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A663F9F9-F813-4C21-929D-9852C0AE516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Table'!$A$1:$CJ$175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8" i="2" l="1"/>
  <c r="BO174" i="1" l="1"/>
  <c r="BJ174" i="1"/>
  <c r="BI174" i="1"/>
  <c r="BH174" i="1"/>
  <c r="BB174" i="1"/>
  <c r="AZ174" i="1"/>
  <c r="AY174" i="1"/>
  <c r="AU174" i="1"/>
  <c r="AT174" i="1"/>
  <c r="AS174" i="1"/>
  <c r="AQ174" i="1"/>
  <c r="AM174" i="1"/>
  <c r="AK174" i="1"/>
  <c r="AJ174" i="1"/>
  <c r="AD174" i="1"/>
  <c r="AB174" i="1"/>
  <c r="V174" i="1"/>
  <c r="U174" i="1"/>
  <c r="T174" i="1"/>
  <c r="M174" i="1"/>
  <c r="L174" i="1"/>
  <c r="K174" i="1"/>
  <c r="BO173" i="1"/>
  <c r="BL173" i="1"/>
  <c r="BL174" i="1" s="1"/>
  <c r="BJ173" i="1"/>
  <c r="BI173" i="1"/>
  <c r="BH173" i="1"/>
  <c r="BF173" i="1"/>
  <c r="BF174" i="1" s="1"/>
  <c r="BD173" i="1"/>
  <c r="BD174" i="1" s="1"/>
  <c r="BC173" i="1"/>
  <c r="BC174" i="1" s="1"/>
  <c r="BB173" i="1"/>
  <c r="AZ173" i="1"/>
  <c r="AY173" i="1"/>
  <c r="AW173" i="1"/>
  <c r="AW174" i="1" s="1"/>
  <c r="AU173" i="1"/>
  <c r="AT173" i="1"/>
  <c r="AS173" i="1"/>
  <c r="AQ173" i="1"/>
  <c r="AP173" i="1"/>
  <c r="AP174" i="1" s="1"/>
  <c r="AO173" i="1"/>
  <c r="AO174" i="1" s="1"/>
  <c r="AN173" i="1"/>
  <c r="AN174" i="1" s="1"/>
  <c r="AM173" i="1"/>
  <c r="AK173" i="1"/>
  <c r="AJ173" i="1"/>
  <c r="AF173" i="1"/>
  <c r="AF174" i="1" s="1"/>
  <c r="AD173" i="1"/>
  <c r="AB173" i="1"/>
  <c r="Z173" i="1"/>
  <c r="Z174" i="1" s="1"/>
  <c r="Y173" i="1"/>
  <c r="Y174" i="1" s="1"/>
  <c r="X173" i="1"/>
  <c r="X174" i="1" s="1"/>
  <c r="W173" i="1"/>
  <c r="W174" i="1" s="1"/>
  <c r="V173" i="1"/>
  <c r="U173" i="1"/>
  <c r="T173" i="1"/>
  <c r="R173" i="1"/>
  <c r="R174" i="1" s="1"/>
  <c r="P173" i="1"/>
  <c r="P174" i="1" s="1"/>
  <c r="M173" i="1"/>
  <c r="L173" i="1"/>
  <c r="K173" i="1"/>
  <c r="I173" i="1"/>
  <c r="I174" i="1" s="1"/>
  <c r="D173" i="1"/>
  <c r="D174" i="1" s="1"/>
  <c r="BW168" i="1"/>
  <c r="AX168" i="1" s="1"/>
  <c r="AX173" i="1" s="1"/>
  <c r="AX174" i="1" s="1"/>
  <c r="BE168" i="1"/>
  <c r="BP168" i="1" s="1"/>
  <c r="BR168" i="1" s="1"/>
  <c r="BA168" i="1"/>
  <c r="BK168" i="1" s="1"/>
  <c r="BK173" i="1" s="1"/>
  <c r="BK174" i="1" s="1"/>
  <c r="AL168" i="1"/>
  <c r="AR168" i="1" s="1"/>
  <c r="AR173" i="1" s="1"/>
  <c r="AR174" i="1" s="1"/>
  <c r="AG168" i="1"/>
  <c r="AI168" i="1" s="1"/>
  <c r="AI173" i="1" s="1"/>
  <c r="AI174" i="1" s="1"/>
  <c r="AA168" i="1"/>
  <c r="AE168" i="1" s="1"/>
  <c r="AE173" i="1" s="1"/>
  <c r="AE174" i="1" s="1"/>
  <c r="V168" i="1"/>
  <c r="Q168" i="1"/>
  <c r="Q173" i="1" s="1"/>
  <c r="Q174" i="1" s="1"/>
  <c r="N168" i="1"/>
  <c r="N173" i="1" s="1"/>
  <c r="N174" i="1" s="1"/>
  <c r="J168" i="1"/>
  <c r="J173" i="1" s="1"/>
  <c r="J174" i="1" s="1"/>
  <c r="H168" i="1"/>
  <c r="AV168" i="1" s="1"/>
  <c r="AV173" i="1" s="1"/>
  <c r="AV174" i="1" s="1"/>
  <c r="S179" i="2"/>
  <c r="R179" i="2"/>
  <c r="P179" i="2"/>
  <c r="O179" i="2"/>
  <c r="N179" i="2"/>
  <c r="L179" i="2"/>
  <c r="J179" i="2"/>
  <c r="I179" i="2"/>
  <c r="H179" i="2"/>
  <c r="G179" i="2"/>
  <c r="E179" i="2"/>
  <c r="W168" i="2"/>
  <c r="K168" i="2"/>
  <c r="Q168" i="2" s="1"/>
  <c r="Q179" i="2" s="1"/>
  <c r="I20" i="3"/>
  <c r="H114" i="1"/>
  <c r="AA114" i="1"/>
  <c r="K179" i="2" l="1"/>
  <c r="AG173" i="1"/>
  <c r="AG174" i="1" s="1"/>
  <c r="BE173" i="1"/>
  <c r="BE174" i="1" s="1"/>
  <c r="H173" i="1"/>
  <c r="H174" i="1" s="1"/>
  <c r="BA173" i="1"/>
  <c r="BA174" i="1" s="1"/>
  <c r="BM168" i="1"/>
  <c r="BM173" i="1" s="1"/>
  <c r="BM174" i="1" s="1"/>
  <c r="AL173" i="1"/>
  <c r="AL174" i="1" s="1"/>
  <c r="AA173" i="1"/>
  <c r="AA174" i="1" s="1"/>
  <c r="BP173" i="1"/>
  <c r="BP174" i="1" s="1"/>
  <c r="AC168" i="1"/>
  <c r="AC173" i="1" s="1"/>
  <c r="AC174" i="1" s="1"/>
  <c r="BG168" i="1"/>
  <c r="BG173" i="1" s="1"/>
  <c r="BG174" i="1" s="1"/>
  <c r="S168" i="1"/>
  <c r="S173" i="1" s="1"/>
  <c r="S174" i="1" s="1"/>
  <c r="BN168" i="1"/>
  <c r="BN173" i="1" s="1"/>
  <c r="BN174" i="1" s="1"/>
  <c r="O168" i="1"/>
  <c r="O173" i="1" s="1"/>
  <c r="O174" i="1" s="1"/>
  <c r="U168" i="2"/>
  <c r="M168" i="2"/>
  <c r="M179" i="2" s="1"/>
  <c r="S167" i="2"/>
  <c r="AH168" i="1" l="1"/>
  <c r="AH173" i="1" s="1"/>
  <c r="BN167" i="1" l="1"/>
  <c r="BE167" i="1"/>
  <c r="BA167" i="1"/>
  <c r="AX167" i="1"/>
  <c r="AL167" i="1"/>
  <c r="AG167" i="1"/>
  <c r="V167" i="1"/>
  <c r="Q167" i="1"/>
  <c r="N167" i="1"/>
  <c r="W167" i="2"/>
  <c r="K167" i="2"/>
  <c r="M167" i="2" s="1"/>
  <c r="C167" i="2"/>
  <c r="C168" i="2" s="1"/>
  <c r="C169" i="2" s="1"/>
  <c r="C170" i="2" s="1"/>
  <c r="C171" i="2" s="1"/>
  <c r="C172" i="2" s="1"/>
  <c r="C173" i="2" s="1"/>
  <c r="C174" i="2" s="1"/>
  <c r="C175" i="2" s="1"/>
  <c r="C176" i="2" s="1"/>
  <c r="U123" i="3"/>
  <c r="U124" i="3" s="1"/>
  <c r="U125" i="3" s="1"/>
  <c r="U126" i="3" s="1"/>
  <c r="U127" i="3" s="1"/>
  <c r="U128" i="3" s="1"/>
  <c r="U122" i="3"/>
  <c r="BK167" i="1" l="1"/>
  <c r="AR167" i="1"/>
  <c r="AI167" i="1"/>
  <c r="BM167" i="1"/>
  <c r="BG167" i="1"/>
  <c r="S167" i="1"/>
  <c r="U167" i="2"/>
  <c r="Q167" i="2"/>
  <c r="N110" i="1" l="1"/>
  <c r="N103" i="1"/>
  <c r="S166" i="2"/>
  <c r="AH167" i="1" l="1"/>
  <c r="AH174" i="1" s="1"/>
  <c r="BW166" i="1"/>
  <c r="AX166" i="1" s="1"/>
  <c r="BK166" i="1"/>
  <c r="BE166" i="1"/>
  <c r="BA166" i="1"/>
  <c r="AL166" i="1"/>
  <c r="AR166" i="1" s="1"/>
  <c r="AG166" i="1"/>
  <c r="V166" i="1"/>
  <c r="Q166" i="1"/>
  <c r="N166" i="1"/>
  <c r="K166" i="2"/>
  <c r="M166" i="2" s="1"/>
  <c r="S165" i="2"/>
  <c r="BN165" i="1"/>
  <c r="BK165" i="1"/>
  <c r="BE165" i="1"/>
  <c r="BG165" i="1" s="1"/>
  <c r="BA165" i="1"/>
  <c r="AX165" i="1"/>
  <c r="AL165" i="1"/>
  <c r="AR165" i="1" s="1"/>
  <c r="AG165" i="1"/>
  <c r="AI165" i="1" s="1"/>
  <c r="V165" i="1"/>
  <c r="Q165" i="1"/>
  <c r="S165" i="1" s="1"/>
  <c r="N165" i="1"/>
  <c r="BM165" i="1" l="1"/>
  <c r="AI166" i="1"/>
  <c r="AP222" i="1"/>
  <c r="BM166" i="1"/>
  <c r="AH166" i="1"/>
  <c r="BG166" i="1"/>
  <c r="S166" i="1"/>
  <c r="BN166" i="1"/>
  <c r="U166" i="2"/>
  <c r="Q166" i="2"/>
  <c r="AH165" i="1"/>
  <c r="BW164" i="1"/>
  <c r="BN164" i="1"/>
  <c r="BE164" i="1"/>
  <c r="BA164" i="1"/>
  <c r="AX164" i="1"/>
  <c r="AL164" i="1"/>
  <c r="AR164" i="1" s="1"/>
  <c r="AG164" i="1"/>
  <c r="AI164" i="1" s="1"/>
  <c r="V164" i="1"/>
  <c r="Q164" i="1"/>
  <c r="S164" i="1" s="1"/>
  <c r="N164" i="1"/>
  <c r="K165" i="2"/>
  <c r="M165" i="2" s="1"/>
  <c r="BG164" i="1" l="1"/>
  <c r="BK164" i="1"/>
  <c r="U165" i="2"/>
  <c r="Q165" i="2"/>
  <c r="BM164" i="1" l="1"/>
  <c r="BN163" i="1"/>
  <c r="BE163" i="1"/>
  <c r="BA163" i="1"/>
  <c r="BK163" i="1" s="1"/>
  <c r="AX163" i="1"/>
  <c r="AL163" i="1"/>
  <c r="AG163" i="1"/>
  <c r="AI163" i="1" s="1"/>
  <c r="V163" i="1"/>
  <c r="Q163" i="1"/>
  <c r="N163" i="1"/>
  <c r="BW163" i="1"/>
  <c r="BW165" i="1" s="1"/>
  <c r="BW167" i="1" s="1"/>
  <c r="BW169" i="1" s="1"/>
  <c r="B163" i="1"/>
  <c r="B164" i="1" s="1"/>
  <c r="B165" i="1" s="1"/>
  <c r="B166" i="1" s="1"/>
  <c r="B167" i="1" s="1"/>
  <c r="B168" i="1" s="1"/>
  <c r="B169" i="1" s="1"/>
  <c r="B170" i="1" s="1"/>
  <c r="S164" i="2"/>
  <c r="K164" i="2"/>
  <c r="Q164" i="2" s="1"/>
  <c r="BM163" i="1" l="1"/>
  <c r="BG163" i="1"/>
  <c r="AR163" i="1"/>
  <c r="S163" i="1"/>
  <c r="U164" i="2"/>
  <c r="M164" i="2"/>
  <c r="BE162" i="1"/>
  <c r="BA162" i="1"/>
  <c r="BK162" i="1" s="1"/>
  <c r="AL162" i="1"/>
  <c r="AG162" i="1"/>
  <c r="AI162" i="1" s="1"/>
  <c r="Q162" i="1"/>
  <c r="N162" i="1"/>
  <c r="S163" i="2"/>
  <c r="S162" i="2"/>
  <c r="K163" i="2"/>
  <c r="M163" i="2" s="1"/>
  <c r="BG162" i="1" l="1"/>
  <c r="BM162" i="1"/>
  <c r="AR162" i="1"/>
  <c r="S162" i="1"/>
  <c r="U163" i="2"/>
  <c r="Q163" i="2"/>
  <c r="BE161" i="1" l="1"/>
  <c r="BA161" i="1"/>
  <c r="BK161" i="1" s="1"/>
  <c r="AL161" i="1"/>
  <c r="AR161" i="1" s="1"/>
  <c r="AG161" i="1"/>
  <c r="AI161" i="1" s="1"/>
  <c r="Q161" i="1"/>
  <c r="N161" i="1"/>
  <c r="K162" i="2"/>
  <c r="Q162" i="2" s="1"/>
  <c r="BM161" i="1" l="1"/>
  <c r="BG161" i="1"/>
  <c r="S161" i="1"/>
  <c r="U162" i="2"/>
  <c r="M162" i="2"/>
  <c r="S161" i="2"/>
  <c r="BE160" i="1" l="1"/>
  <c r="BA160" i="1"/>
  <c r="BK160" i="1" s="1"/>
  <c r="AL160" i="1"/>
  <c r="AR160" i="1" s="1"/>
  <c r="AG160" i="1"/>
  <c r="AI160" i="1" s="1"/>
  <c r="Q160" i="1"/>
  <c r="S160" i="1" s="1"/>
  <c r="N160" i="1"/>
  <c r="K161" i="2"/>
  <c r="Q161" i="2" s="1"/>
  <c r="S160" i="2"/>
  <c r="BE159" i="1"/>
  <c r="BA159" i="1"/>
  <c r="BK159" i="1" s="1"/>
  <c r="AL159" i="1"/>
  <c r="AR159" i="1" s="1"/>
  <c r="AG159" i="1"/>
  <c r="AI159" i="1" s="1"/>
  <c r="Q159" i="1"/>
  <c r="S159" i="1" s="1"/>
  <c r="N159" i="1"/>
  <c r="K160" i="2"/>
  <c r="M160" i="2" s="1"/>
  <c r="S159" i="2"/>
  <c r="BE158" i="1"/>
  <c r="BA158" i="1"/>
  <c r="BK158" i="1" s="1"/>
  <c r="AL158" i="1"/>
  <c r="AR158" i="1" s="1"/>
  <c r="AG158" i="1"/>
  <c r="AI158" i="1" s="1"/>
  <c r="Q158" i="1"/>
  <c r="S158" i="1" s="1"/>
  <c r="K159" i="2"/>
  <c r="Q159" i="2" s="1"/>
  <c r="BG160" i="1" l="1"/>
  <c r="BM160" i="1"/>
  <c r="U161" i="2"/>
  <c r="M161" i="2"/>
  <c r="AP223" i="1"/>
  <c r="AP224" i="1" s="1"/>
  <c r="U160" i="2"/>
  <c r="BG159" i="1"/>
  <c r="BM159" i="1"/>
  <c r="Q160" i="2"/>
  <c r="BG158" i="1"/>
  <c r="BM158" i="1"/>
  <c r="U159" i="2"/>
  <c r="M159" i="2"/>
  <c r="AH158" i="1" l="1"/>
  <c r="BE157" i="1"/>
  <c r="BA157" i="1"/>
  <c r="BK157" i="1" s="1"/>
  <c r="AL157" i="1"/>
  <c r="AR157" i="1" s="1"/>
  <c r="AG157" i="1"/>
  <c r="Q157" i="1"/>
  <c r="S158" i="2"/>
  <c r="K158" i="2"/>
  <c r="Q158" i="2" s="1"/>
  <c r="BM157" i="1" l="1"/>
  <c r="BG157" i="1"/>
  <c r="AI157" i="1"/>
  <c r="S157" i="1"/>
  <c r="U158" i="2"/>
  <c r="M158" i="2"/>
  <c r="BQ173" i="1"/>
  <c r="BQ174" i="1" s="1"/>
  <c r="AH156" i="1"/>
  <c r="BE156" i="1"/>
  <c r="BA156" i="1"/>
  <c r="BK156" i="1" s="1"/>
  <c r="AL156" i="1"/>
  <c r="AG156" i="1"/>
  <c r="AI156" i="1" s="1"/>
  <c r="Q156" i="1"/>
  <c r="S157" i="2"/>
  <c r="K157" i="2"/>
  <c r="M157" i="2" s="1"/>
  <c r="AH157" i="1" l="1"/>
  <c r="BM156" i="1"/>
  <c r="AR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25" i="1"/>
  <c r="AA220" i="1"/>
  <c r="H218" i="1"/>
  <c r="O220" i="1"/>
  <c r="O221" i="1" s="1"/>
  <c r="H219" i="1"/>
  <c r="J219" i="1" s="1"/>
  <c r="H220" i="1"/>
  <c r="J220" i="1" s="1"/>
  <c r="S154" i="2"/>
  <c r="BM154" i="1" l="1"/>
  <c r="AR154" i="1"/>
  <c r="BG154" i="1"/>
  <c r="S154" i="1"/>
  <c r="U155" i="2"/>
  <c r="M155" i="2"/>
  <c r="J218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65" i="3"/>
  <c r="F164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6" i="1" l="1"/>
  <c r="AR191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95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73" i="1"/>
  <c r="G174" i="1" s="1"/>
  <c r="F173" i="1"/>
  <c r="F174" i="1" s="1"/>
  <c r="E173" i="1"/>
  <c r="E174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00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94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90" i="1" s="1"/>
  <c r="AH113" i="1"/>
  <c r="AP190" i="1" s="1"/>
  <c r="BE124" i="1"/>
  <c r="BA124" i="1"/>
  <c r="AL124" i="1"/>
  <c r="AG124" i="1"/>
  <c r="AI131" i="1" s="1"/>
  <c r="K125" i="2"/>
  <c r="S124" i="2"/>
  <c r="AV190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7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94" i="1" l="1"/>
  <c r="AP191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91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46" i="3"/>
  <c r="AA145" i="3"/>
  <c r="AA144" i="3"/>
  <c r="AA143" i="3"/>
  <c r="AA142" i="3"/>
  <c r="AA141" i="3"/>
  <c r="AA140" i="3"/>
  <c r="AA139" i="3"/>
  <c r="AA138" i="3"/>
  <c r="AA137" i="3"/>
  <c r="AJ147" i="3"/>
  <c r="AJ150" i="3" s="1"/>
  <c r="Y147" i="3"/>
  <c r="W147" i="3"/>
  <c r="S107" i="2"/>
  <c r="AA147" i="3" l="1"/>
  <c r="AA150" i="3" s="1"/>
  <c r="U147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58" i="3"/>
  <c r="F161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9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6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9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9" i="1"/>
  <c r="AV189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48" i="3" l="1"/>
  <c r="I145" i="3"/>
  <c r="L145" i="3" s="1"/>
  <c r="I78" i="3"/>
  <c r="I80" i="3" s="1"/>
  <c r="I77" i="3"/>
  <c r="BE64" i="1"/>
  <c r="BA64" i="1"/>
  <c r="AL64" i="1"/>
  <c r="AR64" i="1" s="1"/>
  <c r="K65" i="2"/>
  <c r="Y19" i="3"/>
  <c r="Q66" i="2" l="1"/>
  <c r="M66" i="2"/>
  <c r="L148" i="3"/>
  <c r="I79" i="3"/>
  <c r="I81" i="3" s="1"/>
  <c r="I82" i="3" s="1"/>
  <c r="BG64" i="1"/>
  <c r="U65" i="2"/>
  <c r="S64" i="2"/>
  <c r="N81" i="3" l="1"/>
  <c r="N82" i="3" s="1"/>
  <c r="I147" i="3"/>
  <c r="L147" i="3" s="1"/>
  <c r="K64" i="2"/>
  <c r="BE63" i="1"/>
  <c r="BA63" i="1"/>
  <c r="AL63" i="1"/>
  <c r="AR63" i="1" s="1"/>
  <c r="Y18" i="3"/>
  <c r="Q65" i="2" l="1"/>
  <c r="M65" i="2"/>
  <c r="I149" i="3"/>
  <c r="U64" i="2"/>
  <c r="BG63" i="1"/>
  <c r="L138" i="3" l="1"/>
  <c r="L149" i="3"/>
  <c r="L137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9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L51" i="7"/>
  <c r="K54" i="2"/>
  <c r="BE53" i="1"/>
  <c r="BA53" i="1"/>
  <c r="AL53" i="1"/>
  <c r="AR53" i="1" s="1"/>
  <c r="F73" i="7"/>
  <c r="F71" i="7"/>
  <c r="S53" i="2"/>
  <c r="L50" i="7"/>
  <c r="U115" i="3" l="1"/>
  <c r="U116" i="3" s="1"/>
  <c r="U117" i="3" s="1"/>
  <c r="U118" i="3" s="1"/>
  <c r="U119" i="3" s="1"/>
  <c r="U120" i="3" s="1"/>
  <c r="U121" i="3" s="1"/>
  <c r="U129" i="3" s="1"/>
  <c r="Q55" i="2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91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9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Q49" i="2" l="1"/>
  <c r="C149" i="2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77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31" i="1"/>
  <c r="B234" i="1"/>
  <c r="W147" i="2" l="1"/>
  <c r="W148" i="2" s="1"/>
  <c r="BM54" i="1"/>
  <c r="BK182" i="1" s="1"/>
  <c r="BK177" i="1"/>
  <c r="BK179" i="1" s="1"/>
  <c r="BW19" i="1"/>
  <c r="AX18" i="1"/>
  <c r="BG48" i="1"/>
  <c r="BE47" i="1"/>
  <c r="BA47" i="1"/>
  <c r="AL47" i="1"/>
  <c r="AR47" i="1" s="1"/>
  <c r="W149" i="2" l="1"/>
  <c r="BK184" i="1"/>
  <c r="BK181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W160" i="2" s="1"/>
  <c r="W161" i="2" s="1"/>
  <c r="BW24" i="1"/>
  <c r="AX23" i="1"/>
  <c r="BG44" i="1"/>
  <c r="BA43" i="1"/>
  <c r="AL43" i="1"/>
  <c r="AR43" i="1" s="1"/>
  <c r="W162" i="2" l="1"/>
  <c r="W163" i="2" s="1"/>
  <c r="W164" i="2" s="1"/>
  <c r="BW25" i="1"/>
  <c r="AX24" i="1"/>
  <c r="BE43" i="1"/>
  <c r="BG43" i="1" s="1"/>
  <c r="W165" i="2" l="1"/>
  <c r="W166" i="2" s="1"/>
  <c r="W176" i="2" s="1"/>
  <c r="W177" i="2" s="1"/>
  <c r="BW26" i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8" i="1"/>
  <c r="BW43" i="1"/>
  <c r="BN43" i="1" s="1"/>
  <c r="AX42" i="1"/>
  <c r="BE24" i="1"/>
  <c r="BC24" i="1"/>
  <c r="AR193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95" i="1" l="1"/>
  <c r="AV195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8" i="1" l="1"/>
  <c r="AV188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171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85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49" i="3"/>
  <c r="Y150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R140" i="1"/>
  <c r="BP141" i="1"/>
  <c r="BR139" i="1"/>
  <c r="BR138" i="1"/>
  <c r="AE118" i="1"/>
  <c r="AA119" i="1"/>
  <c r="AV100" i="1"/>
  <c r="J101" i="1"/>
  <c r="H101" i="1"/>
  <c r="O100" i="1"/>
  <c r="AC100" i="1"/>
  <c r="BW170" i="1" l="1"/>
  <c r="BW171" i="1" s="1"/>
  <c r="BN162" i="1"/>
  <c r="AX162" i="1"/>
  <c r="BR141" i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49" i="3"/>
  <c r="W150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R156" i="1" l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P158" i="1" l="1"/>
  <c r="BR157" i="1"/>
  <c r="AA135" i="1"/>
  <c r="AE134" i="1"/>
  <c r="J112" i="1"/>
  <c r="H112" i="1"/>
  <c r="O111" i="1"/>
  <c r="AC111" i="1"/>
  <c r="AV111" i="1"/>
  <c r="BP159" i="1" l="1"/>
  <c r="BR158" i="1"/>
  <c r="AE135" i="1"/>
  <c r="AA136" i="1"/>
  <c r="AV112" i="1"/>
  <c r="J113" i="1"/>
  <c r="H113" i="1"/>
  <c r="O112" i="1"/>
  <c r="AC112" i="1"/>
  <c r="BR159" i="1" l="1"/>
  <c r="BP160" i="1"/>
  <c r="AA137" i="1"/>
  <c r="AE136" i="1"/>
  <c r="J114" i="1"/>
  <c r="O113" i="1"/>
  <c r="AV113" i="1"/>
  <c r="AC113" i="1"/>
  <c r="BP161" i="1" l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P162" i="1" l="1"/>
  <c r="BP163" i="1" s="1"/>
  <c r="BR161" i="1"/>
  <c r="AE140" i="1"/>
  <c r="AA141" i="1"/>
  <c r="AE139" i="1"/>
  <c r="AE138" i="1"/>
  <c r="O115" i="1"/>
  <c r="J116" i="1"/>
  <c r="AV115" i="1"/>
  <c r="AC115" i="1"/>
  <c r="BP164" i="1" l="1"/>
  <c r="BR163" i="1"/>
  <c r="BR162" i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BP165" i="1" l="1"/>
  <c r="BR164" i="1"/>
  <c r="AE142" i="1"/>
  <c r="AA143" i="1"/>
  <c r="AV117" i="1"/>
  <c r="H118" i="1"/>
  <c r="J118" i="1"/>
  <c r="AC117" i="1"/>
  <c r="O117" i="1"/>
  <c r="BR165" i="1" l="1"/>
  <c r="BP166" i="1"/>
  <c r="AE143" i="1"/>
  <c r="AA144" i="1"/>
  <c r="H119" i="1"/>
  <c r="J119" i="1"/>
  <c r="O118" i="1"/>
  <c r="AC118" i="1"/>
  <c r="AV118" i="1"/>
  <c r="BR166" i="1" l="1"/>
  <c r="BP167" i="1"/>
  <c r="AE144" i="1"/>
  <c r="AA145" i="1"/>
  <c r="AA146" i="1" s="1"/>
  <c r="H120" i="1"/>
  <c r="J120" i="1"/>
  <c r="O119" i="1"/>
  <c r="AV119" i="1"/>
  <c r="AC119" i="1"/>
  <c r="BR167" i="1" l="1"/>
  <c r="AA147" i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AA157" i="1" l="1"/>
  <c r="AE156" i="1"/>
  <c r="AE155" i="1"/>
  <c r="H126" i="1"/>
  <c r="J126" i="1"/>
  <c r="AV125" i="1"/>
  <c r="O125" i="1"/>
  <c r="AC125" i="1"/>
  <c r="AE157" i="1" l="1"/>
  <c r="AA158" i="1"/>
  <c r="AC126" i="1"/>
  <c r="J127" i="1"/>
  <c r="H127" i="1"/>
  <c r="O126" i="1"/>
  <c r="AV126" i="1"/>
  <c r="J186" i="1"/>
  <c r="J187" i="1" s="1"/>
  <c r="AA159" i="1" l="1"/>
  <c r="AE158" i="1"/>
  <c r="AV127" i="1"/>
  <c r="H128" i="1"/>
  <c r="J128" i="1"/>
  <c r="O127" i="1"/>
  <c r="AC127" i="1"/>
  <c r="AE159" i="1" l="1"/>
  <c r="AA160" i="1"/>
  <c r="J129" i="1"/>
  <c r="H129" i="1"/>
  <c r="AC128" i="1"/>
  <c r="O128" i="1"/>
  <c r="AV128" i="1"/>
  <c r="AA81" i="3"/>
  <c r="AA82" i="3"/>
  <c r="AA80" i="3"/>
  <c r="AA161" i="1" l="1"/>
  <c r="AE160" i="1"/>
  <c r="J130" i="1"/>
  <c r="H130" i="1"/>
  <c r="O129" i="1"/>
  <c r="AV129" i="1"/>
  <c r="AC129" i="1"/>
  <c r="AE161" i="1" l="1"/>
  <c r="AA162" i="1"/>
  <c r="AA163" i="1" s="1"/>
  <c r="AV130" i="1"/>
  <c r="J131" i="1"/>
  <c r="H131" i="1"/>
  <c r="O130" i="1"/>
  <c r="AC130" i="1"/>
  <c r="AA164" i="1" l="1"/>
  <c r="AE163" i="1"/>
  <c r="AE162" i="1"/>
  <c r="AV131" i="1"/>
  <c r="J132" i="1"/>
  <c r="H132" i="1"/>
  <c r="O131" i="1"/>
  <c r="AC131" i="1"/>
  <c r="AA86" i="3"/>
  <c r="AA84" i="3"/>
  <c r="AA85" i="3"/>
  <c r="AA83" i="3"/>
  <c r="AA165" i="1" l="1"/>
  <c r="AE164" i="1"/>
  <c r="J133" i="1"/>
  <c r="H133" i="1"/>
  <c r="O132" i="1"/>
  <c r="AV132" i="1"/>
  <c r="AC132" i="1"/>
  <c r="AE165" i="1" l="1"/>
  <c r="AA166" i="1"/>
  <c r="AV133" i="1"/>
  <c r="H134" i="1"/>
  <c r="J134" i="1"/>
  <c r="O133" i="1"/>
  <c r="AC133" i="1"/>
  <c r="AE166" i="1" l="1"/>
  <c r="AA167" i="1"/>
  <c r="AV134" i="1"/>
  <c r="J135" i="1"/>
  <c r="H135" i="1"/>
  <c r="O134" i="1"/>
  <c r="AC134" i="1"/>
  <c r="AE167" i="1" l="1"/>
  <c r="O135" i="1"/>
  <c r="J136" i="1"/>
  <c r="H136" i="1"/>
  <c r="AV135" i="1"/>
  <c r="AC135" i="1"/>
  <c r="AA92" i="3"/>
  <c r="AA90" i="3"/>
  <c r="AA91" i="3"/>
  <c r="AA88" i="3"/>
  <c r="AA89" i="3"/>
  <c r="AA87" i="3"/>
  <c r="AJ21" i="2" l="1"/>
  <c r="I21" i="3"/>
  <c r="I35" i="3" s="1"/>
  <c r="AD49" i="2"/>
  <c r="AD51" i="2" s="1"/>
  <c r="AD53" i="2" s="1"/>
  <c r="AD55" i="2" s="1"/>
  <c r="AD57" i="2" s="1"/>
  <c r="O136" i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O152" i="1"/>
  <c r="AV152" i="1"/>
  <c r="AC152" i="1"/>
  <c r="AA105" i="3"/>
  <c r="AA106" i="3"/>
  <c r="AA104" i="3"/>
  <c r="J154" i="1" l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I23" i="3" s="1"/>
  <c r="I25" i="3" s="1"/>
  <c r="I27" i="3" s="1"/>
  <c r="O156" i="1"/>
  <c r="AC156" i="1"/>
  <c r="N27" i="3" l="1"/>
  <c r="N28" i="3" s="1"/>
  <c r="I34" i="3"/>
  <c r="O157" i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J163" i="1" l="1"/>
  <c r="H163" i="1"/>
  <c r="O162" i="1"/>
  <c r="AV162" i="1"/>
  <c r="AC162" i="1"/>
  <c r="O163" i="1" l="1"/>
  <c r="J164" i="1"/>
  <c r="H164" i="1"/>
  <c r="AV163" i="1"/>
  <c r="AC163" i="1"/>
  <c r="O164" i="1" l="1"/>
  <c r="H165" i="1"/>
  <c r="AV164" i="1"/>
  <c r="J165" i="1"/>
  <c r="AC164" i="1"/>
  <c r="O165" i="1" l="1"/>
  <c r="AV165" i="1"/>
  <c r="H166" i="1"/>
  <c r="J166" i="1"/>
  <c r="AC165" i="1"/>
  <c r="AA121" i="3"/>
  <c r="AA119" i="3"/>
  <c r="AA120" i="3"/>
  <c r="AA118" i="3"/>
  <c r="J167" i="1" l="1"/>
  <c r="O166" i="1"/>
  <c r="AV166" i="1"/>
  <c r="H167" i="1"/>
  <c r="AC166" i="1"/>
  <c r="O167" i="1" l="1"/>
  <c r="AV167" i="1"/>
  <c r="AC167" i="1"/>
  <c r="AF21" i="2" l="1"/>
  <c r="I32" i="3"/>
  <c r="I36" i="3" l="1"/>
  <c r="W123" i="3" s="1"/>
  <c r="AA123" i="3" s="1"/>
  <c r="L32" i="3"/>
  <c r="L35" i="3"/>
  <c r="I28" i="3"/>
  <c r="L34" i="3"/>
  <c r="L36" i="3" l="1"/>
  <c r="Y123" i="3" s="1"/>
  <c r="AA122" i="3"/>
  <c r="Y121" i="3" l="1"/>
  <c r="Y12" i="3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<sst xmlns="http://schemas.openxmlformats.org/spreadsheetml/2006/main" count="291" uniqueCount="166">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</sst>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4" fontId="0" fillId="2" borderId="0" xfId="1" applyNumberFormat="1" applyFont="1" applyFill="1"/>
    <xf numFmtId="164" fontId="0" fillId="10" borderId="0" xfId="0" applyNumberFormat="1" applyFill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Table'!$BK$40:$BK$166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Table'!$N$131:$N$166</c15:sqref>
                  </c15:fullRef>
                </c:ext>
              </c:extLst>
              <c:f>('Main Table'!$N$131,'Main Table'!$N$138,'Main Table'!$N$145,'Main Table'!$N$152,'Main Table'!$N$159,'Main Table'!$N$166)</c:f>
              <c:numCache>
                <c:formatCode>_(* #,##0_);_(* \(#,##0\);_(* "-"??_);_(@_)</c:formatCode>
                <c:ptCount val="6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23,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176</xdr:row>
      <xdr:rowOff>0</xdr:rowOff>
    </xdr:from>
    <xdr:to>
      <xdr:col>54</xdr:col>
      <xdr:colOff>160020</xdr:colOff>
      <xdr:row>176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177</xdr:row>
      <xdr:rowOff>0</xdr:rowOff>
    </xdr:from>
    <xdr:to>
      <xdr:col>54</xdr:col>
      <xdr:colOff>160020</xdr:colOff>
      <xdr:row>177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186</xdr:row>
      <xdr:rowOff>99060</xdr:rowOff>
    </xdr:from>
    <xdr:to>
      <xdr:col>22</xdr:col>
      <xdr:colOff>312420</xdr:colOff>
      <xdr:row>187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186</xdr:row>
      <xdr:rowOff>129540</xdr:rowOff>
    </xdr:from>
    <xdr:to>
      <xdr:col>23</xdr:col>
      <xdr:colOff>68580</xdr:colOff>
      <xdr:row>187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76</xdr:col>
      <xdr:colOff>533400</xdr:colOff>
      <xdr:row>3</xdr:row>
      <xdr:rowOff>106680</xdr:rowOff>
    </xdr:from>
    <xdr:to>
      <xdr:col>88</xdr:col>
      <xdr:colOff>274320</xdr:colOff>
      <xdr:row>21</xdr:row>
      <xdr:rowOff>22860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201</xdr:row>
      <xdr:rowOff>125730</xdr:rowOff>
    </xdr:from>
    <xdr:to>
      <xdr:col>52</xdr:col>
      <xdr:colOff>533400</xdr:colOff>
      <xdr:row>216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166</xdr:row>
      <xdr:rowOff>0</xdr:rowOff>
    </xdr:from>
    <xdr:to>
      <xdr:col>71</xdr:col>
      <xdr:colOff>83820</xdr:colOff>
      <xdr:row>166</xdr:row>
      <xdr:rowOff>114300</xdr:rowOff>
    </xdr:to>
    <xdr:sp macro="" textlink="">
      <xdr:nvSpPr>
        <xdr:cNvPr id="1172" name="Arrow: Down 1171">
          <a:extLst>
            <a:ext uri="{FF2B5EF4-FFF2-40B4-BE49-F238E27FC236}">
              <a16:creationId xmlns:a16="http://schemas.microsoft.com/office/drawing/2014/main" id="{125ABA56-21E6-42D5-8058-49DAD59B2652}"/>
            </a:ext>
          </a:extLst>
        </xdr:cNvPr>
        <xdr:cNvSpPr/>
      </xdr:nvSpPr>
      <xdr:spPr>
        <a:xfrm>
          <a:off x="1786128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166</xdr:row>
      <xdr:rowOff>0</xdr:rowOff>
    </xdr:from>
    <xdr:to>
      <xdr:col>45</xdr:col>
      <xdr:colOff>83820</xdr:colOff>
      <xdr:row>166</xdr:row>
      <xdr:rowOff>114300</xdr:rowOff>
    </xdr:to>
    <xdr:sp macro="" textlink="">
      <xdr:nvSpPr>
        <xdr:cNvPr id="1173" name="Arrow: Down 1172">
          <a:extLst>
            <a:ext uri="{FF2B5EF4-FFF2-40B4-BE49-F238E27FC236}">
              <a16:creationId xmlns:a16="http://schemas.microsoft.com/office/drawing/2014/main" id="{8D2BE5C6-8B40-414D-AB85-966BC2269854}"/>
            </a:ext>
          </a:extLst>
        </xdr:cNvPr>
        <xdr:cNvSpPr/>
      </xdr:nvSpPr>
      <xdr:spPr>
        <a:xfrm rot="10800000">
          <a:off x="10782300" y="3027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166</xdr:row>
      <xdr:rowOff>0</xdr:rowOff>
    </xdr:from>
    <xdr:to>
      <xdr:col>5</xdr:col>
      <xdr:colOff>83820</xdr:colOff>
      <xdr:row>166</xdr:row>
      <xdr:rowOff>114300</xdr:rowOff>
    </xdr:to>
    <xdr:sp macro="" textlink="">
      <xdr:nvSpPr>
        <xdr:cNvPr id="1179" name="Arrow: Down 1178">
          <a:extLst>
            <a:ext uri="{FF2B5EF4-FFF2-40B4-BE49-F238E27FC236}">
              <a16:creationId xmlns:a16="http://schemas.microsoft.com/office/drawing/2014/main" id="{38D5B2E0-6763-4801-80A4-7F1304E54A24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83820</xdr:colOff>
      <xdr:row>166</xdr:row>
      <xdr:rowOff>114300</xdr:rowOff>
    </xdr:to>
    <xdr:sp macro="" textlink="">
      <xdr:nvSpPr>
        <xdr:cNvPr id="1181" name="Arrow: Down 1180">
          <a:extLst>
            <a:ext uri="{FF2B5EF4-FFF2-40B4-BE49-F238E27FC236}">
              <a16:creationId xmlns:a16="http://schemas.microsoft.com/office/drawing/2014/main" id="{171660A7-4D15-4D5A-999F-F5E40C3BE3AC}"/>
            </a:ext>
          </a:extLst>
        </xdr:cNvPr>
        <xdr:cNvSpPr/>
      </xdr:nvSpPr>
      <xdr:spPr>
        <a:xfrm rot="10800000">
          <a:off x="36195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166</xdr:row>
      <xdr:rowOff>0</xdr:rowOff>
    </xdr:from>
    <xdr:to>
      <xdr:col>24</xdr:col>
      <xdr:colOff>83820</xdr:colOff>
      <xdr:row>166</xdr:row>
      <xdr:rowOff>114300</xdr:rowOff>
    </xdr:to>
    <xdr:sp macro="" textlink="">
      <xdr:nvSpPr>
        <xdr:cNvPr id="1183" name="Arrow: Down 1182">
          <a:extLst>
            <a:ext uri="{FF2B5EF4-FFF2-40B4-BE49-F238E27FC236}">
              <a16:creationId xmlns:a16="http://schemas.microsoft.com/office/drawing/2014/main" id="{0E236C20-9BD4-490D-A435-5CF7EE9F29C9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84" name="Arrow: Down 1183">
          <a:extLst>
            <a:ext uri="{FF2B5EF4-FFF2-40B4-BE49-F238E27FC236}">
              <a16:creationId xmlns:a16="http://schemas.microsoft.com/office/drawing/2014/main" id="{72BCC6FB-5CD0-429C-BF31-210E40712A53}"/>
            </a:ext>
          </a:extLst>
        </xdr:cNvPr>
        <xdr:cNvSpPr/>
      </xdr:nvSpPr>
      <xdr:spPr>
        <a:xfrm rot="10800000">
          <a:off x="897636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166</xdr:row>
      <xdr:rowOff>0</xdr:rowOff>
    </xdr:from>
    <xdr:to>
      <xdr:col>39</xdr:col>
      <xdr:colOff>83820</xdr:colOff>
      <xdr:row>166</xdr:row>
      <xdr:rowOff>114300</xdr:rowOff>
    </xdr:to>
    <xdr:sp macro="" textlink="">
      <xdr:nvSpPr>
        <xdr:cNvPr id="1186" name="Arrow: Down 1185">
          <a:extLst>
            <a:ext uri="{FF2B5EF4-FFF2-40B4-BE49-F238E27FC236}">
              <a16:creationId xmlns:a16="http://schemas.microsoft.com/office/drawing/2014/main" id="{FA5BD723-D643-424F-AB2C-0D4B49C154A7}"/>
            </a:ext>
          </a:extLst>
        </xdr:cNvPr>
        <xdr:cNvSpPr/>
      </xdr:nvSpPr>
      <xdr:spPr>
        <a:xfrm rot="10800000">
          <a:off x="897636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166</xdr:row>
      <xdr:rowOff>0</xdr:rowOff>
    </xdr:from>
    <xdr:to>
      <xdr:col>60</xdr:col>
      <xdr:colOff>83820</xdr:colOff>
      <xdr:row>166</xdr:row>
      <xdr:rowOff>114300</xdr:rowOff>
    </xdr:to>
    <xdr:sp macro="" textlink="">
      <xdr:nvSpPr>
        <xdr:cNvPr id="1188" name="Arrow: Down 1187">
          <a:extLst>
            <a:ext uri="{FF2B5EF4-FFF2-40B4-BE49-F238E27FC236}">
              <a16:creationId xmlns:a16="http://schemas.microsoft.com/office/drawing/2014/main" id="{71674335-8095-4C15-9C59-F2C80095BE2C}"/>
            </a:ext>
          </a:extLst>
        </xdr:cNvPr>
        <xdr:cNvSpPr/>
      </xdr:nvSpPr>
      <xdr:spPr>
        <a:xfrm rot="10800000">
          <a:off x="1554480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167</xdr:row>
      <xdr:rowOff>0</xdr:rowOff>
    </xdr:from>
    <xdr:to>
      <xdr:col>71</xdr:col>
      <xdr:colOff>83820</xdr:colOff>
      <xdr:row>167</xdr:row>
      <xdr:rowOff>114300</xdr:rowOff>
    </xdr:to>
    <xdr:sp macro="" textlink="">
      <xdr:nvSpPr>
        <xdr:cNvPr id="1189" name="Arrow: Down 1188">
          <a:extLst>
            <a:ext uri="{FF2B5EF4-FFF2-40B4-BE49-F238E27FC236}">
              <a16:creationId xmlns:a16="http://schemas.microsoft.com/office/drawing/2014/main" id="{8B5A6BF3-DEDD-4905-8ACC-0EA8AE95DF11}"/>
            </a:ext>
          </a:extLst>
        </xdr:cNvPr>
        <xdr:cNvSpPr/>
      </xdr:nvSpPr>
      <xdr:spPr>
        <a:xfrm>
          <a:off x="1786128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167</xdr:row>
      <xdr:rowOff>0</xdr:rowOff>
    </xdr:from>
    <xdr:to>
      <xdr:col>45</xdr:col>
      <xdr:colOff>83820</xdr:colOff>
      <xdr:row>167</xdr:row>
      <xdr:rowOff>114300</xdr:rowOff>
    </xdr:to>
    <xdr:sp macro="" textlink="">
      <xdr:nvSpPr>
        <xdr:cNvPr id="1190" name="Arrow: Down 1189">
          <a:extLst>
            <a:ext uri="{FF2B5EF4-FFF2-40B4-BE49-F238E27FC236}">
              <a16:creationId xmlns:a16="http://schemas.microsoft.com/office/drawing/2014/main" id="{AE5BDFB8-025A-4DAF-B91A-BED165063E20}"/>
            </a:ext>
          </a:extLst>
        </xdr:cNvPr>
        <xdr:cNvSpPr/>
      </xdr:nvSpPr>
      <xdr:spPr>
        <a:xfrm rot="10800000">
          <a:off x="10782300" y="3045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167</xdr:row>
      <xdr:rowOff>0</xdr:rowOff>
    </xdr:from>
    <xdr:to>
      <xdr:col>5</xdr:col>
      <xdr:colOff>83820</xdr:colOff>
      <xdr:row>167</xdr:row>
      <xdr:rowOff>114300</xdr:rowOff>
    </xdr:to>
    <xdr:sp macro="" textlink="">
      <xdr:nvSpPr>
        <xdr:cNvPr id="1191" name="Arrow: Down 1190">
          <a:extLst>
            <a:ext uri="{FF2B5EF4-FFF2-40B4-BE49-F238E27FC236}">
              <a16:creationId xmlns:a16="http://schemas.microsoft.com/office/drawing/2014/main" id="{DE74C6DD-23A6-443A-80FD-1B0ECBCDC9DE}"/>
            </a:ext>
          </a:extLst>
        </xdr:cNvPr>
        <xdr:cNvSpPr/>
      </xdr:nvSpPr>
      <xdr:spPr>
        <a:xfrm rot="10800000">
          <a:off x="1927860" y="30457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167</xdr:row>
      <xdr:rowOff>0</xdr:rowOff>
    </xdr:from>
    <xdr:to>
      <xdr:col>24</xdr:col>
      <xdr:colOff>83820</xdr:colOff>
      <xdr:row>167</xdr:row>
      <xdr:rowOff>114300</xdr:rowOff>
    </xdr:to>
    <xdr:sp macro="" textlink="">
      <xdr:nvSpPr>
        <xdr:cNvPr id="1193" name="Arrow: Down 1192">
          <a:extLst>
            <a:ext uri="{FF2B5EF4-FFF2-40B4-BE49-F238E27FC236}">
              <a16:creationId xmlns:a16="http://schemas.microsoft.com/office/drawing/2014/main" id="{C6BBBCC2-42E3-4006-A355-E26D78F7845F}"/>
            </a:ext>
          </a:extLst>
        </xdr:cNvPr>
        <xdr:cNvSpPr/>
      </xdr:nvSpPr>
      <xdr:spPr>
        <a:xfrm rot="10800000">
          <a:off x="5814060" y="30457140"/>
          <a:ext cx="83820" cy="11430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solidFill>
                <a:srgbClr val="92D050"/>
              </a:solidFill>
            </a:ln>
            <a:solidFill>
              <a:srgbClr val="00B05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60</xdr:col>
      <xdr:colOff>0</xdr:colOff>
      <xdr:row>167</xdr:row>
      <xdr:rowOff>0</xdr:rowOff>
    </xdr:from>
    <xdr:to>
      <xdr:col>60</xdr:col>
      <xdr:colOff>83820</xdr:colOff>
      <xdr:row>167</xdr:row>
      <xdr:rowOff>114300</xdr:rowOff>
    </xdr:to>
    <xdr:sp macro="" textlink="">
      <xdr:nvSpPr>
        <xdr:cNvPr id="1196" name="Arrow: Down 1195">
          <a:extLst>
            <a:ext uri="{FF2B5EF4-FFF2-40B4-BE49-F238E27FC236}">
              <a16:creationId xmlns:a16="http://schemas.microsoft.com/office/drawing/2014/main" id="{11DCB4F4-2198-4A54-8A61-442E7A3ACB56}"/>
            </a:ext>
          </a:extLst>
        </xdr:cNvPr>
        <xdr:cNvSpPr/>
      </xdr:nvSpPr>
      <xdr:spPr>
        <a:xfrm>
          <a:off x="155448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167</xdr:row>
      <xdr:rowOff>0</xdr:rowOff>
    </xdr:from>
    <xdr:to>
      <xdr:col>11</xdr:col>
      <xdr:colOff>83820</xdr:colOff>
      <xdr:row>167</xdr:row>
      <xdr:rowOff>114300</xdr:rowOff>
    </xdr:to>
    <xdr:sp macro="" textlink="">
      <xdr:nvSpPr>
        <xdr:cNvPr id="1197" name="Arrow: Down 1196">
          <a:extLst>
            <a:ext uri="{FF2B5EF4-FFF2-40B4-BE49-F238E27FC236}">
              <a16:creationId xmlns:a16="http://schemas.microsoft.com/office/drawing/2014/main" id="{9758619B-A76E-45D7-8515-BC9A92BB4C62}"/>
            </a:ext>
          </a:extLst>
        </xdr:cNvPr>
        <xdr:cNvSpPr/>
      </xdr:nvSpPr>
      <xdr:spPr>
        <a:xfrm>
          <a:off x="3619500" y="3064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167</xdr:row>
      <xdr:rowOff>0</xdr:rowOff>
    </xdr:from>
    <xdr:to>
      <xdr:col>39</xdr:col>
      <xdr:colOff>83820</xdr:colOff>
      <xdr:row>167</xdr:row>
      <xdr:rowOff>114300</xdr:rowOff>
    </xdr:to>
    <xdr:sp macro="" textlink="">
      <xdr:nvSpPr>
        <xdr:cNvPr id="1198" name="Arrow: Down 1197">
          <a:extLst>
            <a:ext uri="{FF2B5EF4-FFF2-40B4-BE49-F238E27FC236}">
              <a16:creationId xmlns:a16="http://schemas.microsoft.com/office/drawing/2014/main" id="{145611A0-3D63-4142-955D-15B59F0BE7C7}"/>
            </a:ext>
          </a:extLst>
        </xdr:cNvPr>
        <xdr:cNvSpPr/>
      </xdr:nvSpPr>
      <xdr:spPr>
        <a:xfrm>
          <a:off x="9006840" y="30640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166</xdr:row>
      <xdr:rowOff>0</xdr:rowOff>
    </xdr:from>
    <xdr:to>
      <xdr:col>14</xdr:col>
      <xdr:colOff>83820</xdr:colOff>
      <xdr:row>166</xdr:row>
      <xdr:rowOff>106680</xdr:rowOff>
    </xdr:to>
    <xdr:sp macro="" textlink="">
      <xdr:nvSpPr>
        <xdr:cNvPr id="165" name="Arrow: Down 164">
          <a:extLst>
            <a:ext uri="{FF2B5EF4-FFF2-40B4-BE49-F238E27FC236}">
              <a16:creationId xmlns:a16="http://schemas.microsoft.com/office/drawing/2014/main" id="{1B429195-ADBC-488E-85CF-0E0CE92F812A}"/>
            </a:ext>
          </a:extLst>
        </xdr:cNvPr>
        <xdr:cNvSpPr/>
      </xdr:nvSpPr>
      <xdr:spPr>
        <a:xfrm rot="10800000">
          <a:off x="5158740" y="30556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167</xdr:row>
      <xdr:rowOff>0</xdr:rowOff>
    </xdr:from>
    <xdr:to>
      <xdr:col>14</xdr:col>
      <xdr:colOff>83820</xdr:colOff>
      <xdr:row>167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C1A01BB-EB86-4138-AE2C-22D601594053}"/>
            </a:ext>
          </a:extLst>
        </xdr:cNvPr>
        <xdr:cNvSpPr/>
      </xdr:nvSpPr>
      <xdr:spPr>
        <a:xfrm>
          <a:off x="5158740" y="30739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121</xdr:row>
      <xdr:rowOff>0</xdr:rowOff>
    </xdr:from>
    <xdr:to>
      <xdr:col>28</xdr:col>
      <xdr:colOff>83820</xdr:colOff>
      <xdr:row>121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5033E43C-54EE-4D43-B6BC-B82E4694E84C}"/>
            </a:ext>
          </a:extLst>
        </xdr:cNvPr>
        <xdr:cNvSpPr/>
      </xdr:nvSpPr>
      <xdr:spPr>
        <a:xfrm>
          <a:off x="11803380" y="2250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122</xdr:row>
      <xdr:rowOff>0</xdr:rowOff>
    </xdr:from>
    <xdr:to>
      <xdr:col>28</xdr:col>
      <xdr:colOff>83820</xdr:colOff>
      <xdr:row>122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6706F9A5-3821-4954-B517-AD3AC8036C90}"/>
            </a:ext>
          </a:extLst>
        </xdr:cNvPr>
        <xdr:cNvSpPr/>
      </xdr:nvSpPr>
      <xdr:spPr>
        <a:xfrm>
          <a:off x="11803380" y="2268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51"/>
  <sheetViews>
    <sheetView tabSelected="1" zoomScaleNormal="100" workbookViewId="0">
      <selection activeCell="N169" sqref="N169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.88671875" customWidth="1"/>
    <col min="14" max="14" width="8.664062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0" t="s">
        <v>5</v>
      </c>
      <c r="C1" s="600"/>
      <c r="D1" s="600"/>
    </row>
    <row r="2" spans="2:90" ht="15.6" x14ac:dyDescent="0.3">
      <c r="B2" s="600" t="s">
        <v>6</v>
      </c>
      <c r="C2" s="600"/>
      <c r="D2" s="600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3" t="s">
        <v>13</v>
      </c>
      <c r="C3" s="603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1" t="s">
        <v>11</v>
      </c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11"/>
      <c r="AE4" s="325"/>
      <c r="AF4" s="447"/>
      <c r="AG4" s="447"/>
      <c r="AH4" s="447"/>
      <c r="AI4" s="447"/>
      <c r="AJ4" s="12"/>
      <c r="AL4" s="579" t="s">
        <v>14</v>
      </c>
      <c r="AM4" s="580"/>
      <c r="AN4" s="580"/>
      <c r="AO4" s="580"/>
      <c r="AP4" s="580"/>
      <c r="AQ4" s="580"/>
      <c r="AR4" s="580"/>
      <c r="AS4" s="580"/>
      <c r="AT4" s="580"/>
      <c r="AU4" s="580"/>
      <c r="AV4" s="580"/>
      <c r="AW4" s="580"/>
      <c r="AX4" s="580"/>
      <c r="AY4" s="580"/>
      <c r="AZ4" s="580"/>
      <c r="BA4" s="580"/>
      <c r="BB4" s="580"/>
      <c r="BC4" s="580"/>
      <c r="BD4" s="580"/>
      <c r="BE4" s="580"/>
      <c r="BF4" s="580"/>
      <c r="BG4" s="580"/>
      <c r="BH4" s="580"/>
      <c r="BI4" s="580"/>
      <c r="BJ4" s="580"/>
      <c r="BK4" s="580"/>
      <c r="BL4" s="580"/>
      <c r="BM4" s="580"/>
      <c r="BN4" s="580"/>
      <c r="BO4" s="580"/>
      <c r="BP4" s="580"/>
      <c r="BQ4" s="580"/>
      <c r="BR4" s="580"/>
      <c r="BS4" s="580"/>
      <c r="BT4" s="580"/>
      <c r="BU4" s="581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4" t="s">
        <v>12</v>
      </c>
      <c r="G6" s="604"/>
      <c r="H6" s="604"/>
      <c r="I6" s="604"/>
      <c r="J6" s="604"/>
      <c r="K6" s="604"/>
      <c r="L6" s="604"/>
      <c r="M6" s="335"/>
      <c r="N6" s="544"/>
      <c r="O6" s="335"/>
      <c r="P6" s="336"/>
      <c r="Q6" s="610" t="s">
        <v>124</v>
      </c>
      <c r="R6" s="604"/>
      <c r="S6" s="604"/>
      <c r="T6" s="604"/>
      <c r="U6" s="611"/>
      <c r="V6" s="3"/>
      <c r="W6" s="8" t="s">
        <v>7</v>
      </c>
      <c r="X6" s="30"/>
      <c r="Y6" s="605">
        <v>1.2500000000000001E-2</v>
      </c>
      <c r="Z6" s="605"/>
      <c r="AA6" s="605"/>
      <c r="AB6" s="605"/>
      <c r="AC6" s="605"/>
      <c r="AD6" s="605"/>
      <c r="AE6" s="605"/>
      <c r="AF6" s="605"/>
      <c r="AG6" s="605"/>
      <c r="AH6" s="605"/>
      <c r="AI6" s="605"/>
      <c r="AJ6" s="606"/>
      <c r="AK6" s="3"/>
      <c r="AL6" s="588" t="s">
        <v>27</v>
      </c>
      <c r="AM6" s="589"/>
      <c r="AN6" s="589"/>
      <c r="AO6" s="589"/>
      <c r="AP6" s="589"/>
      <c r="AQ6" s="589"/>
      <c r="AR6" s="589"/>
      <c r="AS6" s="589"/>
      <c r="AT6" s="589"/>
      <c r="AU6" s="589"/>
      <c r="AV6" s="589"/>
      <c r="AW6" s="589"/>
      <c r="AX6" s="589"/>
      <c r="AY6" s="590"/>
      <c r="AZ6" s="3"/>
      <c r="BA6" s="591" t="s">
        <v>7</v>
      </c>
      <c r="BB6" s="583"/>
      <c r="BC6" s="583"/>
      <c r="BD6" s="97"/>
      <c r="BE6" s="582" t="s">
        <v>26</v>
      </c>
      <c r="BF6" s="582"/>
      <c r="BG6" s="582"/>
      <c r="BH6" s="582"/>
      <c r="BI6" s="582"/>
      <c r="BJ6" s="582"/>
      <c r="BK6" s="582"/>
      <c r="BL6" s="582"/>
      <c r="BM6" s="582"/>
      <c r="BN6" s="582"/>
      <c r="BO6" s="582"/>
      <c r="BP6" s="582"/>
      <c r="BQ6" s="582"/>
      <c r="BR6" s="583"/>
      <c r="BS6" s="583"/>
      <c r="BT6" s="583"/>
      <c r="BU6" s="584"/>
      <c r="BV6" s="3"/>
    </row>
    <row r="7" spans="2:90" ht="16.2" x14ac:dyDescent="0.3">
      <c r="D7" s="585" t="s">
        <v>20</v>
      </c>
      <c r="E7" s="586"/>
      <c r="F7" s="586"/>
      <c r="G7" s="586"/>
      <c r="H7" s="586"/>
      <c r="I7" s="586"/>
      <c r="J7" s="586"/>
      <c r="K7" s="465"/>
      <c r="L7" s="465"/>
      <c r="M7" s="465"/>
      <c r="N7" s="543"/>
      <c r="O7" s="465"/>
      <c r="P7" s="466"/>
      <c r="Q7" s="448"/>
      <c r="R7" s="449"/>
      <c r="S7" s="449"/>
      <c r="T7" s="449"/>
      <c r="U7" s="337"/>
      <c r="V7" s="3"/>
      <c r="W7" s="607" t="s">
        <v>35</v>
      </c>
      <c r="X7" s="608"/>
      <c r="Y7" s="608"/>
      <c r="Z7" s="608"/>
      <c r="AA7" s="608"/>
      <c r="AB7" s="608"/>
      <c r="AC7" s="608"/>
      <c r="AD7" s="608"/>
      <c r="AE7" s="608"/>
      <c r="AF7" s="608"/>
      <c r="AG7" s="608"/>
      <c r="AH7" s="608"/>
      <c r="AI7" s="608"/>
      <c r="AJ7" s="609"/>
      <c r="AK7" s="3"/>
      <c r="AL7" s="585" t="s">
        <v>76</v>
      </c>
      <c r="AM7" s="586"/>
      <c r="AN7" s="586"/>
      <c r="AO7" s="586"/>
      <c r="AP7" s="586"/>
      <c r="AQ7" s="586"/>
      <c r="AR7" s="586"/>
      <c r="AS7" s="586"/>
      <c r="AT7" s="586"/>
      <c r="AU7" s="586"/>
      <c r="AV7" s="586"/>
      <c r="AW7" s="586"/>
      <c r="AX7" s="586"/>
      <c r="AY7" s="587"/>
      <c r="BA7" s="585" t="s">
        <v>25</v>
      </c>
      <c r="BB7" s="586"/>
      <c r="BC7" s="586"/>
      <c r="BD7" s="586"/>
      <c r="BE7" s="586"/>
      <c r="BF7" s="586"/>
      <c r="BG7" s="586"/>
      <c r="BH7" s="586"/>
      <c r="BI7" s="586"/>
      <c r="BJ7" s="586"/>
      <c r="BK7" s="586"/>
      <c r="BL7" s="586"/>
      <c r="BM7" s="586"/>
      <c r="BN7" s="586"/>
      <c r="BO7" s="586"/>
      <c r="BP7" s="586"/>
      <c r="BQ7" s="586"/>
      <c r="BR7" s="586"/>
      <c r="BS7" s="586"/>
      <c r="BT7" s="586"/>
      <c r="BU7" s="587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7" t="s">
        <v>1</v>
      </c>
      <c r="BB8" s="578"/>
      <c r="BC8" s="578"/>
      <c r="BD8" s="64"/>
      <c r="BE8" s="578" t="s">
        <v>24</v>
      </c>
      <c r="BF8" s="578"/>
      <c r="BG8" s="578"/>
      <c r="BH8" s="578"/>
      <c r="BI8" s="592"/>
      <c r="BJ8" s="593" t="s">
        <v>124</v>
      </c>
      <c r="BK8" s="594"/>
      <c r="BL8" s="594"/>
      <c r="BM8" s="595"/>
      <c r="BN8" s="577" t="s">
        <v>24</v>
      </c>
      <c r="BO8" s="578"/>
      <c r="BP8" s="578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7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71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>
        <f>SUM(D97:D103)</f>
        <v>192967</v>
      </c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>
        <f>SUM(D104:D110)</f>
        <v>277620</v>
      </c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+H113+D114+2141+4101+9611</f>
        <v>2854678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27187.409523809525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+AA113+W114+670+642</f>
        <v>132741</v>
      </c>
      <c r="AB114" s="33"/>
      <c r="AC114" s="46">
        <f t="shared" si="73"/>
        <v>4.6499465088531873E-2</v>
      </c>
      <c r="AD114" s="33"/>
      <c r="AE114" s="33">
        <f t="shared" si="74"/>
        <v>1264.2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0.41517081786457177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2912769</v>
      </c>
      <c r="I115" s="505" t="s">
        <v>150</v>
      </c>
      <c r="J115" s="38">
        <f t="shared" si="70"/>
        <v>2.0349405432066245E-2</v>
      </c>
      <c r="K115" s="16"/>
      <c r="L115" s="16"/>
      <c r="M115" s="16"/>
      <c r="N115" s="16"/>
      <c r="O115" s="16">
        <f t="shared" si="71"/>
        <v>27478.952830188678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133357</v>
      </c>
      <c r="AB115" s="33"/>
      <c r="AC115" s="46">
        <f t="shared" si="73"/>
        <v>4.5783582563533189E-2</v>
      </c>
      <c r="AD115" s="33"/>
      <c r="AE115" s="33">
        <f t="shared" si="74"/>
        <v>1258.0849056603774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0.42416271252543541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2962272</v>
      </c>
      <c r="I116" s="505" t="s">
        <v>150</v>
      </c>
      <c r="J116" s="38">
        <f t="shared" si="70"/>
        <v>1.5993029313344106E-2</v>
      </c>
      <c r="K116" s="16"/>
      <c r="L116" s="16"/>
      <c r="M116" s="16"/>
      <c r="N116" s="16"/>
      <c r="O116" s="16">
        <f t="shared" si="71"/>
        <v>27684.785046728972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133611</v>
      </c>
      <c r="AB116" s="33"/>
      <c r="AC116" s="46">
        <f t="shared" si="73"/>
        <v>4.5104230806624103E-2</v>
      </c>
      <c r="AD116" s="33"/>
      <c r="AE116" s="33">
        <f t="shared" si="74"/>
        <v>1248.7009345794393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0.4254859108144019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3006802</v>
      </c>
      <c r="I117" s="16"/>
      <c r="J117" s="38">
        <f t="shared" si="70"/>
        <v>1.5032380551144527E-2</v>
      </c>
      <c r="K117" s="16"/>
      <c r="L117" s="16"/>
      <c r="M117" s="16"/>
      <c r="N117" s="16">
        <f>SUM(D111:D117)</f>
        <v>350953</v>
      </c>
      <c r="O117" s="16">
        <f t="shared" si="71"/>
        <v>27840.759259259259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133862</v>
      </c>
      <c r="AB117" s="33"/>
      <c r="AC117" s="46">
        <f t="shared" si="73"/>
        <v>4.4519725608802976E-2</v>
      </c>
      <c r="AD117" s="33"/>
      <c r="AE117" s="33">
        <f t="shared" si="74"/>
        <v>1239.462962962963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0.4275502676930506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3060414</v>
      </c>
      <c r="I118" s="16"/>
      <c r="J118" s="38">
        <f t="shared" si="70"/>
        <v>1.7830239570147951E-2</v>
      </c>
      <c r="K118" s="16"/>
      <c r="L118" s="16"/>
      <c r="M118" s="16"/>
      <c r="N118" s="16"/>
      <c r="O118" s="16">
        <f t="shared" si="71"/>
        <v>28077.19266055046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134240</v>
      </c>
      <c r="AB118" s="33"/>
      <c r="AC118" s="46">
        <f t="shared" si="73"/>
        <v>4.386334659297729E-2</v>
      </c>
      <c r="AD118" s="33"/>
      <c r="AE118" s="33">
        <f t="shared" si="74"/>
        <v>1231.559633027523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0.43293064271696574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3115856</v>
      </c>
      <c r="I119" s="16"/>
      <c r="J119" s="38">
        <f t="shared" si="70"/>
        <v>1.8115849685696118E-2</v>
      </c>
      <c r="K119" s="16"/>
      <c r="L119" s="16"/>
      <c r="M119" s="16"/>
      <c r="N119" s="16"/>
      <c r="O119" s="16">
        <f t="shared" si="71"/>
        <v>28325.963636363635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135233</v>
      </c>
      <c r="AB119" s="33"/>
      <c r="AC119" s="46">
        <f t="shared" si="73"/>
        <v>4.3401556426227658E-2</v>
      </c>
      <c r="AD119" s="33"/>
      <c r="AE119" s="33">
        <f t="shared" si="74"/>
        <v>1229.3909090909092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0.43482850298601733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3177704</v>
      </c>
      <c r="I120" s="16"/>
      <c r="J120" s="38">
        <f t="shared" si="70"/>
        <v>1.9849441052474825E-2</v>
      </c>
      <c r="K120" s="16"/>
      <c r="L120" s="16"/>
      <c r="M120" s="16"/>
      <c r="N120" s="16"/>
      <c r="O120" s="16">
        <f t="shared" si="71"/>
        <v>28627.963963963964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136123</v>
      </c>
      <c r="AB120" s="33"/>
      <c r="AC120" s="46">
        <f t="shared" si="73"/>
        <v>4.2836903626014257E-2</v>
      </c>
      <c r="AD120" s="33"/>
      <c r="AE120" s="33">
        <f t="shared" si="74"/>
        <v>1226.3333333333333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0.43826580449280361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3238771</v>
      </c>
      <c r="I121" s="16"/>
      <c r="J121" s="38">
        <f t="shared" si="70"/>
        <v>1.9217334276572014E-2</v>
      </c>
      <c r="K121" s="16"/>
      <c r="L121" s="16"/>
      <c r="M121" s="16"/>
      <c r="N121" s="16"/>
      <c r="O121" s="16">
        <f t="shared" si="71"/>
        <v>28917.598214285714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137083</v>
      </c>
      <c r="AB121" s="33"/>
      <c r="AC121" s="46">
        <f t="shared" si="73"/>
        <v>4.2325622898315443E-2</v>
      </c>
      <c r="AD121" s="33"/>
      <c r="AE121" s="33">
        <f t="shared" si="74"/>
        <v>1223.9553571428571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0.44042261709765834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3310558</v>
      </c>
      <c r="I122" s="16"/>
      <c r="J122" s="38">
        <f t="shared" si="70"/>
        <v>2.2164889089102007E-2</v>
      </c>
      <c r="K122" s="16"/>
      <c r="L122" s="16"/>
      <c r="M122" s="16"/>
      <c r="N122" s="16"/>
      <c r="O122" s="16">
        <f t="shared" si="71"/>
        <v>29296.973451327434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137932</v>
      </c>
      <c r="AB122" s="33"/>
      <c r="AC122" s="46">
        <f t="shared" si="73"/>
        <v>4.1664275327603383E-2</v>
      </c>
      <c r="AD122" s="33"/>
      <c r="AE122" s="33">
        <f t="shared" si="74"/>
        <v>1220.6371681415928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0.44116278887124166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3372277</v>
      </c>
      <c r="I123" s="16"/>
      <c r="J123" s="38">
        <f t="shared" si="70"/>
        <v>1.8643080713281569E-2</v>
      </c>
      <c r="K123" s="16"/>
      <c r="L123" s="16"/>
      <c r="M123" s="16"/>
      <c r="N123" s="16"/>
      <c r="O123" s="16">
        <f t="shared" si="71"/>
        <v>29581.377192982458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138663</v>
      </c>
      <c r="AB123" s="33"/>
      <c r="AC123" s="46">
        <f t="shared" si="73"/>
        <v>4.1118508355037262E-2</v>
      </c>
      <c r="AD123" s="33"/>
      <c r="AE123" s="33">
        <f t="shared" si="74"/>
        <v>1216.3421052631579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0.44197021774901646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49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3430626</v>
      </c>
      <c r="I124" s="16"/>
      <c r="J124" s="38">
        <f t="shared" si="70"/>
        <v>1.7302552548322692E-2</v>
      </c>
      <c r="K124" s="16"/>
      <c r="L124" s="16"/>
      <c r="M124" s="16"/>
      <c r="N124" s="16">
        <f>SUM(D118:D124)</f>
        <v>423824</v>
      </c>
      <c r="O124" s="16">
        <f t="shared" si="71"/>
        <v>29831.53043478261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139043</v>
      </c>
      <c r="AB124" s="33"/>
      <c r="AC124" s="46">
        <f t="shared" si="73"/>
        <v>4.052992077830693E-2</v>
      </c>
      <c r="AD124" s="33"/>
      <c r="AE124" s="33">
        <f t="shared" si="74"/>
        <v>1209.0695652173913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0.44221783429613137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3496114</v>
      </c>
      <c r="I125" s="16"/>
      <c r="J125" s="38">
        <f t="shared" si="70"/>
        <v>1.9089227447118981E-2</v>
      </c>
      <c r="K125" s="16"/>
      <c r="L125" s="16"/>
      <c r="M125" s="16"/>
      <c r="N125" s="16"/>
      <c r="O125" s="16">
        <f t="shared" si="71"/>
        <v>30138.913793103449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139508</v>
      </c>
      <c r="AB125" s="33"/>
      <c r="AC125" s="46">
        <f t="shared" si="73"/>
        <v>3.9903733116254218E-2</v>
      </c>
      <c r="AD125" s="33"/>
      <c r="AE125" s="33">
        <f t="shared" si="74"/>
        <v>1202.655172413793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0.44319750442920341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3562162</v>
      </c>
      <c r="I126" s="16"/>
      <c r="J126" s="38">
        <f t="shared" si="70"/>
        <v>1.8891832474570339E-2</v>
      </c>
      <c r="K126" s="16"/>
      <c r="L126" s="16"/>
      <c r="M126" s="16"/>
      <c r="N126" s="16"/>
      <c r="O126" s="16">
        <f t="shared" si="71"/>
        <v>30445.829059829059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140444</v>
      </c>
      <c r="AB126" s="33"/>
      <c r="AC126" s="46">
        <f t="shared" si="73"/>
        <v>3.9426617879815683E-2</v>
      </c>
      <c r="AD126" s="33"/>
      <c r="AE126" s="33">
        <f t="shared" si="74"/>
        <v>1200.3760683760684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0.44922016460789826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5" si="89">+H126+D127</f>
        <v>3634167</v>
      </c>
      <c r="I127" s="16"/>
      <c r="J127" s="38">
        <f t="shared" ref="J127:J165" si="90">+D127/H126</f>
        <v>2.0213847657686541E-2</v>
      </c>
      <c r="K127" s="16"/>
      <c r="L127" s="16"/>
      <c r="M127" s="16"/>
      <c r="N127" s="16"/>
      <c r="O127" s="16">
        <f t="shared" ref="O127:O150" si="91">+H127/BW127</f>
        <v>30798.025423728814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141446</v>
      </c>
      <c r="AB127" s="33"/>
      <c r="AC127" s="46">
        <f t="shared" ref="AC127:AC164" si="94">+AA127/H127</f>
        <v>3.8921161300512611E-2</v>
      </c>
      <c r="AD127" s="33"/>
      <c r="AE127" s="33">
        <f t="shared" ref="AE127:AE164" si="95">+AA127/BW127</f>
        <v>1198.6949152542372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0.45291314350716411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3707555</v>
      </c>
      <c r="I128" s="16"/>
      <c r="J128" s="38">
        <f t="shared" si="90"/>
        <v>2.0193898629314502E-2</v>
      </c>
      <c r="K128" s="16"/>
      <c r="L128" s="16"/>
      <c r="M128" s="16"/>
      <c r="N128" s="16"/>
      <c r="O128" s="16">
        <f t="shared" si="91"/>
        <v>31155.9243697479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142409</v>
      </c>
      <c r="AB128" s="33"/>
      <c r="AC128" s="46">
        <f t="shared" si="94"/>
        <v>3.8410488853166037E-2</v>
      </c>
      <c r="AD128" s="33"/>
      <c r="AE128" s="33">
        <f t="shared" si="95"/>
        <v>1196.7142857142858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0.4530298269344622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3782542</v>
      </c>
      <c r="I129" s="16"/>
      <c r="J129" s="38">
        <f t="shared" si="90"/>
        <v>2.0225458556919589E-2</v>
      </c>
      <c r="K129" s="16"/>
      <c r="L129" s="16"/>
      <c r="M129" s="16"/>
      <c r="N129" s="16"/>
      <c r="O129" s="16">
        <f t="shared" si="91"/>
        <v>31521.183333333334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143355</v>
      </c>
      <c r="AB129" s="33"/>
      <c r="AC129" s="46">
        <f t="shared" si="94"/>
        <v>3.7899116520054503E-2</v>
      </c>
      <c r="AD129" s="33"/>
      <c r="AE129" s="33">
        <f t="shared" si="95"/>
        <v>1194.625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0.4603340822124381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3845801</v>
      </c>
      <c r="I130" s="16"/>
      <c r="J130" s="479">
        <f t="shared" si="90"/>
        <v>1.6723938557721234E-2</v>
      </c>
      <c r="K130" s="16"/>
      <c r="L130" s="16"/>
      <c r="M130" s="16"/>
      <c r="N130" s="16"/>
      <c r="O130" s="16">
        <f t="shared" si="91"/>
        <v>31783.479338842975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144168</v>
      </c>
      <c r="AB130" s="33"/>
      <c r="AC130" s="46">
        <f t="shared" si="94"/>
        <v>3.7487119068303328E-2</v>
      </c>
      <c r="AD130" s="33"/>
      <c r="AE130" s="33">
        <f t="shared" si="95"/>
        <v>1191.4710743801652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0.46156678413677671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3911080</v>
      </c>
      <c r="I131" s="16"/>
      <c r="J131" s="479">
        <f t="shared" si="90"/>
        <v>1.6974097203677464E-2</v>
      </c>
      <c r="K131" s="16"/>
      <c r="L131" s="16"/>
      <c r="M131" s="16"/>
      <c r="N131" s="16">
        <f>SUM(D125:D131)</f>
        <v>480454</v>
      </c>
      <c r="O131" s="16">
        <f t="shared" si="91"/>
        <v>32058.032786885247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144580</v>
      </c>
      <c r="AB131" s="33"/>
      <c r="AC131" s="46">
        <f t="shared" si="94"/>
        <v>3.6966771326590098E-2</v>
      </c>
      <c r="AD131" s="33"/>
      <c r="AE131" s="33">
        <f t="shared" si="95"/>
        <v>1185.0819672131147</v>
      </c>
      <c r="AF131" s="50"/>
      <c r="AG131" s="33">
        <f>SUM(W125:W131)</f>
        <v>5537</v>
      </c>
      <c r="AH131" s="33">
        <f>SUM(D102:D172)</f>
        <v>3636916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0.46082872250120172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3973959</v>
      </c>
      <c r="I132" s="16"/>
      <c r="J132" s="479">
        <f t="shared" si="90"/>
        <v>1.6077144931834684E-2</v>
      </c>
      <c r="K132" s="16"/>
      <c r="L132" s="16"/>
      <c r="M132" s="16"/>
      <c r="N132" s="16"/>
      <c r="O132" s="16">
        <f t="shared" si="91"/>
        <v>32308.609756097561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145125</v>
      </c>
      <c r="AB132" s="33"/>
      <c r="AC132" s="46">
        <f t="shared" si="94"/>
        <v>3.6518997805463013E-2</v>
      </c>
      <c r="AD132" s="33"/>
      <c r="AE132" s="33">
        <f t="shared" si="95"/>
        <v>1179.8780487804879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0.46552795335835123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4041438</v>
      </c>
      <c r="I133" s="16"/>
      <c r="J133" s="479">
        <f t="shared" si="90"/>
        <v>1.6980295971850742E-2</v>
      </c>
      <c r="K133" s="16"/>
      <c r="L133" s="16"/>
      <c r="M133" s="16"/>
      <c r="N133" s="16"/>
      <c r="O133" s="16">
        <f t="shared" si="91"/>
        <v>32592.241935483871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146290</v>
      </c>
      <c r="AB133" s="33"/>
      <c r="AC133" s="46">
        <f t="shared" si="94"/>
        <v>3.619751187572344E-2</v>
      </c>
      <c r="AD133" s="33"/>
      <c r="AE133" s="33">
        <f t="shared" si="95"/>
        <v>1179.758064516129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0.46680983352955063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4113405</v>
      </c>
      <c r="I134" s="16"/>
      <c r="J134" s="479">
        <f t="shared" si="90"/>
        <v>1.780727552915571E-2</v>
      </c>
      <c r="K134" s="16"/>
      <c r="L134" s="16"/>
      <c r="M134" s="16"/>
      <c r="N134" s="16"/>
      <c r="O134" s="16">
        <f t="shared" si="91"/>
        <v>32907.24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147495</v>
      </c>
      <c r="AB134" s="33"/>
      <c r="AC134" s="46">
        <f t="shared" si="94"/>
        <v>3.5857154838874361E-2</v>
      </c>
      <c r="AD134" s="33"/>
      <c r="AE134" s="33">
        <f t="shared" si="95"/>
        <v>1179.96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0.47226981053409522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4182848</v>
      </c>
      <c r="I135" s="16"/>
      <c r="J135" s="479">
        <f t="shared" si="90"/>
        <v>1.6882120773422504E-2</v>
      </c>
      <c r="K135" s="16"/>
      <c r="L135" s="16"/>
      <c r="M135" s="16"/>
      <c r="N135" s="16"/>
      <c r="O135" s="16">
        <f t="shared" si="91"/>
        <v>33197.206349206346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148661</v>
      </c>
      <c r="AB135" s="33"/>
      <c r="AC135" s="46">
        <f t="shared" si="94"/>
        <v>3.5540617301895741E-2</v>
      </c>
      <c r="AD135" s="33"/>
      <c r="AE135" s="33">
        <f t="shared" si="95"/>
        <v>1179.8492063492063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0.4732701260002754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4260826</v>
      </c>
      <c r="I136" s="16"/>
      <c r="J136" s="479">
        <f t="shared" si="90"/>
        <v>1.8642322169010205E-2</v>
      </c>
      <c r="K136" s="16"/>
      <c r="L136" s="16"/>
      <c r="M136" s="16"/>
      <c r="N136" s="16"/>
      <c r="O136" s="16">
        <f t="shared" si="91"/>
        <v>33549.811023622045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149802</v>
      </c>
      <c r="AB136" s="33"/>
      <c r="AC136" s="46">
        <f t="shared" si="94"/>
        <v>3.5157971717221029E-2</v>
      </c>
      <c r="AD136" s="33"/>
      <c r="AE136" s="33">
        <f t="shared" si="95"/>
        <v>1179.5433070866143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0.47593870296510582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4328239</v>
      </c>
      <c r="I137" s="16"/>
      <c r="J137" s="479">
        <f t="shared" si="90"/>
        <v>1.5821580134931585E-2</v>
      </c>
      <c r="K137" s="16"/>
      <c r="L137" s="16"/>
      <c r="M137" s="16"/>
      <c r="N137" s="16"/>
      <c r="O137" s="16">
        <f t="shared" si="91"/>
        <v>33814.3671875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150710</v>
      </c>
      <c r="AB137" s="33"/>
      <c r="AC137" s="46">
        <f t="shared" si="94"/>
        <v>3.4820165891948203E-2</v>
      </c>
      <c r="AD137" s="33"/>
      <c r="AE137" s="33">
        <f t="shared" si="95"/>
        <v>1177.421875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0.47633506375225582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4384369</v>
      </c>
      <c r="I138" s="16"/>
      <c r="J138" s="479">
        <f t="shared" si="90"/>
        <v>1.2968322682735404E-2</v>
      </c>
      <c r="K138" s="16"/>
      <c r="L138" s="16"/>
      <c r="M138" s="16"/>
      <c r="N138" s="16">
        <f>SUM(D132:D138)</f>
        <v>473289</v>
      </c>
      <c r="O138" s="16">
        <f t="shared" si="91"/>
        <v>33987.35658914729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151160</v>
      </c>
      <c r="AB138" s="33"/>
      <c r="AC138" s="46">
        <f t="shared" si="94"/>
        <v>3.447702508616405E-2</v>
      </c>
      <c r="AD138" s="33"/>
      <c r="AE138" s="33">
        <f t="shared" si="95"/>
        <v>1171.7829457364342</v>
      </c>
      <c r="AF138" s="50"/>
      <c r="AG138" s="33">
        <f>SUM(W132:W138)</f>
        <v>6580</v>
      </c>
      <c r="AH138" s="33">
        <f>SUM(D109:D179)</f>
        <v>3425484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0.47672287619951698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0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4445940</v>
      </c>
      <c r="I139" s="16"/>
      <c r="J139" s="479">
        <f t="shared" si="90"/>
        <v>1.4043297906722723E-2</v>
      </c>
      <c r="K139" s="16"/>
      <c r="L139" s="16"/>
      <c r="M139" s="16"/>
      <c r="N139" s="16"/>
      <c r="O139" s="16">
        <f t="shared" si="91"/>
        <v>34199.538461538461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151756</v>
      </c>
      <c r="AB139" s="33"/>
      <c r="AC139" s="46">
        <f t="shared" si="94"/>
        <v>3.4133614038875916E-2</v>
      </c>
      <c r="AD139" s="33"/>
      <c r="AE139" s="33">
        <f t="shared" si="95"/>
        <v>1167.3538461538462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0.48057396186183349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4510669</v>
      </c>
      <c r="I140" s="16"/>
      <c r="J140" s="479">
        <f t="shared" si="90"/>
        <v>1.4559125854150078E-2</v>
      </c>
      <c r="K140" s="16"/>
      <c r="L140" s="16"/>
      <c r="M140" s="16"/>
      <c r="N140" s="16"/>
      <c r="O140" s="16">
        <f t="shared" si="91"/>
        <v>34432.587786259544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68" si="109">+V139+1</f>
        <v>32</v>
      </c>
      <c r="W140" s="34">
        <v>1245</v>
      </c>
      <c r="X140" s="33"/>
      <c r="Y140" s="33"/>
      <c r="Z140" s="33"/>
      <c r="AA140" s="33">
        <f t="shared" si="93"/>
        <v>153001</v>
      </c>
      <c r="AB140" s="33"/>
      <c r="AC140" s="46">
        <f t="shared" si="94"/>
        <v>3.3919802140214679E-2</v>
      </c>
      <c r="AD140" s="33"/>
      <c r="AE140" s="33">
        <f t="shared" si="95"/>
        <v>1167.9465648854962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0.4846052769555913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4577590</v>
      </c>
      <c r="I141" s="16"/>
      <c r="J141" s="479">
        <f t="shared" si="90"/>
        <v>1.4836158450110172E-2</v>
      </c>
      <c r="K141" s="16"/>
      <c r="L141" s="16"/>
      <c r="M141" s="16"/>
      <c r="N141" s="16"/>
      <c r="O141" s="16">
        <f t="shared" si="91"/>
        <v>34678.71212121212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154486</v>
      </c>
      <c r="AB141" s="33"/>
      <c r="AC141" s="46">
        <f t="shared" si="94"/>
        <v>3.3748326084249575E-2</v>
      </c>
      <c r="AD141" s="33"/>
      <c r="AE141" s="33">
        <f t="shared" si="95"/>
        <v>1170.3484848484848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0.49044235066923864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4646159</v>
      </c>
      <c r="I142" s="16"/>
      <c r="J142" s="479">
        <f t="shared" si="90"/>
        <v>1.4979279489862569E-2</v>
      </c>
      <c r="K142" s="16"/>
      <c r="L142" s="16"/>
      <c r="M142" s="16"/>
      <c r="N142" s="16"/>
      <c r="O142" s="16">
        <f t="shared" si="91"/>
        <v>34933.526315789473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155951</v>
      </c>
      <c r="AB142" s="33"/>
      <c r="AC142" s="46">
        <f t="shared" si="94"/>
        <v>3.3565575349444564E-2</v>
      </c>
      <c r="AD142" s="33"/>
      <c r="AE142" s="33">
        <f t="shared" si="95"/>
        <v>1172.5639097744361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0.49179655711309062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4717242</v>
      </c>
      <c r="I143" s="16"/>
      <c r="J143" s="479">
        <f t="shared" si="90"/>
        <v>1.5299304220970483E-2</v>
      </c>
      <c r="K143" s="16"/>
      <c r="L143" s="16"/>
      <c r="M143" s="16"/>
      <c r="N143" s="16"/>
      <c r="O143" s="16">
        <f t="shared" si="91"/>
        <v>35203.298507462685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157413</v>
      </c>
      <c r="AB143" s="33"/>
      <c r="AC143" s="46">
        <f t="shared" si="94"/>
        <v>3.3369710521529317E-2</v>
      </c>
      <c r="AD143" s="33"/>
      <c r="AE143" s="33">
        <f t="shared" si="95"/>
        <v>1174.7238805970148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0.49341797601225462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4775783</v>
      </c>
      <c r="I144" s="16"/>
      <c r="J144" s="479">
        <f t="shared" si="90"/>
        <v>1.2410005677046037E-2</v>
      </c>
      <c r="K144" s="16"/>
      <c r="L144" s="16"/>
      <c r="M144" s="16"/>
      <c r="N144" s="16"/>
      <c r="O144" s="16">
        <f t="shared" si="91"/>
        <v>35376.170370370368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158536</v>
      </c>
      <c r="AB144" s="33"/>
      <c r="AC144" s="46">
        <f t="shared" si="94"/>
        <v>3.3195813126350171E-2</v>
      </c>
      <c r="AD144" s="33"/>
      <c r="AE144" s="33">
        <f t="shared" si="95"/>
        <v>1174.3407407407408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0.4947676642762035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4824821</v>
      </c>
      <c r="I145" s="16"/>
      <c r="J145" s="479">
        <f t="shared" si="90"/>
        <v>1.0268054473999342E-2</v>
      </c>
      <c r="K145" s="16"/>
      <c r="L145" s="16"/>
      <c r="M145" s="16"/>
      <c r="N145" s="16">
        <f>SUM(D139:D145)</f>
        <v>440452</v>
      </c>
      <c r="O145" s="16">
        <f t="shared" si="91"/>
        <v>35476.625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159003</v>
      </c>
      <c r="AB145" s="33"/>
      <c r="AC145" s="46">
        <f t="shared" si="94"/>
        <v>3.2955212224453509E-2</v>
      </c>
      <c r="AD145" s="33"/>
      <c r="AE145" s="33">
        <f t="shared" si="95"/>
        <v>1169.1397058823529</v>
      </c>
      <c r="AF145" s="50"/>
      <c r="AG145" s="33">
        <f>SUM(W139:W145)</f>
        <v>7843</v>
      </c>
      <c r="AH145" s="33">
        <f>SUM(D116:D186)</f>
        <v>4086424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0.49332752448225542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0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4873467</v>
      </c>
      <c r="I146" s="16"/>
      <c r="J146" s="479">
        <f t="shared" si="90"/>
        <v>1.0082446581956098E-2</v>
      </c>
      <c r="K146" s="16"/>
      <c r="L146" s="16"/>
      <c r="M146" s="16"/>
      <c r="N146" s="16"/>
      <c r="O146" s="16">
        <f t="shared" si="91"/>
        <v>35572.751824817518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159565</v>
      </c>
      <c r="AB146" s="33"/>
      <c r="AC146" s="46">
        <f t="shared" si="94"/>
        <v>3.2741578018277338E-2</v>
      </c>
      <c r="AD146" s="33"/>
      <c r="AE146" s="33">
        <f t="shared" si="95"/>
        <v>1164.7080291970804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0.50206516223460629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4928031</v>
      </c>
      <c r="I147" s="16"/>
      <c r="J147" s="479">
        <f t="shared" si="90"/>
        <v>1.119613613881042E-2</v>
      </c>
      <c r="K147" s="16"/>
      <c r="L147" s="16"/>
      <c r="M147" s="16"/>
      <c r="N147" s="16"/>
      <c r="O147" s="16">
        <f t="shared" si="91"/>
        <v>35710.369565217392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160924</v>
      </c>
      <c r="AB147" s="33"/>
      <c r="AC147" s="46">
        <f t="shared" si="94"/>
        <v>3.2654827049586332E-2</v>
      </c>
      <c r="AD147" s="33"/>
      <c r="AE147" s="33">
        <f t="shared" si="95"/>
        <v>1166.1159420289855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0.50358449449688936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4983179</v>
      </c>
      <c r="I148" s="16"/>
      <c r="J148" s="479">
        <f t="shared" si="90"/>
        <v>1.119067635735246E-2</v>
      </c>
      <c r="K148" s="16"/>
      <c r="L148" s="16"/>
      <c r="M148" s="16"/>
      <c r="N148" s="16"/>
      <c r="O148" s="16">
        <f t="shared" si="91"/>
        <v>35850.208633093527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162243</v>
      </c>
      <c r="AB148" s="33"/>
      <c r="AC148" s="46">
        <f t="shared" si="94"/>
        <v>3.255813206790284E-2</v>
      </c>
      <c r="AD148" s="33"/>
      <c r="AE148" s="33">
        <f t="shared" si="95"/>
        <v>1167.2158273381294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0.50974227496142521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5041889</v>
      </c>
      <c r="I149" s="16"/>
      <c r="J149" s="479">
        <f t="shared" si="90"/>
        <v>1.1781635779088008E-2</v>
      </c>
      <c r="K149" s="16"/>
      <c r="L149" s="16"/>
      <c r="M149" s="16"/>
      <c r="N149" s="16"/>
      <c r="O149" s="16">
        <f t="shared" si="91"/>
        <v>36013.492857142854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163446</v>
      </c>
      <c r="AB149" s="33"/>
      <c r="AC149" s="46">
        <f t="shared" si="94"/>
        <v>3.2417611732428062E-2</v>
      </c>
      <c r="AD149" s="33"/>
      <c r="AE149" s="33">
        <f t="shared" si="95"/>
        <v>1167.4714285714285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0.50892274701009876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5105135</v>
      </c>
      <c r="I150" s="16"/>
      <c r="J150" s="479">
        <f t="shared" si="90"/>
        <v>1.254410797223025E-2</v>
      </c>
      <c r="K150" s="16"/>
      <c r="L150" s="16"/>
      <c r="M150" s="16"/>
      <c r="N150" s="16"/>
      <c r="O150" s="16">
        <f t="shared" si="91"/>
        <v>36206.631205673759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164736</v>
      </c>
      <c r="AB150" s="33"/>
      <c r="AC150" s="46">
        <f t="shared" si="94"/>
        <v>3.22686863324868E-2</v>
      </c>
      <c r="AD150" s="33"/>
      <c r="AE150" s="33">
        <f t="shared" si="95"/>
        <v>1168.3404255319149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0.51261465171831888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5159334</v>
      </c>
      <c r="I151" s="16"/>
      <c r="J151" s="479">
        <f t="shared" si="90"/>
        <v>1.0616565477700395E-2</v>
      </c>
      <c r="K151" s="16"/>
      <c r="L151" s="16"/>
      <c r="M151" s="16"/>
      <c r="N151" s="16"/>
      <c r="O151" s="16">
        <f t="shared" ref="O151:O160" si="110">+H151/BW151</f>
        <v>36333.338028169012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165712</v>
      </c>
      <c r="AB151" s="33"/>
      <c r="AC151" s="46">
        <f t="shared" si="94"/>
        <v>3.2118874257801494E-2</v>
      </c>
      <c r="AD151" s="33"/>
      <c r="AE151" s="33">
        <f t="shared" si="95"/>
        <v>1166.9859154929577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0.51139740129249245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5207183</v>
      </c>
      <c r="I152" s="16"/>
      <c r="J152" s="479">
        <f t="shared" si="90"/>
        <v>9.2742590419616182E-3</v>
      </c>
      <c r="K152" s="16"/>
      <c r="L152" s="16"/>
      <c r="M152" s="16"/>
      <c r="N152" s="16">
        <f>SUM(D146:D152)</f>
        <v>382362</v>
      </c>
      <c r="O152" s="16">
        <f t="shared" si="110"/>
        <v>36413.867132867133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166246</v>
      </c>
      <c r="AB152" s="33"/>
      <c r="AC152" s="46">
        <f t="shared" si="94"/>
        <v>3.1926283366649488E-2</v>
      </c>
      <c r="AD152" s="33"/>
      <c r="AE152" s="33">
        <f t="shared" si="95"/>
        <v>1162.5594405594406</v>
      </c>
      <c r="AF152" s="50"/>
      <c r="AG152" s="33">
        <f t="shared" ref="AG152:AG164" si="111">SUM(W146:W152)</f>
        <v>7243</v>
      </c>
      <c r="AH152" s="33">
        <f t="shared" ref="AH152:AH164" si="112">SUM(D123:D193)</f>
        <v>3723554.0049000001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0.51173561597508677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49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5256983</v>
      </c>
      <c r="I153" s="16"/>
      <c r="J153" s="479">
        <f t="shared" si="90"/>
        <v>9.5637122797489552E-3</v>
      </c>
      <c r="K153" s="16"/>
      <c r="L153" s="16"/>
      <c r="M153" s="16"/>
      <c r="N153" s="16"/>
      <c r="O153" s="16">
        <f t="shared" si="110"/>
        <v>36506.826388888891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166815</v>
      </c>
      <c r="AB153" s="33"/>
      <c r="AC153" s="46">
        <f t="shared" si="94"/>
        <v>3.1732079027076934E-2</v>
      </c>
      <c r="AD153" s="33"/>
      <c r="AE153" s="33">
        <f t="shared" si="95"/>
        <v>1158.4375</v>
      </c>
      <c r="AF153" s="50"/>
      <c r="AG153" s="33">
        <f t="shared" si="111"/>
        <v>7250</v>
      </c>
      <c r="AH153" s="33">
        <f t="shared" si="112"/>
        <v>3661835.0049000001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0.51663359002682718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5311502</v>
      </c>
      <c r="I154" s="16"/>
      <c r="J154" s="479">
        <f t="shared" si="90"/>
        <v>1.0370777307059962E-2</v>
      </c>
      <c r="K154" s="16"/>
      <c r="L154" s="16"/>
      <c r="M154" s="16"/>
      <c r="N154" s="16"/>
      <c r="O154" s="16">
        <f t="shared" si="110"/>
        <v>36631.048275862071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168319</v>
      </c>
      <c r="AB154" s="33"/>
      <c r="AC154" s="46">
        <f t="shared" si="94"/>
        <v>3.1689529628342414E-2</v>
      </c>
      <c r="AD154" s="33"/>
      <c r="AE154" s="33">
        <f t="shared" si="95"/>
        <v>1160.8206896551724</v>
      </c>
      <c r="AF154" s="50"/>
      <c r="AG154" s="33">
        <f t="shared" si="111"/>
        <v>7395</v>
      </c>
      <c r="AH154" s="33">
        <f t="shared" si="112"/>
        <v>3603486.0049000001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0.51875119316532314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5365847</v>
      </c>
      <c r="I155" s="16"/>
      <c r="J155" s="479">
        <f t="shared" si="90"/>
        <v>1.0231569149366789E-2</v>
      </c>
      <c r="K155" s="16"/>
      <c r="L155" s="16"/>
      <c r="M155" s="16"/>
      <c r="N155" s="16"/>
      <c r="O155" s="16">
        <f t="shared" si="110"/>
        <v>36752.376712328769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169705</v>
      </c>
      <c r="AB155" s="33"/>
      <c r="AC155" s="46">
        <f t="shared" si="94"/>
        <v>3.1626880155174009E-2</v>
      </c>
      <c r="AD155" s="33"/>
      <c r="AE155" s="33">
        <f t="shared" si="95"/>
        <v>1162.3630136986301</v>
      </c>
      <c r="AF155" s="50"/>
      <c r="AG155" s="33">
        <f t="shared" si="111"/>
        <v>7462</v>
      </c>
      <c r="AH155" s="33">
        <f t="shared" si="112"/>
        <v>3537998.0049000001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0.52416757317157947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5421211</v>
      </c>
      <c r="I156" s="16"/>
      <c r="J156" s="479">
        <f t="shared" si="90"/>
        <v>1.0317849167149194E-2</v>
      </c>
      <c r="K156" s="16"/>
      <c r="L156" s="16"/>
      <c r="M156" s="16"/>
      <c r="N156" s="16"/>
      <c r="O156" s="16">
        <f t="shared" si="110"/>
        <v>36878.986394557825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170989</v>
      </c>
      <c r="AB156" s="33"/>
      <c r="AC156" s="46">
        <f t="shared" si="94"/>
        <v>3.1540738775893432E-2</v>
      </c>
      <c r="AD156" s="33"/>
      <c r="AE156" s="33">
        <f t="shared" si="95"/>
        <v>1163.1904761904761</v>
      </c>
      <c r="AF156" s="50"/>
      <c r="AG156" s="33">
        <f t="shared" si="111"/>
        <v>7543</v>
      </c>
      <c r="AH156" s="33">
        <f t="shared" si="112"/>
        <v>3471950.0049000001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0.52445920293454729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5481811</v>
      </c>
      <c r="I157" s="16"/>
      <c r="J157" s="479">
        <f t="shared" si="90"/>
        <v>1.1178314217985612E-2</v>
      </c>
      <c r="K157" s="16"/>
      <c r="L157" s="16"/>
      <c r="M157" s="16"/>
      <c r="N157" s="16"/>
      <c r="O157" s="16">
        <f t="shared" si="110"/>
        <v>37039.263513513513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172109</v>
      </c>
      <c r="AB157" s="33"/>
      <c r="AC157" s="46">
        <f t="shared" si="94"/>
        <v>3.1396376124605538E-2</v>
      </c>
      <c r="AD157" s="33"/>
      <c r="AE157" s="33">
        <f t="shared" si="95"/>
        <v>1162.8986486486488</v>
      </c>
      <c r="AF157" s="50"/>
      <c r="AG157" s="33">
        <f t="shared" si="111"/>
        <v>7373</v>
      </c>
      <c r="AH157" s="33">
        <f t="shared" si="112"/>
        <v>3399955.0049000001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0.52448853125363137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5535334</v>
      </c>
      <c r="I158" s="16"/>
      <c r="J158" s="479">
        <f t="shared" si="90"/>
        <v>9.7637441349218354E-3</v>
      </c>
      <c r="K158" s="16"/>
      <c r="L158" s="16"/>
      <c r="M158" s="16"/>
      <c r="N158" s="16"/>
      <c r="O158" s="16">
        <f t="shared" si="110"/>
        <v>37149.892617449666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173180</v>
      </c>
      <c r="AB158" s="33"/>
      <c r="AC158" s="46">
        <f t="shared" si="94"/>
        <v>3.1286278298653707E-2</v>
      </c>
      <c r="AD158" s="33"/>
      <c r="AE158" s="33">
        <f t="shared" si="95"/>
        <v>1162.2818791946308</v>
      </c>
      <c r="AF158" s="50"/>
      <c r="AG158" s="33">
        <f t="shared" si="111"/>
        <v>7468</v>
      </c>
      <c r="AH158" s="33">
        <f t="shared" si="112"/>
        <v>80326567.004899994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0.52469986454295259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5572177</v>
      </c>
      <c r="I159" s="16"/>
      <c r="J159" s="479">
        <f t="shared" si="90"/>
        <v>6.6559669208759581E-3</v>
      </c>
      <c r="K159" s="16"/>
      <c r="L159" s="16"/>
      <c r="M159" s="16"/>
      <c r="N159" s="16">
        <f t="shared" ref="N159:N165" si="114">SUM(D153:D159)</f>
        <v>364994</v>
      </c>
      <c r="O159" s="16">
        <f t="shared" si="110"/>
        <v>37147.846666666665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173702</v>
      </c>
      <c r="AB159" s="33"/>
      <c r="AC159" s="46">
        <f t="shared" si="94"/>
        <v>3.1173094465592174E-2</v>
      </c>
      <c r="AD159" s="33"/>
      <c r="AE159" s="33">
        <f t="shared" si="95"/>
        <v>1158.0133333333333</v>
      </c>
      <c r="AF159" s="50"/>
      <c r="AG159" s="33">
        <f t="shared" si="111"/>
        <v>7456</v>
      </c>
      <c r="AH159" s="33">
        <f t="shared" si="112"/>
        <v>80251580.237528399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0.52452102652159116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5612789</v>
      </c>
      <c r="I160" s="16"/>
      <c r="J160" s="479">
        <f t="shared" si="90"/>
        <v>7.2883542644104808E-3</v>
      </c>
      <c r="K160" s="16"/>
      <c r="L160" s="16"/>
      <c r="M160" s="16"/>
      <c r="N160" s="16">
        <f t="shared" si="114"/>
        <v>355806</v>
      </c>
      <c r="O160" s="16">
        <f t="shared" si="110"/>
        <v>37170.7880794702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174291</v>
      </c>
      <c r="AB160" s="33"/>
      <c r="AC160" s="46">
        <f t="shared" si="94"/>
        <v>3.1052476763334592E-2</v>
      </c>
      <c r="AD160" s="33"/>
      <c r="AE160" s="33">
        <f t="shared" si="95"/>
        <v>1154.2450331125829</v>
      </c>
      <c r="AF160" s="50"/>
      <c r="AG160" s="33">
        <f t="shared" si="111"/>
        <v>7476</v>
      </c>
      <c r="AH160" s="33">
        <f t="shared" si="112"/>
        <v>80188321.237528399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0.5297877757385856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5656788</v>
      </c>
      <c r="I161" s="16"/>
      <c r="J161" s="479">
        <f t="shared" si="90"/>
        <v>7.8390618282639882E-3</v>
      </c>
      <c r="K161" s="16"/>
      <c r="L161" s="16"/>
      <c r="M161" s="16"/>
      <c r="N161" s="16">
        <f t="shared" si="114"/>
        <v>345286</v>
      </c>
      <c r="O161" s="16">
        <f>+H161/BW161</f>
        <v>37215.710526315786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175649</v>
      </c>
      <c r="AB161" s="33"/>
      <c r="AC161" s="46">
        <f t="shared" si="94"/>
        <v>3.105101340195178E-2</v>
      </c>
      <c r="AD161" s="33"/>
      <c r="AE161" s="33">
        <f t="shared" si="95"/>
        <v>1155.5855263157894</v>
      </c>
      <c r="AF161" s="50"/>
      <c r="AG161" s="33">
        <f t="shared" si="111"/>
        <v>7330</v>
      </c>
      <c r="AH161" s="33">
        <f t="shared" si="112"/>
        <v>411123042.23752838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0.53229818759338343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>
        <v>44973</v>
      </c>
      <c r="E162" s="16"/>
      <c r="F162" s="16"/>
      <c r="G162" s="16"/>
      <c r="H162" s="16">
        <f t="shared" si="89"/>
        <v>5701761</v>
      </c>
      <c r="I162" s="16"/>
      <c r="J162" s="479">
        <f t="shared" si="90"/>
        <v>7.9502714261167288E-3</v>
      </c>
      <c r="K162" s="16"/>
      <c r="L162" s="16"/>
      <c r="M162" s="16"/>
      <c r="N162" s="16">
        <f t="shared" si="114"/>
        <v>335914</v>
      </c>
      <c r="O162" s="16">
        <f>+H162/BW162</f>
        <v>37266.411764705881</v>
      </c>
      <c r="P162" s="41"/>
      <c r="Q162" s="17">
        <f t="shared" si="92"/>
        <v>335914</v>
      </c>
      <c r="R162" s="16"/>
      <c r="S162" s="60">
        <f t="shared" si="106"/>
        <v>-0.12217901679785088</v>
      </c>
      <c r="T162" s="16"/>
      <c r="U162" s="41"/>
      <c r="V162" s="10">
        <f t="shared" si="109"/>
        <v>54</v>
      </c>
      <c r="W162" s="34">
        <v>1284</v>
      </c>
      <c r="X162" s="33"/>
      <c r="Y162" s="33"/>
      <c r="Z162" s="33"/>
      <c r="AA162" s="33">
        <f t="shared" si="93"/>
        <v>176933</v>
      </c>
      <c r="AB162" s="33"/>
      <c r="AC162" s="46">
        <f t="shared" si="94"/>
        <v>3.103129015754957E-2</v>
      </c>
      <c r="AD162" s="33"/>
      <c r="AE162" s="33">
        <f t="shared" si="95"/>
        <v>1156.4248366013071</v>
      </c>
      <c r="AF162" s="50"/>
      <c r="AG162" s="33">
        <f t="shared" si="111"/>
        <v>7228</v>
      </c>
      <c r="AH162" s="33">
        <f t="shared" si="112"/>
        <v>411060163.23752838</v>
      </c>
      <c r="AI162" s="231">
        <f t="shared" si="113"/>
        <v>-3.1358885017421602E-2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0.53708512159664357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44973</v>
      </c>
      <c r="BF162" s="67"/>
      <c r="BG162" s="156">
        <f t="shared" si="102"/>
        <v>6.011966986517088E-2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6.0366807870109125E-2</v>
      </c>
      <c r="BN162" s="66">
        <f t="shared" si="103"/>
        <v>477880.45098039217</v>
      </c>
      <c r="BO162" s="67"/>
      <c r="BP162" s="67">
        <f t="shared" si="104"/>
        <v>5409611</v>
      </c>
      <c r="BQ162" s="67"/>
      <c r="BR162" s="478">
        <f t="shared" si="105"/>
        <v>7.3986986845740635E-2</v>
      </c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7">
        <v>45357</v>
      </c>
      <c r="E163" s="16"/>
      <c r="F163" s="16"/>
      <c r="G163" s="16"/>
      <c r="H163" s="16">
        <f t="shared" si="89"/>
        <v>5747118</v>
      </c>
      <c r="I163" s="16"/>
      <c r="J163" s="479">
        <f t="shared" si="90"/>
        <v>7.9549107723035049E-3</v>
      </c>
      <c r="K163" s="16"/>
      <c r="L163" s="16"/>
      <c r="M163" s="16"/>
      <c r="N163" s="16">
        <f t="shared" si="114"/>
        <v>325907</v>
      </c>
      <c r="O163" s="16">
        <f>+H163/BW163</f>
        <v>37318.948051948049</v>
      </c>
      <c r="P163" s="41"/>
      <c r="Q163" s="17">
        <f t="shared" si="92"/>
        <v>325907</v>
      </c>
      <c r="R163" s="16"/>
      <c r="S163" s="60">
        <f t="shared" si="106"/>
        <v>-0.14081703671287191</v>
      </c>
      <c r="T163" s="16"/>
      <c r="U163" s="41"/>
      <c r="V163" s="10">
        <f t="shared" si="109"/>
        <v>55</v>
      </c>
      <c r="W163" s="34">
        <v>1097</v>
      </c>
      <c r="X163" s="33"/>
      <c r="Y163" s="33"/>
      <c r="Z163" s="33"/>
      <c r="AA163" s="33">
        <f t="shared" si="93"/>
        <v>178030</v>
      </c>
      <c r="AB163" s="33"/>
      <c r="AC163" s="46">
        <f t="shared" si="94"/>
        <v>3.0977265474625718E-2</v>
      </c>
      <c r="AD163" s="33"/>
      <c r="AE163" s="33">
        <f t="shared" si="95"/>
        <v>1156.0389610389611</v>
      </c>
      <c r="AF163" s="50"/>
      <c r="AG163" s="33">
        <f t="shared" si="111"/>
        <v>7041</v>
      </c>
      <c r="AH163" s="33">
        <f t="shared" si="112"/>
        <v>410992684.30952841</v>
      </c>
      <c r="AI163" s="231">
        <f t="shared" si="113"/>
        <v>-6.6551769852843695E-2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0.53861500668682982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45357</v>
      </c>
      <c r="BF163" s="67"/>
      <c r="BG163" s="156">
        <f t="shared" si="102"/>
        <v>6.0265232393907707E-2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6.0988672706143464E-2</v>
      </c>
      <c r="BN163" s="66">
        <f t="shared" si="103"/>
        <v>479664.49350649351</v>
      </c>
      <c r="BO163" s="67"/>
      <c r="BP163" s="67">
        <f t="shared" si="104"/>
        <v>5454968</v>
      </c>
      <c r="BQ163" s="67"/>
      <c r="BR163" s="478">
        <f t="shared" si="105"/>
        <v>7.3847179871341886E-2</v>
      </c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>
        <v>50481</v>
      </c>
      <c r="E164" s="16"/>
      <c r="F164" s="16"/>
      <c r="G164" s="16"/>
      <c r="H164" s="16">
        <f t="shared" si="89"/>
        <v>5797599</v>
      </c>
      <c r="I164" s="16"/>
      <c r="J164" s="479">
        <f t="shared" si="90"/>
        <v>8.7837068944817218E-3</v>
      </c>
      <c r="K164" s="16"/>
      <c r="L164" s="16"/>
      <c r="M164" s="16"/>
      <c r="N164" s="16">
        <f t="shared" si="114"/>
        <v>315788</v>
      </c>
      <c r="O164" s="16">
        <f>+H164/BW164</f>
        <v>37403.864516129033</v>
      </c>
      <c r="P164" s="41"/>
      <c r="Q164" s="17">
        <f t="shared" si="92"/>
        <v>315788</v>
      </c>
      <c r="R164" s="16"/>
      <c r="S164" s="60">
        <f t="shared" si="106"/>
        <v>-0.16164555214561055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179200</v>
      </c>
      <c r="AB164" s="33"/>
      <c r="AC164" s="46">
        <f t="shared" si="94"/>
        <v>3.0909347128009371E-2</v>
      </c>
      <c r="AD164" s="33"/>
      <c r="AE164" s="33">
        <f t="shared" si="95"/>
        <v>1156.1290322580646</v>
      </c>
      <c r="AF164" s="50"/>
      <c r="AG164" s="33">
        <f t="shared" si="111"/>
        <v>7091</v>
      </c>
      <c r="AH164" s="33">
        <f t="shared" si="112"/>
        <v>410920717.30952841</v>
      </c>
      <c r="AI164" s="231">
        <f t="shared" si="113"/>
        <v>-3.8247660382476602E-2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0.53943330678786161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50481</v>
      </c>
      <c r="BF164" s="67"/>
      <c r="BG164" s="156">
        <f t="shared" si="102"/>
        <v>5.9372089084596492E-2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5.8953386410821401E-2</v>
      </c>
      <c r="BN164" s="66">
        <f t="shared" si="103"/>
        <v>482055.3548387097</v>
      </c>
      <c r="BO164" s="67"/>
      <c r="BP164" s="67">
        <f t="shared" si="104"/>
        <v>5505449</v>
      </c>
      <c r="BQ164" s="67"/>
      <c r="BR164" s="478">
        <f t="shared" si="105"/>
        <v>7.3682462916184965E-2</v>
      </c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" si="115">+H164+D165</f>
        <v>5841428</v>
      </c>
      <c r="I165" s="16"/>
      <c r="J165" s="479">
        <f t="shared" ref="J165" si="116">+D165/H164</f>
        <v>7.5598536566602826E-3</v>
      </c>
      <c r="K165" s="16"/>
      <c r="L165" s="16"/>
      <c r="M165" s="16"/>
      <c r="N165" s="16">
        <f t="shared" ref="N165" si="117">SUM(D159:D165)</f>
        <v>306094</v>
      </c>
      <c r="O165" s="16">
        <f>+H165/BW165</f>
        <v>37445.051282051281</v>
      </c>
      <c r="P165" s="41"/>
      <c r="Q165" s="17">
        <f t="shared" ref="Q165" si="118">SUM(D159:D165)</f>
        <v>306094</v>
      </c>
      <c r="R165" s="16"/>
      <c r="S165" s="60">
        <f t="shared" ref="S165" si="119">+(Q165-Q158)/Q158</f>
        <v>-0.18592021276595744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" si="120">+AA164+W165</f>
        <v>180174</v>
      </c>
      <c r="AB165" s="33"/>
      <c r="AC165" s="46">
        <f t="shared" ref="AC165" si="121">+AA165/H165</f>
        <v>3.0844170295345589E-2</v>
      </c>
      <c r="AD165" s="33"/>
      <c r="AE165" s="33">
        <f t="shared" ref="AE165" si="122">+AA165/BW165</f>
        <v>1154.9615384615386</v>
      </c>
      <c r="AF165" s="50"/>
      <c r="AG165" s="33">
        <f t="shared" ref="AG165" si="123">SUM(W159:W165)</f>
        <v>6994</v>
      </c>
      <c r="AH165" s="33">
        <f t="shared" ref="AH165" si="124">SUM(D136:D206)</f>
        <v>410851274.35152841</v>
      </c>
      <c r="AI165" s="231">
        <f t="shared" ref="AI165" si="125">+(AG165-AG158)/AG158</f>
        <v>-6.3470808784145683E-2</v>
      </c>
      <c r="AJ165" s="50"/>
      <c r="AK165" s="10"/>
      <c r="AL165" s="23">
        <f t="shared" ref="AL165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" si="127">+AL165/AP164</f>
        <v>6.606727978159619E-3</v>
      </c>
      <c r="AS165" s="25"/>
      <c r="AT165" s="25"/>
      <c r="AU165" s="24"/>
      <c r="AV165" s="341">
        <f t="shared" ref="AV165" si="128">+AP165/H165</f>
        <v>0.5389230167691873</v>
      </c>
      <c r="AW165" s="341"/>
      <c r="AX165" s="24">
        <f t="shared" ref="AX165" si="129">+AP165/BW165</f>
        <v>20180</v>
      </c>
      <c r="AY165" s="351"/>
      <c r="AZ165" s="10"/>
      <c r="BA165" s="66">
        <f t="shared" ref="BA165" si="130">+BC165-BC164</f>
        <v>756595</v>
      </c>
      <c r="BB165" s="67"/>
      <c r="BC165" s="67">
        <v>75475175</v>
      </c>
      <c r="BD165" s="67"/>
      <c r="BE165" s="67">
        <f t="shared" ref="BE165" si="131">+D165</f>
        <v>43829</v>
      </c>
      <c r="BF165" s="67"/>
      <c r="BG165" s="156">
        <f t="shared" ref="BG165" si="132">+BE165/BA165</f>
        <v>5.7929275239725346E-2</v>
      </c>
      <c r="BH165" s="67"/>
      <c r="BI165" s="183"/>
      <c r="BJ165" s="67"/>
      <c r="BK165" s="67">
        <f t="shared" ref="BK165" si="133">SUM(BA159:BA165)</f>
        <v>5250502</v>
      </c>
      <c r="BL165" s="67"/>
      <c r="BM165" s="156">
        <f t="shared" ref="BM165" si="134">+Q165/BK165</f>
        <v>5.8298044644112125E-2</v>
      </c>
      <c r="BN165" s="66">
        <f t="shared" ref="BN165" si="135">+BC165/BW165</f>
        <v>483815.22435897437</v>
      </c>
      <c r="BO165" s="67"/>
      <c r="BP165" s="67">
        <f t="shared" ref="BP165" si="136">+BP164+BE165</f>
        <v>5549278</v>
      </c>
      <c r="BQ165" s="67"/>
      <c r="BR165" s="478">
        <f t="shared" ref="BR165" si="137">+BP165/BC165</f>
        <v>7.3524546316056899E-2</v>
      </c>
      <c r="BS165" s="67"/>
      <c r="BT165" s="86"/>
      <c r="BU165" s="183"/>
      <c r="BV165" s="1"/>
      <c r="BW165" s="61">
        <f t="shared" si="53"/>
        <v>156</v>
      </c>
    </row>
    <row r="166" spans="2:8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ref="H166" si="138">+H165+D166</f>
        <v>5874146</v>
      </c>
      <c r="I166" s="16"/>
      <c r="J166" s="479">
        <f t="shared" ref="J166" si="139">+D166/H165</f>
        <v>5.6010276939132009E-3</v>
      </c>
      <c r="K166" s="16"/>
      <c r="L166" s="16"/>
      <c r="M166" s="16"/>
      <c r="N166" s="16">
        <f t="shared" ref="N166" si="140">SUM(D160:D166)</f>
        <v>301969</v>
      </c>
      <c r="O166" s="16">
        <f>+H166/BW166</f>
        <v>37414.942675159233</v>
      </c>
      <c r="P166" s="41"/>
      <c r="Q166" s="17">
        <f t="shared" ref="Q166" si="141">SUM(D160:D166)</f>
        <v>301969</v>
      </c>
      <c r="R166" s="16"/>
      <c r="S166" s="60">
        <f t="shared" ref="S166" si="142">+(Q166-Q159)/Q159</f>
        <v>-0.17267407135459761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ref="AA166" si="143">+AA165+W166</f>
        <v>180604</v>
      </c>
      <c r="AB166" s="33"/>
      <c r="AC166" s="46">
        <f t="shared" ref="AC166" si="144">+AA166/H166</f>
        <v>3.0745575612182604E-2</v>
      </c>
      <c r="AD166" s="33"/>
      <c r="AE166" s="33">
        <f t="shared" ref="AE166" si="145">+AA166/BW166</f>
        <v>1150.343949044586</v>
      </c>
      <c r="AF166" s="50"/>
      <c r="AG166" s="33">
        <f t="shared" ref="AG166" si="146">SUM(W160:W166)</f>
        <v>6902</v>
      </c>
      <c r="AH166" s="33">
        <f t="shared" ref="AH166" si="147">SUM(D137:D207)</f>
        <v>411774240.35152841</v>
      </c>
      <c r="AI166" s="231">
        <f t="shared" ref="AI166" si="148">+(AG166-AG159)/AG159</f>
        <v>-7.430257510729614E-2</v>
      </c>
      <c r="AJ166" s="50"/>
      <c r="AK166" s="10"/>
      <c r="AL166" s="23">
        <f t="shared" ref="AL166" si="149">+AP166-AP165</f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ref="AR166" si="150">+AL166/AP165</f>
        <v>6.0300246499453633E-3</v>
      </c>
      <c r="AS166" s="25"/>
      <c r="AT166" s="25"/>
      <c r="AU166" s="24"/>
      <c r="AV166" s="341">
        <f t="shared" ref="AV166" si="151">+AP166/H166</f>
        <v>0.53915292537842952</v>
      </c>
      <c r="AW166" s="341"/>
      <c r="AX166" s="24">
        <f t="shared" ref="AX166" si="152">+AP166/BW166</f>
        <v>20172.375796178345</v>
      </c>
      <c r="AY166" s="351"/>
      <c r="AZ166" s="10"/>
      <c r="BA166" s="66">
        <f t="shared" ref="BA166" si="153">+BC166-BC165</f>
        <v>684203</v>
      </c>
      <c r="BB166" s="67"/>
      <c r="BC166" s="67">
        <v>76159378</v>
      </c>
      <c r="BD166" s="67"/>
      <c r="BE166" s="67">
        <f t="shared" ref="BE166" si="154">+D166</f>
        <v>32718</v>
      </c>
      <c r="BF166" s="67"/>
      <c r="BG166" s="156">
        <f t="shared" ref="BG166" si="155">+BE166/BA166</f>
        <v>4.7819141395170732E-2</v>
      </c>
      <c r="BH166" s="67"/>
      <c r="BI166" s="183"/>
      <c r="BJ166" s="67"/>
      <c r="BK166" s="67">
        <f t="shared" ref="BK166" si="156">SUM(BA160:BA166)</f>
        <v>5198748</v>
      </c>
      <c r="BL166" s="67"/>
      <c r="BM166" s="156">
        <f t="shared" ref="BM166" si="157">+Q166/BK166</f>
        <v>5.8084946606375226E-2</v>
      </c>
      <c r="BN166" s="66">
        <f t="shared" ref="BN166" si="158">+BC166/BW166</f>
        <v>485091.57961783442</v>
      </c>
      <c r="BO166" s="67"/>
      <c r="BP166" s="67">
        <f t="shared" ref="BP166" si="159">+BP165+BE166</f>
        <v>5581996</v>
      </c>
      <c r="BQ166" s="67"/>
      <c r="BR166" s="478">
        <f t="shared" ref="BR166" si="160">+BP166/BC166</f>
        <v>7.3293613296053967E-2</v>
      </c>
      <c r="BS166" s="67"/>
      <c r="BT166" s="86"/>
      <c r="BU166" s="183"/>
      <c r="BV166" s="1"/>
      <c r="BW166" s="61">
        <f t="shared" si="53"/>
        <v>157</v>
      </c>
    </row>
    <row r="167" spans="2:85" x14ac:dyDescent="0.3">
      <c r="B167" s="171">
        <f t="shared" si="52"/>
        <v>44067</v>
      </c>
      <c r="C167" s="61"/>
      <c r="D167" s="17">
        <v>41484</v>
      </c>
      <c r="E167" s="16"/>
      <c r="F167" s="16"/>
      <c r="G167" s="16"/>
      <c r="H167" s="16">
        <f t="shared" ref="H167" si="161">+H166+D167</f>
        <v>5915630</v>
      </c>
      <c r="I167" s="16"/>
      <c r="J167" s="479">
        <f t="shared" ref="J167" si="162">+D167/H166</f>
        <v>7.0621329466444994E-3</v>
      </c>
      <c r="K167" s="16"/>
      <c r="L167" s="16"/>
      <c r="M167" s="16"/>
      <c r="N167" s="16">
        <f t="shared" ref="N167" si="163">SUM(D161:D167)</f>
        <v>302841</v>
      </c>
      <c r="O167" s="16">
        <f>+H167/BW167</f>
        <v>37440.696202531646</v>
      </c>
      <c r="P167" s="41"/>
      <c r="Q167" s="17">
        <f t="shared" ref="Q167" si="164">SUM(D161:D167)</f>
        <v>302841</v>
      </c>
      <c r="R167" s="16"/>
      <c r="S167" s="60">
        <f t="shared" ref="S167" si="165">+(Q167-Q160)/Q160</f>
        <v>-0.14885920979410128</v>
      </c>
      <c r="T167" s="16"/>
      <c r="U167" s="41"/>
      <c r="V167" s="10">
        <f t="shared" si="109"/>
        <v>59</v>
      </c>
      <c r="W167" s="34">
        <v>510</v>
      </c>
      <c r="X167" s="33"/>
      <c r="Y167" s="33"/>
      <c r="Z167" s="33"/>
      <c r="AA167" s="33">
        <f t="shared" ref="AA167" si="166">+AA166+W167</f>
        <v>181114</v>
      </c>
      <c r="AB167" s="33"/>
      <c r="AC167" s="46">
        <f t="shared" ref="AC167" si="167">+AA167/H167</f>
        <v>3.0616181201325979E-2</v>
      </c>
      <c r="AD167" s="33"/>
      <c r="AE167" s="33">
        <f t="shared" ref="AE167" si="168">+AA167/BW167</f>
        <v>1146.2911392405063</v>
      </c>
      <c r="AF167" s="50"/>
      <c r="AG167" s="33">
        <f t="shared" ref="AG167" si="169">SUM(W161:W167)</f>
        <v>6823</v>
      </c>
      <c r="AH167" s="33">
        <f t="shared" ref="AH167" si="170">SUM(D138:D208)</f>
        <v>411706827.35152841</v>
      </c>
      <c r="AI167" s="231">
        <f t="shared" ref="AI167" si="171">+(AG167-AG160)/AG160</f>
        <v>-8.7346174424826103E-2</v>
      </c>
      <c r="AJ167" s="50"/>
      <c r="AK167" s="10"/>
      <c r="AL167" s="23">
        <f t="shared" ref="AL167" si="172">+AP167-AP166</f>
        <v>50918</v>
      </c>
      <c r="AM167" s="24"/>
      <c r="AN167" s="24"/>
      <c r="AO167" s="24">
        <v>178263</v>
      </c>
      <c r="AP167" s="24">
        <v>3217981</v>
      </c>
      <c r="AQ167" s="24"/>
      <c r="AR167" s="504">
        <f t="shared" ref="AR167" si="173">+AL167/AP166</f>
        <v>1.607735621299608E-2</v>
      </c>
      <c r="AS167" s="25"/>
      <c r="AT167" s="25"/>
      <c r="AU167" s="24"/>
      <c r="AV167" s="341">
        <f t="shared" ref="AV167" si="174">+AP167/H167</f>
        <v>0.54397942400048682</v>
      </c>
      <c r="AW167" s="341"/>
      <c r="AX167" s="24">
        <f t="shared" ref="AX167" si="175">+AP167/BW167</f>
        <v>20366.968354430381</v>
      </c>
      <c r="AY167" s="351"/>
      <c r="AZ167" s="10"/>
      <c r="BA167" s="66">
        <f t="shared" ref="BA167" si="176">+BC167-BC166</f>
        <v>724101</v>
      </c>
      <c r="BB167" s="67"/>
      <c r="BC167" s="67">
        <v>76883479</v>
      </c>
      <c r="BD167" s="67"/>
      <c r="BE167" s="67">
        <f t="shared" ref="BE167" si="177">+D167</f>
        <v>41484</v>
      </c>
      <c r="BF167" s="67"/>
      <c r="BG167" s="156">
        <f t="shared" ref="BG167" si="178">+BE167/BA167</f>
        <v>5.7290350379297916E-2</v>
      </c>
      <c r="BH167" s="67"/>
      <c r="BI167" s="183"/>
      <c r="BJ167" s="67"/>
      <c r="BK167" s="67">
        <f t="shared" ref="BK167" si="179">SUM(BA161:BA167)</f>
        <v>5195698</v>
      </c>
      <c r="BL167" s="67"/>
      <c r="BM167" s="156">
        <f t="shared" ref="BM167" si="180">+Q167/BK167</f>
        <v>5.8286875026223615E-2</v>
      </c>
      <c r="BN167" s="66">
        <f t="shared" ref="BN167" si="181">+BC167/BW167</f>
        <v>486604.2974683544</v>
      </c>
      <c r="BO167" s="67"/>
      <c r="BP167" s="67">
        <f t="shared" ref="BP167" si="182">+BP166+BE167</f>
        <v>5623480</v>
      </c>
      <c r="BQ167" s="67"/>
      <c r="BR167" s="478">
        <f t="shared" ref="BR167" si="183">+BP167/BC167</f>
        <v>7.3142891985936279E-2</v>
      </c>
      <c r="BS167" s="67"/>
      <c r="BT167" s="86"/>
      <c r="BU167" s="183"/>
      <c r="BV167" s="1"/>
      <c r="BW167" s="61">
        <f t="shared" si="53"/>
        <v>158</v>
      </c>
    </row>
    <row r="168" spans="2:85" x14ac:dyDescent="0.3">
      <c r="B168" s="171">
        <f t="shared" si="52"/>
        <v>44068</v>
      </c>
      <c r="C168" s="61"/>
      <c r="D168" s="17">
        <v>40098</v>
      </c>
      <c r="E168" s="16"/>
      <c r="F168" s="16"/>
      <c r="G168" s="16"/>
      <c r="H168" s="16">
        <f t="shared" ref="H168" si="184">+H167+D168</f>
        <v>5955728</v>
      </c>
      <c r="I168" s="16"/>
      <c r="J168" s="479">
        <f t="shared" ref="J168" si="185">+D168/H167</f>
        <v>6.7783143976212169E-3</v>
      </c>
      <c r="K168" s="16"/>
      <c r="L168" s="16"/>
      <c r="M168" s="16"/>
      <c r="N168" s="16">
        <f t="shared" ref="N168" si="186">SUM(D162:D168)</f>
        <v>298940</v>
      </c>
      <c r="O168" s="16">
        <f>+H168/BW168</f>
        <v>37457.408805031446</v>
      </c>
      <c r="P168" s="41"/>
      <c r="Q168" s="17">
        <f t="shared" ref="Q168" si="187">SUM(D162:D168)</f>
        <v>298940</v>
      </c>
      <c r="R168" s="16"/>
      <c r="S168" s="60">
        <f t="shared" ref="S168" si="188">+(Q168-Q161)/Q161</f>
        <v>-0.13422496133639938</v>
      </c>
      <c r="T168" s="16"/>
      <c r="U168" s="41"/>
      <c r="V168" s="10">
        <f t="shared" si="109"/>
        <v>60</v>
      </c>
      <c r="W168" s="34">
        <v>1290</v>
      </c>
      <c r="X168" s="33"/>
      <c r="Y168" s="33"/>
      <c r="Z168" s="33"/>
      <c r="AA168" s="33">
        <f t="shared" ref="AA168" si="189">+AA167+W168</f>
        <v>182404</v>
      </c>
      <c r="AB168" s="33"/>
      <c r="AC168" s="46">
        <f t="shared" ref="AC168" si="190">+AA168/H168</f>
        <v>3.062665051191055E-2</v>
      </c>
      <c r="AD168" s="33"/>
      <c r="AE168" s="33">
        <f t="shared" ref="AE168" si="191">+AA168/BW168</f>
        <v>1147.1949685534591</v>
      </c>
      <c r="AF168" s="50"/>
      <c r="AG168" s="33">
        <f t="shared" ref="AG168" si="192">SUM(W162:W168)</f>
        <v>6755</v>
      </c>
      <c r="AH168" s="33">
        <f t="shared" ref="AH168" si="193">SUM(D139:D209)</f>
        <v>411650697.35152841</v>
      </c>
      <c r="AI168" s="231">
        <f t="shared" ref="AI168" si="194">+(AG168-AG161)/AG161</f>
        <v>-7.8444747612551158E-2</v>
      </c>
      <c r="AJ168" s="50"/>
      <c r="AK168" s="10"/>
      <c r="AL168" s="23">
        <f t="shared" ref="AL168" si="195">+AP168-AP167</f>
        <v>36301</v>
      </c>
      <c r="AM168" s="24"/>
      <c r="AN168" s="24"/>
      <c r="AO168" s="24">
        <v>178263</v>
      </c>
      <c r="AP168" s="24">
        <v>3254282</v>
      </c>
      <c r="AQ168" s="24"/>
      <c r="AR168" s="504">
        <f t="shared" ref="AR168" si="196">+AL168/AP167</f>
        <v>1.1280675678321283E-2</v>
      </c>
      <c r="AS168" s="25"/>
      <c r="AT168" s="25"/>
      <c r="AU168" s="24"/>
      <c r="AV168" s="341">
        <f t="shared" ref="AV168" si="197">+AP168/H168</f>
        <v>0.54641212627574665</v>
      </c>
      <c r="AW168" s="341"/>
      <c r="AX168" s="24">
        <f t="shared" ref="AX168" si="198">+AP168/BW168</f>
        <v>20467.182389937108</v>
      </c>
      <c r="AY168" s="351"/>
      <c r="AZ168" s="10"/>
      <c r="BA168" s="66">
        <f t="shared" ref="BA168" si="199">+BC168-BC167</f>
        <v>1047928</v>
      </c>
      <c r="BB168" s="67"/>
      <c r="BC168" s="67">
        <v>77931407</v>
      </c>
      <c r="BD168" s="67"/>
      <c r="BE168" s="67">
        <f t="shared" ref="BE168" si="200">+D168</f>
        <v>40098</v>
      </c>
      <c r="BF168" s="67"/>
      <c r="BG168" s="156">
        <f t="shared" ref="BG168" si="201">+BE168/BA168</f>
        <v>3.8264079211548882E-2</v>
      </c>
      <c r="BH168" s="67"/>
      <c r="BI168" s="183"/>
      <c r="BJ168" s="67"/>
      <c r="BK168" s="67">
        <f t="shared" ref="BK168" si="202">SUM(BA162:BA168)</f>
        <v>5563756</v>
      </c>
      <c r="BL168" s="67"/>
      <c r="BM168" s="156">
        <f t="shared" ref="BM168" si="203">+Q168/BK168</f>
        <v>5.3729890383402867E-2</v>
      </c>
      <c r="BN168" s="66">
        <f t="shared" ref="BN168" si="204">+BC168/BW168</f>
        <v>490134.63522012578</v>
      </c>
      <c r="BO168" s="67"/>
      <c r="BP168" s="67">
        <f t="shared" ref="BP168" si="205">+BP167+BE168</f>
        <v>5663578</v>
      </c>
      <c r="BQ168" s="67"/>
      <c r="BR168" s="478">
        <f t="shared" ref="BR168" si="206">+BP168/BC168</f>
        <v>7.2673883585856469E-2</v>
      </c>
      <c r="BS168" s="67"/>
      <c r="BT168" s="86"/>
      <c r="BU168" s="183"/>
      <c r="BV168" s="1"/>
      <c r="BW168" s="61">
        <f t="shared" si="53"/>
        <v>159</v>
      </c>
    </row>
    <row r="169" spans="2:85" x14ac:dyDescent="0.3">
      <c r="B169" s="171">
        <f t="shared" si="52"/>
        <v>44069</v>
      </c>
      <c r="C169" s="61"/>
      <c r="D169" s="14"/>
      <c r="E169" s="16"/>
      <c r="F169" s="16"/>
      <c r="G169" s="16"/>
      <c r="H169" s="711"/>
      <c r="I169" s="16"/>
      <c r="J169" s="479"/>
      <c r="K169" s="16"/>
      <c r="L169" s="16"/>
      <c r="M169" s="16"/>
      <c r="N169" s="60"/>
      <c r="O169" s="16"/>
      <c r="P169" s="41"/>
      <c r="Q169" s="17"/>
      <c r="R169" s="16"/>
      <c r="S169" s="60"/>
      <c r="T169" s="16"/>
      <c r="U169" s="41"/>
      <c r="V169" s="10"/>
      <c r="W169" s="34"/>
      <c r="X169" s="33"/>
      <c r="Y169" s="33"/>
      <c r="Z169" s="33"/>
      <c r="AA169" s="33"/>
      <c r="AB169" s="33"/>
      <c r="AC169" s="46"/>
      <c r="AD169" s="33"/>
      <c r="AE169" s="33"/>
      <c r="AF169" s="50"/>
      <c r="AG169" s="33"/>
      <c r="AH169" s="33"/>
      <c r="AI169" s="231"/>
      <c r="AJ169" s="50"/>
      <c r="AK169" s="10"/>
      <c r="AL169" s="23"/>
      <c r="AM169" s="24"/>
      <c r="AN169" s="24"/>
      <c r="AO169" s="24"/>
      <c r="AP169" s="24"/>
      <c r="AQ169" s="24"/>
      <c r="AR169" s="504"/>
      <c r="AS169" s="25"/>
      <c r="AT169" s="25"/>
      <c r="AU169" s="24"/>
      <c r="AV169" s="341"/>
      <c r="AW169" s="341"/>
      <c r="AX169" s="24"/>
      <c r="AY169" s="351"/>
      <c r="AZ169" s="10"/>
      <c r="BA169" s="66"/>
      <c r="BB169" s="67"/>
      <c r="BC169" s="67"/>
      <c r="BD169" s="67"/>
      <c r="BE169" s="67"/>
      <c r="BF169" s="67"/>
      <c r="BG169" s="156"/>
      <c r="BH169" s="67"/>
      <c r="BI169" s="183"/>
      <c r="BJ169" s="67"/>
      <c r="BK169" s="67"/>
      <c r="BL169" s="67"/>
      <c r="BM169" s="156"/>
      <c r="BN169" s="66"/>
      <c r="BO169" s="67"/>
      <c r="BP169" s="67"/>
      <c r="BQ169" s="67"/>
      <c r="BR169" s="478"/>
      <c r="BS169" s="67"/>
      <c r="BT169" s="86"/>
      <c r="BU169" s="183"/>
      <c r="BV169" s="1"/>
      <c r="BW169" s="61">
        <f t="shared" si="53"/>
        <v>160</v>
      </c>
    </row>
    <row r="170" spans="2:85" x14ac:dyDescent="0.3">
      <c r="B170" s="171">
        <f t="shared" si="52"/>
        <v>44070</v>
      </c>
      <c r="C170" s="61"/>
      <c r="D170" s="17"/>
      <c r="E170" s="16"/>
      <c r="F170" s="16"/>
      <c r="G170" s="16"/>
      <c r="H170" s="711"/>
      <c r="I170" s="16"/>
      <c r="J170" s="38"/>
      <c r="K170" s="16"/>
      <c r="L170" s="16"/>
      <c r="M170" s="16"/>
      <c r="N170" s="16"/>
      <c r="O170" s="16"/>
      <c r="P170" s="41"/>
      <c r="Q170" s="453"/>
      <c r="R170" s="16"/>
      <c r="S170" s="60"/>
      <c r="T170" s="16"/>
      <c r="U170" s="41"/>
      <c r="V170" s="10"/>
      <c r="W170" s="34"/>
      <c r="X170" s="33"/>
      <c r="Y170" s="33"/>
      <c r="Z170" s="33"/>
      <c r="AA170" s="712"/>
      <c r="AB170" s="33"/>
      <c r="AC170" s="46"/>
      <c r="AD170" s="33"/>
      <c r="AE170" s="33"/>
      <c r="AF170" s="50"/>
      <c r="AG170" s="541"/>
      <c r="AH170" s="33"/>
      <c r="AI170" s="231"/>
      <c r="AJ170" s="50"/>
      <c r="AK170" s="10"/>
      <c r="AL170" s="23"/>
      <c r="AM170" s="24"/>
      <c r="AN170" s="24"/>
      <c r="AO170" s="24"/>
      <c r="AP170" s="24"/>
      <c r="AQ170" s="24"/>
      <c r="AR170" s="25"/>
      <c r="AS170" s="25"/>
      <c r="AT170" s="25"/>
      <c r="AU170" s="24"/>
      <c r="AV170" s="341"/>
      <c r="AW170" s="341"/>
      <c r="AX170" s="24"/>
      <c r="AY170" s="351"/>
      <c r="AZ170" s="10"/>
      <c r="BA170" s="66"/>
      <c r="BB170" s="67"/>
      <c r="BC170" s="67"/>
      <c r="BD170" s="67"/>
      <c r="BE170" s="67"/>
      <c r="BF170" s="67"/>
      <c r="BG170" s="156"/>
      <c r="BH170" s="67"/>
      <c r="BI170" s="183"/>
      <c r="BJ170" s="67"/>
      <c r="BK170" s="67"/>
      <c r="BL170" s="67"/>
      <c r="BM170" s="156"/>
      <c r="BN170" s="66"/>
      <c r="BO170" s="67"/>
      <c r="BP170" s="67"/>
      <c r="BQ170" s="67"/>
      <c r="BR170" s="478"/>
      <c r="BS170" s="67"/>
      <c r="BT170" s="86"/>
      <c r="BU170" s="183"/>
      <c r="BV170" s="1"/>
      <c r="BW170" s="61">
        <f t="shared" si="53"/>
        <v>161</v>
      </c>
    </row>
    <row r="171" spans="2:85" x14ac:dyDescent="0.3">
      <c r="B171" s="171">
        <f t="shared" si="52"/>
        <v>44071</v>
      </c>
      <c r="D171" s="18"/>
      <c r="E171" s="19"/>
      <c r="F171" s="19"/>
      <c r="G171" s="19"/>
      <c r="H171" s="19"/>
      <c r="I171" s="19"/>
      <c r="J171" s="39"/>
      <c r="K171" s="19"/>
      <c r="L171" s="19"/>
      <c r="M171" s="19"/>
      <c r="N171" s="19"/>
      <c r="O171" s="19"/>
      <c r="P171" s="43"/>
      <c r="Q171" s="18"/>
      <c r="R171" s="19"/>
      <c r="S171" s="19"/>
      <c r="T171" s="19"/>
      <c r="U171" s="43"/>
      <c r="V171" s="1"/>
      <c r="W171" s="35"/>
      <c r="X171" s="36"/>
      <c r="Y171" s="36"/>
      <c r="Z171" s="36"/>
      <c r="AA171" s="36"/>
      <c r="AB171" s="36"/>
      <c r="AC171" s="47"/>
      <c r="AD171" s="36"/>
      <c r="AE171" s="36"/>
      <c r="AF171" s="51"/>
      <c r="AG171" s="36"/>
      <c r="AH171" s="36"/>
      <c r="AI171" s="36"/>
      <c r="AJ171" s="51"/>
      <c r="AK171" s="1"/>
      <c r="AL171" s="26"/>
      <c r="AM171" s="27"/>
      <c r="AN171" s="27"/>
      <c r="AO171" s="27"/>
      <c r="AP171" s="27"/>
      <c r="AQ171" s="27"/>
      <c r="AR171" s="27"/>
      <c r="AS171" s="27"/>
      <c r="AT171" s="27"/>
      <c r="AU171" s="27"/>
      <c r="AV171" s="343"/>
      <c r="AW171" s="343"/>
      <c r="AX171" s="27"/>
      <c r="AY171" s="350"/>
      <c r="AZ171" s="1"/>
      <c r="BA171" s="68"/>
      <c r="BB171" s="69"/>
      <c r="BC171" s="69"/>
      <c r="BD171" s="69"/>
      <c r="BE171" s="69"/>
      <c r="BF171" s="69"/>
      <c r="BG171" s="69"/>
      <c r="BH171" s="69"/>
      <c r="BI171" s="184"/>
      <c r="BJ171" s="69"/>
      <c r="BK171" s="69"/>
      <c r="BL171" s="69"/>
      <c r="BM171" s="69"/>
      <c r="BN171" s="68"/>
      <c r="BO171" s="69"/>
      <c r="BP171" s="69"/>
      <c r="BQ171" s="69"/>
      <c r="BR171" s="71"/>
      <c r="BS171" s="69"/>
      <c r="BT171" s="69"/>
      <c r="BU171" s="184"/>
      <c r="BV171" s="1"/>
      <c r="BW171" s="61">
        <f t="shared" si="53"/>
        <v>162</v>
      </c>
    </row>
    <row r="172" spans="2:85" x14ac:dyDescent="0.3">
      <c r="B172" s="56"/>
      <c r="D172" s="1"/>
      <c r="E172" s="1"/>
      <c r="F172" s="1"/>
      <c r="G172" s="1"/>
      <c r="H172" s="59"/>
      <c r="I172" s="1"/>
      <c r="J172" s="5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59"/>
      <c r="X172" s="1"/>
      <c r="Y172" s="1"/>
      <c r="Z172" s="1"/>
      <c r="AA172" s="1"/>
      <c r="AB172" s="1"/>
      <c r="AC172" s="59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59"/>
      <c r="BD172" s="1"/>
      <c r="BE172" s="59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</row>
    <row r="173" spans="2:85" x14ac:dyDescent="0.3">
      <c r="B173" s="179" t="s">
        <v>82</v>
      </c>
      <c r="D173" s="56">
        <f>+D168</f>
        <v>40098</v>
      </c>
      <c r="E173" s="56">
        <f>+E137</f>
        <v>0</v>
      </c>
      <c r="F173" s="56">
        <f>+F137</f>
        <v>0</v>
      </c>
      <c r="G173" s="56">
        <f>+G137</f>
        <v>0</v>
      </c>
      <c r="H173" s="56">
        <f t="shared" ref="H173:BP173" si="207">+H168</f>
        <v>5955728</v>
      </c>
      <c r="I173" s="56">
        <f t="shared" si="207"/>
        <v>0</v>
      </c>
      <c r="J173" s="56">
        <f t="shared" si="207"/>
        <v>6.7783143976212169E-3</v>
      </c>
      <c r="K173" s="56">
        <f t="shared" si="207"/>
        <v>0</v>
      </c>
      <c r="L173" s="56">
        <f t="shared" si="207"/>
        <v>0</v>
      </c>
      <c r="M173" s="56">
        <f t="shared" si="207"/>
        <v>0</v>
      </c>
      <c r="N173" s="56">
        <f t="shared" si="207"/>
        <v>298940</v>
      </c>
      <c r="O173" s="56">
        <f t="shared" si="207"/>
        <v>37457.408805031446</v>
      </c>
      <c r="P173" s="56">
        <f t="shared" si="207"/>
        <v>0</v>
      </c>
      <c r="Q173" s="56">
        <f t="shared" si="207"/>
        <v>298940</v>
      </c>
      <c r="R173" s="56">
        <f t="shared" si="207"/>
        <v>0</v>
      </c>
      <c r="S173" s="56">
        <f t="shared" si="207"/>
        <v>-0.13422496133639938</v>
      </c>
      <c r="T173" s="56">
        <f t="shared" si="207"/>
        <v>0</v>
      </c>
      <c r="U173" s="56">
        <f t="shared" si="207"/>
        <v>0</v>
      </c>
      <c r="V173" s="56">
        <f t="shared" si="207"/>
        <v>60</v>
      </c>
      <c r="W173" s="56">
        <f t="shared" si="207"/>
        <v>1290</v>
      </c>
      <c r="X173" s="56">
        <f t="shared" si="207"/>
        <v>0</v>
      </c>
      <c r="Y173" s="56">
        <f t="shared" si="207"/>
        <v>0</v>
      </c>
      <c r="Z173" s="56">
        <f t="shared" si="207"/>
        <v>0</v>
      </c>
      <c r="AA173" s="56">
        <f t="shared" si="207"/>
        <v>182404</v>
      </c>
      <c r="AB173" s="56">
        <f t="shared" si="207"/>
        <v>0</v>
      </c>
      <c r="AC173" s="56">
        <f t="shared" si="207"/>
        <v>3.062665051191055E-2</v>
      </c>
      <c r="AD173" s="56">
        <f t="shared" si="207"/>
        <v>0</v>
      </c>
      <c r="AE173" s="56">
        <f t="shared" si="207"/>
        <v>1147.1949685534591</v>
      </c>
      <c r="AF173" s="56">
        <f t="shared" si="207"/>
        <v>0</v>
      </c>
      <c r="AG173" s="56">
        <f t="shared" si="207"/>
        <v>6755</v>
      </c>
      <c r="AH173" s="56">
        <f t="shared" si="207"/>
        <v>411650697.35152841</v>
      </c>
      <c r="AI173" s="56">
        <f t="shared" si="207"/>
        <v>-7.8444747612551158E-2</v>
      </c>
      <c r="AJ173" s="56">
        <f t="shared" si="207"/>
        <v>0</v>
      </c>
      <c r="AK173" s="56">
        <f t="shared" si="207"/>
        <v>0</v>
      </c>
      <c r="AL173" s="56">
        <f t="shared" si="207"/>
        <v>36301</v>
      </c>
      <c r="AM173" s="56">
        <f t="shared" si="207"/>
        <v>0</v>
      </c>
      <c r="AN173" s="56">
        <f t="shared" si="207"/>
        <v>0</v>
      </c>
      <c r="AO173" s="56">
        <f t="shared" si="207"/>
        <v>178263</v>
      </c>
      <c r="AP173" s="56">
        <f t="shared" si="207"/>
        <v>3254282</v>
      </c>
      <c r="AQ173" s="56">
        <f t="shared" si="207"/>
        <v>0</v>
      </c>
      <c r="AR173" s="56">
        <f t="shared" si="207"/>
        <v>1.1280675678321283E-2</v>
      </c>
      <c r="AS173" s="56">
        <f t="shared" si="207"/>
        <v>0</v>
      </c>
      <c r="AT173" s="56">
        <f t="shared" si="207"/>
        <v>0</v>
      </c>
      <c r="AU173" s="56">
        <f t="shared" si="207"/>
        <v>0</v>
      </c>
      <c r="AV173" s="56">
        <f t="shared" si="207"/>
        <v>0.54641212627574665</v>
      </c>
      <c r="AW173" s="56">
        <f t="shared" si="207"/>
        <v>0</v>
      </c>
      <c r="AX173" s="56">
        <f t="shared" si="207"/>
        <v>20467.182389937108</v>
      </c>
      <c r="AY173" s="56">
        <f t="shared" si="207"/>
        <v>0</v>
      </c>
      <c r="AZ173" s="56">
        <f t="shared" si="207"/>
        <v>0</v>
      </c>
      <c r="BA173" s="56">
        <f t="shared" si="207"/>
        <v>1047928</v>
      </c>
      <c r="BB173" s="56">
        <f t="shared" si="207"/>
        <v>0</v>
      </c>
      <c r="BC173" s="56">
        <f t="shared" si="207"/>
        <v>77931407</v>
      </c>
      <c r="BD173" s="56">
        <f t="shared" si="207"/>
        <v>0</v>
      </c>
      <c r="BE173" s="56">
        <f t="shared" si="207"/>
        <v>40098</v>
      </c>
      <c r="BF173" s="56">
        <f t="shared" si="207"/>
        <v>0</v>
      </c>
      <c r="BG173" s="56">
        <f t="shared" si="207"/>
        <v>3.8264079211548882E-2</v>
      </c>
      <c r="BH173" s="56">
        <f t="shared" si="207"/>
        <v>0</v>
      </c>
      <c r="BI173" s="56">
        <f t="shared" si="207"/>
        <v>0</v>
      </c>
      <c r="BJ173" s="56">
        <f t="shared" si="207"/>
        <v>0</v>
      </c>
      <c r="BK173" s="56">
        <f t="shared" si="207"/>
        <v>5563756</v>
      </c>
      <c r="BL173" s="56">
        <f t="shared" si="207"/>
        <v>0</v>
      </c>
      <c r="BM173" s="56">
        <f t="shared" si="207"/>
        <v>5.3729890383402867E-2</v>
      </c>
      <c r="BN173" s="56">
        <f t="shared" si="207"/>
        <v>490134.63522012578</v>
      </c>
      <c r="BO173" s="56">
        <f t="shared" si="207"/>
        <v>0</v>
      </c>
      <c r="BP173" s="56">
        <f t="shared" si="207"/>
        <v>5663578</v>
      </c>
      <c r="BQ173" s="56">
        <f>+BQ156</f>
        <v>0</v>
      </c>
      <c r="BR173" s="62"/>
      <c r="BS173" s="10"/>
      <c r="BT173" s="10"/>
      <c r="BU173" s="10"/>
      <c r="BV173" s="10"/>
      <c r="BW173" s="160"/>
      <c r="BX173" s="10"/>
      <c r="BY173" s="62"/>
      <c r="BZ173" s="10"/>
      <c r="CA173" s="160"/>
      <c r="CB173" s="61"/>
      <c r="CC173" s="61"/>
      <c r="CD173" s="61"/>
      <c r="CE173" s="61"/>
      <c r="CF173" s="61"/>
      <c r="CG173" s="157"/>
    </row>
    <row r="174" spans="2:85" x14ac:dyDescent="0.3">
      <c r="B174" t="s">
        <v>118</v>
      </c>
      <c r="D174" s="56">
        <f>+D167-D173</f>
        <v>1386</v>
      </c>
      <c r="E174" s="56">
        <f>+E137-E173</f>
        <v>0</v>
      </c>
      <c r="F174" s="56">
        <f>+F137-F173</f>
        <v>0</v>
      </c>
      <c r="G174" s="56">
        <f>+G137-G173</f>
        <v>0</v>
      </c>
      <c r="H174" s="56">
        <f t="shared" ref="H174:BP174" si="208">+H167-H173</f>
        <v>-40098</v>
      </c>
      <c r="I174" s="56">
        <f t="shared" si="208"/>
        <v>0</v>
      </c>
      <c r="J174" s="56">
        <f t="shared" si="208"/>
        <v>2.8381854902328248E-4</v>
      </c>
      <c r="K174" s="56">
        <f t="shared" si="208"/>
        <v>0</v>
      </c>
      <c r="L174" s="56">
        <f t="shared" si="208"/>
        <v>0</v>
      </c>
      <c r="M174" s="56">
        <f t="shared" si="208"/>
        <v>0</v>
      </c>
      <c r="N174" s="56">
        <f t="shared" si="208"/>
        <v>3901</v>
      </c>
      <c r="O174" s="56">
        <f t="shared" si="208"/>
        <v>-16.712602499799686</v>
      </c>
      <c r="P174" s="56">
        <f t="shared" si="208"/>
        <v>0</v>
      </c>
      <c r="Q174" s="56">
        <f t="shared" si="208"/>
        <v>3901</v>
      </c>
      <c r="R174" s="56">
        <f t="shared" si="208"/>
        <v>0</v>
      </c>
      <c r="S174" s="56">
        <f t="shared" si="208"/>
        <v>-1.4634248457701893E-2</v>
      </c>
      <c r="T174" s="56">
        <f t="shared" si="208"/>
        <v>0</v>
      </c>
      <c r="U174" s="56">
        <f t="shared" si="208"/>
        <v>0</v>
      </c>
      <c r="V174" s="56">
        <f t="shared" si="208"/>
        <v>-1</v>
      </c>
      <c r="W174" s="56">
        <f t="shared" si="208"/>
        <v>-780</v>
      </c>
      <c r="X174" s="56">
        <f t="shared" si="208"/>
        <v>0</v>
      </c>
      <c r="Y174" s="56">
        <f t="shared" si="208"/>
        <v>0</v>
      </c>
      <c r="Z174" s="56">
        <f t="shared" si="208"/>
        <v>0</v>
      </c>
      <c r="AA174" s="56">
        <f t="shared" si="208"/>
        <v>-1290</v>
      </c>
      <c r="AB174" s="56">
        <f t="shared" si="208"/>
        <v>0</v>
      </c>
      <c r="AC174" s="56">
        <f t="shared" si="208"/>
        <v>-1.0469310584571012E-5</v>
      </c>
      <c r="AD174" s="56">
        <f t="shared" si="208"/>
        <v>0</v>
      </c>
      <c r="AE174" s="56">
        <f t="shared" si="208"/>
        <v>-0.90382931295289382</v>
      </c>
      <c r="AF174" s="56">
        <f t="shared" si="208"/>
        <v>0</v>
      </c>
      <c r="AG174" s="56">
        <f t="shared" si="208"/>
        <v>68</v>
      </c>
      <c r="AH174" s="56">
        <f t="shared" si="208"/>
        <v>56130</v>
      </c>
      <c r="AI174" s="56">
        <f t="shared" si="208"/>
        <v>-8.9014268122749457E-3</v>
      </c>
      <c r="AJ174" s="56">
        <f t="shared" si="208"/>
        <v>0</v>
      </c>
      <c r="AK174" s="56">
        <f t="shared" si="208"/>
        <v>0</v>
      </c>
      <c r="AL174" s="56">
        <f t="shared" si="208"/>
        <v>14617</v>
      </c>
      <c r="AM174" s="56">
        <f t="shared" si="208"/>
        <v>0</v>
      </c>
      <c r="AN174" s="56">
        <f t="shared" si="208"/>
        <v>0</v>
      </c>
      <c r="AO174" s="56">
        <f t="shared" si="208"/>
        <v>0</v>
      </c>
      <c r="AP174" s="56">
        <f t="shared" si="208"/>
        <v>-36301</v>
      </c>
      <c r="AQ174" s="56">
        <f t="shared" si="208"/>
        <v>0</v>
      </c>
      <c r="AR174" s="56">
        <f t="shared" si="208"/>
        <v>4.7966805346747968E-3</v>
      </c>
      <c r="AS174" s="56">
        <f t="shared" si="208"/>
        <v>0</v>
      </c>
      <c r="AT174" s="56">
        <f t="shared" si="208"/>
        <v>0</v>
      </c>
      <c r="AU174" s="56">
        <f t="shared" si="208"/>
        <v>0</v>
      </c>
      <c r="AV174" s="56">
        <f t="shared" si="208"/>
        <v>-2.4327022752598237E-3</v>
      </c>
      <c r="AW174" s="56">
        <f t="shared" si="208"/>
        <v>0</v>
      </c>
      <c r="AX174" s="56">
        <f t="shared" si="208"/>
        <v>-100.21403550672767</v>
      </c>
      <c r="AY174" s="56">
        <f t="shared" si="208"/>
        <v>0</v>
      </c>
      <c r="AZ174" s="56">
        <f t="shared" si="208"/>
        <v>0</v>
      </c>
      <c r="BA174" s="56">
        <f t="shared" si="208"/>
        <v>-323827</v>
      </c>
      <c r="BB174" s="56">
        <f t="shared" si="208"/>
        <v>0</v>
      </c>
      <c r="BC174" s="56">
        <f t="shared" si="208"/>
        <v>-1047928</v>
      </c>
      <c r="BD174" s="56">
        <f t="shared" si="208"/>
        <v>0</v>
      </c>
      <c r="BE174" s="56">
        <f t="shared" si="208"/>
        <v>1386</v>
      </c>
      <c r="BF174" s="56">
        <f t="shared" si="208"/>
        <v>0</v>
      </c>
      <c r="BG174" s="56">
        <f t="shared" si="208"/>
        <v>1.9026271167749034E-2</v>
      </c>
      <c r="BH174" s="56">
        <f t="shared" si="208"/>
        <v>0</v>
      </c>
      <c r="BI174" s="56">
        <f t="shared" si="208"/>
        <v>0</v>
      </c>
      <c r="BJ174" s="56">
        <f t="shared" si="208"/>
        <v>0</v>
      </c>
      <c r="BK174" s="56">
        <f t="shared" si="208"/>
        <v>-368058</v>
      </c>
      <c r="BL174" s="56">
        <f t="shared" si="208"/>
        <v>0</v>
      </c>
      <c r="BM174" s="56">
        <f t="shared" si="208"/>
        <v>4.5569846428207481E-3</v>
      </c>
      <c r="BN174" s="56">
        <f t="shared" si="208"/>
        <v>-3530.3377517713816</v>
      </c>
      <c r="BO174" s="56">
        <f t="shared" si="208"/>
        <v>0</v>
      </c>
      <c r="BP174" s="56">
        <f t="shared" si="208"/>
        <v>-40098</v>
      </c>
      <c r="BQ174" s="56">
        <f>+BQ155-BQ173</f>
        <v>0</v>
      </c>
      <c r="BR174" s="10"/>
      <c r="BS174" s="10"/>
      <c r="BT174" s="10"/>
      <c r="BU174" s="10"/>
      <c r="BV174" s="10"/>
      <c r="BW174" s="62"/>
      <c r="BX174" s="10"/>
      <c r="BY174" s="10"/>
      <c r="BZ174" s="10"/>
      <c r="CA174" s="62"/>
      <c r="CB174" s="61"/>
      <c r="CC174" s="61"/>
      <c r="CD174" s="61"/>
      <c r="CE174" s="61"/>
      <c r="CF174" s="61"/>
      <c r="CG174" s="117"/>
    </row>
    <row r="175" spans="2:85" x14ac:dyDescent="0.3">
      <c r="B175" s="56"/>
      <c r="D175" s="56"/>
      <c r="H175" s="56"/>
      <c r="O175" s="59"/>
      <c r="AA175" s="56"/>
      <c r="AC175" s="59"/>
      <c r="AE175" s="273"/>
      <c r="BA175" s="59"/>
      <c r="BG175" s="59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61"/>
      <c r="CC175" s="117"/>
      <c r="CD175" s="117"/>
      <c r="CE175" s="117"/>
      <c r="CF175" s="117"/>
    </row>
    <row r="176" spans="2:85" x14ac:dyDescent="0.3">
      <c r="B176" s="56"/>
      <c r="D176" s="56"/>
      <c r="H176" s="1"/>
      <c r="J176" t="s">
        <v>157</v>
      </c>
      <c r="O176" s="59"/>
      <c r="W176" s="56"/>
      <c r="AA176" s="55"/>
      <c r="BA176" s="59"/>
      <c r="BC176" s="56"/>
      <c r="BE176" s="59"/>
      <c r="BJ176" s="61"/>
      <c r="BK176" s="62">
        <f>+BK174/BK82</f>
        <v>-0.12592603490270154</v>
      </c>
      <c r="BL176" s="61"/>
      <c r="BM176" s="61"/>
      <c r="BN176" s="61"/>
      <c r="BO176" s="61"/>
      <c r="BP176" s="61"/>
      <c r="BQ176" s="61"/>
      <c r="BR176" s="61"/>
      <c r="BS176" s="10"/>
      <c r="BT176" s="10"/>
    </row>
    <row r="177" spans="2:72" x14ac:dyDescent="0.3">
      <c r="B177" s="56"/>
      <c r="D177" s="56"/>
      <c r="H177" s="56"/>
      <c r="W177" s="56"/>
      <c r="AA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BH177" s="108"/>
      <c r="BI177" s="108"/>
      <c r="BJ177" s="108"/>
      <c r="BK177" s="537">
        <f>+BK54</f>
        <v>1726276</v>
      </c>
      <c r="BL177" s="108"/>
      <c r="BM177" s="108"/>
      <c r="BN177" s="108"/>
      <c r="BO177" s="108"/>
      <c r="BP177" s="108"/>
      <c r="BQ177" s="108"/>
      <c r="BR177" s="90"/>
      <c r="BS177" s="1"/>
      <c r="BT177" s="1"/>
    </row>
    <row r="178" spans="2:72" x14ac:dyDescent="0.3">
      <c r="D178" s="1"/>
      <c r="E178" s="123" t="s">
        <v>28</v>
      </c>
      <c r="F178" s="124"/>
      <c r="H178" s="124" t="s">
        <v>67</v>
      </c>
      <c r="I178" s="116"/>
      <c r="J178" s="116"/>
      <c r="K178" s="61"/>
      <c r="L178" s="10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BH178" s="108"/>
      <c r="BI178" s="108"/>
      <c r="BJ178" s="108"/>
      <c r="BK178" s="538"/>
      <c r="BL178" s="108"/>
      <c r="BM178" s="108"/>
      <c r="BN178" s="108"/>
      <c r="BO178" s="108"/>
      <c r="BP178" s="108"/>
      <c r="BQ178" s="108"/>
      <c r="BR178" s="90"/>
      <c r="BS178" s="1"/>
      <c r="BT178" s="1"/>
    </row>
    <row r="179" spans="2:72" x14ac:dyDescent="0.3">
      <c r="B179" s="56"/>
      <c r="D179" s="1"/>
      <c r="E179" s="123" t="s">
        <v>40</v>
      </c>
      <c r="F179" s="124"/>
      <c r="H179" s="124" t="s">
        <v>42</v>
      </c>
      <c r="I179" s="10"/>
      <c r="J179" s="10"/>
      <c r="K179" s="61"/>
      <c r="L179" s="10"/>
      <c r="AD179" s="1"/>
      <c r="AE179" s="1"/>
      <c r="AF179" s="1"/>
      <c r="AG179" s="1"/>
      <c r="AH179" s="1"/>
      <c r="AI179" s="1"/>
      <c r="AJ179" s="1"/>
      <c r="AK179" s="1"/>
      <c r="AL179" s="1" t="s">
        <v>17</v>
      </c>
      <c r="AM179" s="1"/>
      <c r="AN179" s="1"/>
      <c r="AO179" s="1"/>
      <c r="BH179" s="109"/>
      <c r="BI179" s="109"/>
      <c r="BJ179" s="109"/>
      <c r="BK179" s="537">
        <f>+BK173-BK177</f>
        <v>3837480</v>
      </c>
      <c r="BL179" s="109"/>
      <c r="BM179" s="109"/>
      <c r="BN179" s="109"/>
      <c r="BO179" s="109"/>
      <c r="BP179" s="109"/>
      <c r="BQ179" s="109"/>
      <c r="BR179" s="90"/>
      <c r="BS179" s="1"/>
      <c r="BT179" s="1"/>
    </row>
    <row r="180" spans="2:72" x14ac:dyDescent="0.3">
      <c r="B180" s="273"/>
      <c r="D180" s="1"/>
      <c r="E180" s="123" t="s">
        <v>47</v>
      </c>
      <c r="F180" s="124"/>
      <c r="H180" s="124" t="s">
        <v>57</v>
      </c>
      <c r="I180" s="10"/>
      <c r="J180" s="10"/>
      <c r="K180" s="61"/>
      <c r="L180" s="10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BH180" s="109"/>
      <c r="BI180" s="109"/>
      <c r="BJ180" s="109"/>
      <c r="BK180" s="537"/>
      <c r="BL180" s="109"/>
      <c r="BM180" s="109"/>
      <c r="BN180" s="109"/>
      <c r="BO180" s="109"/>
      <c r="BP180" s="109"/>
      <c r="BQ180" s="109"/>
      <c r="BR180" s="90"/>
      <c r="BS180" s="1"/>
      <c r="BT180" s="1"/>
    </row>
    <row r="181" spans="2:72" x14ac:dyDescent="0.3">
      <c r="D181" s="1"/>
      <c r="E181" s="123" t="s">
        <v>68</v>
      </c>
      <c r="F181" s="61"/>
      <c r="H181" s="93" t="s">
        <v>149</v>
      </c>
      <c r="I181" s="61"/>
      <c r="J181" s="61"/>
      <c r="K181" s="61"/>
      <c r="L181" s="6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BH181" s="109"/>
      <c r="BI181" s="109"/>
      <c r="BJ181" s="109"/>
      <c r="BK181" s="540">
        <f>+BK179/BK177</f>
        <v>2.2229817248226817</v>
      </c>
      <c r="BL181" s="109"/>
      <c r="BM181" s="109"/>
      <c r="BN181" s="109"/>
      <c r="BO181" s="109"/>
      <c r="BP181" s="109"/>
      <c r="BQ181" s="109"/>
      <c r="BR181" s="90"/>
      <c r="BS181" s="1"/>
      <c r="BT181" s="1"/>
    </row>
    <row r="182" spans="2:72" x14ac:dyDescent="0.3">
      <c r="E182" s="123" t="s">
        <v>150</v>
      </c>
      <c r="H182" s="93" t="s">
        <v>151</v>
      </c>
      <c r="AD182" s="1"/>
      <c r="AE182" s="1"/>
      <c r="AF182" s="1"/>
      <c r="AG182" s="1"/>
      <c r="AH182" s="1"/>
      <c r="AI182" s="1"/>
      <c r="BD182" s="90"/>
      <c r="BE182" s="90"/>
      <c r="BF182" s="90"/>
      <c r="BG182" s="90"/>
      <c r="BH182" s="90"/>
      <c r="BI182" s="90"/>
      <c r="BJ182" s="90"/>
      <c r="BK182" s="538">
        <f>+BM54</f>
        <v>0.11641359782560842</v>
      </c>
      <c r="BL182" s="90"/>
      <c r="BM182" s="90"/>
      <c r="BN182" s="90"/>
      <c r="BO182" s="90"/>
      <c r="BP182" s="90"/>
      <c r="BQ182" s="90"/>
      <c r="BR182" s="90"/>
      <c r="BS182" s="1"/>
      <c r="BT182" s="1"/>
    </row>
    <row r="183" spans="2:72" x14ac:dyDescent="0.3">
      <c r="AD183" s="1"/>
      <c r="AE183" s="1"/>
      <c r="AF183" s="1"/>
      <c r="AG183" s="1"/>
      <c r="AH183" s="1"/>
      <c r="AI183" s="1"/>
      <c r="BK183" s="539"/>
    </row>
    <row r="184" spans="2:72" ht="15" thickBot="1" x14ac:dyDescent="0.35">
      <c r="D184" s="56"/>
      <c r="AD184" s="1"/>
      <c r="AE184" s="1"/>
      <c r="AF184" s="1"/>
      <c r="AG184" s="1"/>
      <c r="AH184" s="1"/>
      <c r="AI184" s="528"/>
      <c r="AJ184" s="529"/>
      <c r="AK184" s="529"/>
      <c r="AL184" s="529"/>
      <c r="AM184" s="529"/>
      <c r="AN184" s="529"/>
      <c r="AO184" s="529"/>
      <c r="AP184" s="529"/>
      <c r="AQ184" s="529"/>
      <c r="AR184" s="529"/>
      <c r="AS184" s="529"/>
      <c r="AT184" s="529"/>
      <c r="AU184" s="529"/>
      <c r="AV184" s="529"/>
      <c r="AW184" s="529"/>
      <c r="AX184" s="529"/>
      <c r="AZ184" s="118"/>
      <c r="BA184" s="118"/>
      <c r="BB184" s="118"/>
      <c r="BC184" s="118"/>
      <c r="BK184" s="1">
        <f>+BK179*BK182</f>
        <v>446734.85338381579</v>
      </c>
    </row>
    <row r="185" spans="2:72" x14ac:dyDescent="0.3">
      <c r="D185" s="1">
        <v>4900</v>
      </c>
      <c r="J185" s="530">
        <f>+BR125</f>
        <v>7.4075240343216359E-2</v>
      </c>
      <c r="V185" s="118"/>
      <c r="AA185" s="56"/>
      <c r="AD185" s="1"/>
      <c r="AE185" s="1"/>
      <c r="AF185" s="1"/>
      <c r="AG185" s="1"/>
      <c r="AH185" s="1"/>
      <c r="AI185" s="528"/>
      <c r="AJ185" s="507"/>
      <c r="AK185" s="508"/>
      <c r="AL185" s="508"/>
      <c r="AM185" s="508"/>
      <c r="AN185" s="508"/>
      <c r="AO185" s="508"/>
      <c r="AP185" s="508"/>
      <c r="AQ185" s="508"/>
      <c r="AR185" s="508"/>
      <c r="AS185" s="508"/>
      <c r="AT185" s="508"/>
      <c r="AU185" s="508"/>
      <c r="AV185" s="508"/>
      <c r="AW185" s="509"/>
      <c r="AX185" s="529"/>
      <c r="AZ185" s="118"/>
      <c r="BA185" s="118"/>
      <c r="BB185" s="118"/>
      <c r="BC185" s="118"/>
    </row>
    <row r="186" spans="2:72" x14ac:dyDescent="0.3">
      <c r="D186" s="1">
        <v>1000000</v>
      </c>
      <c r="J186" s="232">
        <f>+AC125</f>
        <v>3.9903733116254218E-2</v>
      </c>
      <c r="AD186" s="1"/>
      <c r="AE186" s="1"/>
      <c r="AF186" s="1"/>
      <c r="AG186" s="1"/>
      <c r="AH186" s="1"/>
      <c r="AI186" s="528"/>
      <c r="AJ186" s="510"/>
      <c r="AK186" s="598" t="s">
        <v>156</v>
      </c>
      <c r="AL186" s="598"/>
      <c r="AM186" s="598"/>
      <c r="AN186" s="598"/>
      <c r="AO186" s="598"/>
      <c r="AP186" s="598"/>
      <c r="AQ186" s="598"/>
      <c r="AR186" s="598"/>
      <c r="AS186" s="598"/>
      <c r="AT186" s="598"/>
      <c r="AU186" s="598"/>
      <c r="AV186" s="598"/>
      <c r="AW186" s="511"/>
      <c r="AX186" s="529"/>
      <c r="AZ186" s="118"/>
      <c r="BA186" s="118"/>
      <c r="BB186" s="118"/>
      <c r="BC186" s="118"/>
    </row>
    <row r="187" spans="2:72" ht="15.6" x14ac:dyDescent="0.3">
      <c r="J187" s="57">
        <f>+J185*J186</f>
        <v>2.9558786211780932E-3</v>
      </c>
      <c r="AD187" s="1"/>
      <c r="AE187" s="1"/>
      <c r="AF187" s="1"/>
      <c r="AG187" s="1"/>
      <c r="AH187" s="1"/>
      <c r="AI187" s="528"/>
      <c r="AJ187" s="510"/>
      <c r="AK187" s="598" t="s">
        <v>155</v>
      </c>
      <c r="AL187" s="598"/>
      <c r="AM187" s="598"/>
      <c r="AN187" s="598"/>
      <c r="AO187" s="516"/>
      <c r="AP187" s="517" t="s">
        <v>20</v>
      </c>
      <c r="AQ187" s="516"/>
      <c r="AR187" s="517" t="s">
        <v>4</v>
      </c>
      <c r="AS187" s="518"/>
      <c r="AT187" s="518"/>
      <c r="AU187" s="518"/>
      <c r="AV187" s="522" t="s">
        <v>10</v>
      </c>
      <c r="AW187" s="511"/>
      <c r="AX187" s="529"/>
      <c r="AZ187" s="118"/>
      <c r="BA187" s="118"/>
      <c r="BB187" s="118"/>
      <c r="BC187" s="118"/>
    </row>
    <row r="188" spans="2:72" ht="15.6" x14ac:dyDescent="0.3">
      <c r="AD188" s="1"/>
      <c r="AE188" s="1"/>
      <c r="AF188" s="1"/>
      <c r="AG188" s="1"/>
      <c r="AH188" s="1"/>
      <c r="AI188" s="528"/>
      <c r="AJ188" s="510"/>
      <c r="AK188" s="596" t="s">
        <v>152</v>
      </c>
      <c r="AL188" s="596"/>
      <c r="AM188" s="596"/>
      <c r="AN188" s="596"/>
      <c r="AO188" s="516"/>
      <c r="AP188" s="519">
        <f>+AH50</f>
        <v>898992</v>
      </c>
      <c r="AQ188" s="520"/>
      <c r="AR188" s="519">
        <f>+AH51</f>
        <v>55687</v>
      </c>
      <c r="AS188" s="521"/>
      <c r="AT188" s="521"/>
      <c r="AU188" s="521"/>
      <c r="AV188" s="535">
        <f>+AR188/AP188</f>
        <v>6.194382152455194E-2</v>
      </c>
      <c r="AW188" s="511"/>
      <c r="AX188" s="529"/>
      <c r="AZ188" s="118"/>
      <c r="BA188" s="118"/>
      <c r="BB188" s="118"/>
      <c r="BC188" s="118"/>
    </row>
    <row r="189" spans="2:72" ht="15.6" x14ac:dyDescent="0.3">
      <c r="D189" s="277">
        <f>+D185/D186</f>
        <v>4.8999999999999998E-3</v>
      </c>
      <c r="AD189" s="1"/>
      <c r="AE189" s="1"/>
      <c r="AF189" s="1"/>
      <c r="AG189" s="1"/>
      <c r="AH189" s="1"/>
      <c r="AI189" s="528"/>
      <c r="AJ189" s="510"/>
      <c r="AK189" s="599" t="s">
        <v>153</v>
      </c>
      <c r="AL189" s="597"/>
      <c r="AM189" s="597"/>
      <c r="AN189" s="597"/>
      <c r="AO189" s="65"/>
      <c r="AP189" s="512">
        <f>+AG83</f>
        <v>742147</v>
      </c>
      <c r="AQ189" s="65"/>
      <c r="AR189" s="512">
        <f>+AG84</f>
        <v>42339</v>
      </c>
      <c r="AS189" s="65"/>
      <c r="AT189" s="65"/>
      <c r="AU189" s="65"/>
      <c r="AV189" s="533">
        <f>+AR189/AP189</f>
        <v>5.7049344671608188E-2</v>
      </c>
      <c r="AW189" s="511"/>
      <c r="AX189" s="529"/>
      <c r="AZ189" s="118"/>
      <c r="BA189" s="118"/>
      <c r="BB189" s="118"/>
      <c r="BC189" s="118"/>
    </row>
    <row r="190" spans="2:72" ht="15.6" x14ac:dyDescent="0.3">
      <c r="AD190" s="1"/>
      <c r="AE190" s="1"/>
      <c r="AF190" s="1"/>
      <c r="AG190" s="1"/>
      <c r="AH190" s="1"/>
      <c r="AI190" s="528"/>
      <c r="AJ190" s="510"/>
      <c r="AK190" s="597" t="s">
        <v>154</v>
      </c>
      <c r="AL190" s="597"/>
      <c r="AM190" s="597"/>
      <c r="AN190" s="597"/>
      <c r="AO190" s="65"/>
      <c r="AP190" s="512">
        <f>+AH113</f>
        <v>869627</v>
      </c>
      <c r="AQ190" s="65"/>
      <c r="AR190" s="512">
        <f>+AH114</f>
        <v>21252</v>
      </c>
      <c r="AS190" s="65"/>
      <c r="AT190" s="65"/>
      <c r="AU190" s="65"/>
      <c r="AV190" s="533">
        <f>+AR190/AP190</f>
        <v>2.4438063675575852E-2</v>
      </c>
      <c r="AW190" s="511"/>
      <c r="AX190" s="529"/>
      <c r="AZ190" s="118"/>
      <c r="BA190" s="118"/>
      <c r="BB190" s="118"/>
      <c r="BC190" s="118"/>
    </row>
    <row r="191" spans="2:72" ht="15.6" x14ac:dyDescent="0.3">
      <c r="D191" s="471">
        <v>32000</v>
      </c>
      <c r="AD191" s="1"/>
      <c r="AE191" s="1"/>
      <c r="AF191" s="1"/>
      <c r="AG191" s="1"/>
      <c r="AH191" s="1"/>
      <c r="AI191" s="528"/>
      <c r="AJ191" s="510"/>
      <c r="AK191" s="597" t="s">
        <v>158</v>
      </c>
      <c r="AL191" s="597"/>
      <c r="AM191" s="597"/>
      <c r="AN191" s="597"/>
      <c r="AO191" s="65"/>
      <c r="AP191" s="512">
        <f>+AG194</f>
        <v>1970617</v>
      </c>
      <c r="AQ191" s="65"/>
      <c r="AR191" s="512">
        <f>+AG196</f>
        <v>25901</v>
      </c>
      <c r="AS191" s="65"/>
      <c r="AT191" s="65"/>
      <c r="AU191" s="65"/>
      <c r="AV191" s="533">
        <f>+AR191/AP191</f>
        <v>1.3143599187462607E-2</v>
      </c>
      <c r="AW191" s="511"/>
      <c r="AX191" s="529"/>
    </row>
    <row r="192" spans="2:72" ht="15" thickBot="1" x14ac:dyDescent="0.35">
      <c r="B192" s="470"/>
      <c r="D192" s="277"/>
      <c r="AD192" s="1"/>
      <c r="AE192" s="1"/>
      <c r="AF192" s="1"/>
      <c r="AG192" s="1"/>
      <c r="AH192" s="1"/>
      <c r="AI192" s="528"/>
      <c r="AJ192" s="510"/>
      <c r="AK192" s="523"/>
      <c r="AL192" s="523"/>
      <c r="AM192" s="523"/>
      <c r="AN192" s="523"/>
      <c r="AO192" s="524"/>
      <c r="AP192" s="525"/>
      <c r="AQ192" s="524"/>
      <c r="AR192" s="525"/>
      <c r="AS192" s="524"/>
      <c r="AT192" s="524"/>
      <c r="AU192" s="524"/>
      <c r="AV192" s="526"/>
      <c r="AW192" s="511"/>
      <c r="AX192" s="529"/>
    </row>
    <row r="193" spans="2:87" ht="15.6" x14ac:dyDescent="0.3">
      <c r="B193" s="470"/>
      <c r="D193" s="277"/>
      <c r="AD193" s="1"/>
      <c r="AE193" s="1"/>
      <c r="AF193" s="1"/>
      <c r="AG193" s="1"/>
      <c r="AH193" s="1"/>
      <c r="AI193" s="528"/>
      <c r="AJ193" s="510"/>
      <c r="AK193" s="596" t="s">
        <v>152</v>
      </c>
      <c r="AL193" s="596"/>
      <c r="AM193" s="596"/>
      <c r="AN193" s="596"/>
      <c r="AO193" s="65"/>
      <c r="AP193" s="512"/>
      <c r="AQ193" s="65"/>
      <c r="AR193" s="512">
        <f>+AR188</f>
        <v>55687</v>
      </c>
      <c r="AS193" s="65"/>
      <c r="AT193" s="65"/>
      <c r="AU193" s="65"/>
      <c r="AV193" s="156"/>
      <c r="AW193" s="511"/>
      <c r="AX193" s="529"/>
    </row>
    <row r="194" spans="2:87" ht="15.6" x14ac:dyDescent="0.3">
      <c r="B194" s="470"/>
      <c r="D194" s="277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"/>
      <c r="AG194" s="33">
        <f>SUM(D113:D143)</f>
        <v>1970617</v>
      </c>
      <c r="AH194" s="1"/>
      <c r="AI194" s="528"/>
      <c r="AJ194" s="510"/>
      <c r="AK194" s="597" t="s">
        <v>158</v>
      </c>
      <c r="AL194" s="597"/>
      <c r="AM194" s="597"/>
      <c r="AN194" s="64"/>
      <c r="AO194" s="65"/>
      <c r="AP194" s="512"/>
      <c r="AQ194" s="65"/>
      <c r="AR194" s="512">
        <f>+AR191</f>
        <v>25901</v>
      </c>
      <c r="AS194" s="65"/>
      <c r="AT194" s="65"/>
      <c r="AU194" s="65"/>
      <c r="AV194" s="156"/>
      <c r="AW194" s="511"/>
      <c r="AX194" s="529"/>
    </row>
    <row r="195" spans="2:87" ht="15.6" x14ac:dyDescent="0.3">
      <c r="B195" s="470"/>
      <c r="D195" s="277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1"/>
      <c r="AG195" s="33">
        <f>SUM(W125:W138)</f>
        <v>12117</v>
      </c>
      <c r="AH195" s="1"/>
      <c r="AI195" s="528"/>
      <c r="AJ195" s="510"/>
      <c r="AK195" s="64"/>
      <c r="AL195" s="542" t="s">
        <v>3</v>
      </c>
      <c r="AM195" s="64"/>
      <c r="AN195" s="64"/>
      <c r="AO195" s="65"/>
      <c r="AP195" s="512"/>
      <c r="AQ195" s="65"/>
      <c r="AR195" s="512">
        <f>+AR193-AR194</f>
        <v>29786</v>
      </c>
      <c r="AS195" s="65"/>
      <c r="AT195" s="65"/>
      <c r="AU195" s="65"/>
      <c r="AV195" s="527">
        <f>+AR195/AR193</f>
        <v>0.53488246808052153</v>
      </c>
      <c r="AW195" s="511"/>
      <c r="AX195" s="529"/>
    </row>
    <row r="196" spans="2:87" ht="15" thickBot="1" x14ac:dyDescent="0.35">
      <c r="D196" s="470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1"/>
      <c r="AG196" s="33">
        <f>SUM(W113:W143)</f>
        <v>25901</v>
      </c>
      <c r="AH196" s="1"/>
      <c r="AI196" s="528"/>
      <c r="AJ196" s="513"/>
      <c r="AK196" s="514"/>
      <c r="AL196" s="514"/>
      <c r="AM196" s="514"/>
      <c r="AN196" s="514"/>
      <c r="AO196" s="514"/>
      <c r="AP196" s="514"/>
      <c r="AQ196" s="514"/>
      <c r="AR196" s="514"/>
      <c r="AS196" s="514"/>
      <c r="AT196" s="514"/>
      <c r="AU196" s="514"/>
      <c r="AV196" s="514"/>
      <c r="AW196" s="515"/>
      <c r="AX196" s="529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1"/>
      <c r="BT196" s="1"/>
      <c r="BU196" s="1"/>
      <c r="BV196" s="1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</row>
    <row r="197" spans="2:87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10"/>
      <c r="AG197" s="10"/>
      <c r="AH197" s="10"/>
      <c r="AI197" s="528"/>
      <c r="AJ197" s="529"/>
      <c r="AK197" s="529"/>
      <c r="AL197" s="529"/>
      <c r="AM197" s="529"/>
      <c r="AN197" s="529"/>
      <c r="AO197" s="529"/>
      <c r="AP197" s="529"/>
      <c r="AQ197" s="529"/>
      <c r="AR197" s="529"/>
      <c r="AS197" s="529"/>
      <c r="AT197" s="529"/>
      <c r="AU197" s="529"/>
      <c r="AV197" s="529"/>
      <c r="AW197" s="529"/>
      <c r="AX197" s="529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121"/>
      <c r="CB197" s="1"/>
      <c r="CC197" s="1"/>
      <c r="CD197" s="1"/>
      <c r="CE197" s="1"/>
      <c r="CF197" s="1"/>
      <c r="CG197" s="1"/>
      <c r="CH197" s="1"/>
      <c r="CI197" s="1"/>
    </row>
    <row r="198" spans="2:87" x14ac:dyDescent="0.3">
      <c r="D198">
        <v>10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10"/>
      <c r="AG198" s="10"/>
      <c r="AH198" s="10"/>
      <c r="AI198" s="1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  <c r="CB198" s="1"/>
      <c r="CC198" s="1"/>
      <c r="CD198" s="1"/>
      <c r="CE198" s="1"/>
      <c r="CF198" s="1"/>
      <c r="CG198" s="1"/>
      <c r="CH198" s="1"/>
      <c r="CI198" s="1"/>
    </row>
    <row r="199" spans="2:87" x14ac:dyDescent="0.3">
      <c r="D199" s="1">
        <v>77000000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10"/>
      <c r="AG199" s="10"/>
      <c r="AH199" s="10"/>
      <c r="AI199" s="1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  <c r="CB199" s="1"/>
      <c r="CC199" s="1"/>
      <c r="CD199" s="1"/>
      <c r="CE199" s="1"/>
      <c r="CF199" s="1"/>
      <c r="CG199" s="1"/>
    </row>
    <row r="200" spans="2:87" x14ac:dyDescent="0.3">
      <c r="D200" s="57">
        <f>+D199/D202</f>
        <v>0.23262839879154079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10"/>
      <c r="AG200" s="546"/>
      <c r="AH200" s="10"/>
      <c r="AI200" s="1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89"/>
      <c r="BX200" s="89"/>
      <c r="BY200" s="89"/>
      <c r="BZ200" s="89"/>
      <c r="CA200" s="89"/>
      <c r="CB200" s="1"/>
      <c r="CC200" s="1"/>
      <c r="CD200" s="1"/>
      <c r="CE200" s="1"/>
      <c r="CF200" s="1"/>
      <c r="CG200" s="1"/>
    </row>
    <row r="201" spans="2:87" x14ac:dyDescent="0.3"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2"/>
      <c r="AG201" s="571"/>
      <c r="AH201" s="552"/>
      <c r="AI201" s="552"/>
      <c r="AJ201" s="545"/>
      <c r="AK201" s="545"/>
      <c r="AL201" s="545"/>
      <c r="AM201" s="545"/>
      <c r="AN201" s="545"/>
      <c r="AO201" s="545"/>
      <c r="AP201" s="545"/>
      <c r="AQ201" s="545"/>
      <c r="AR201" s="545"/>
      <c r="AS201" s="545"/>
      <c r="AT201" s="545"/>
      <c r="AU201" s="545"/>
      <c r="AV201" s="545"/>
      <c r="AW201" s="545"/>
      <c r="AX201" s="545"/>
      <c r="AY201" s="545"/>
      <c r="AZ201" s="545"/>
      <c r="BA201" s="545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89"/>
      <c r="BX201" s="89"/>
      <c r="BY201" s="122"/>
      <c r="BZ201" s="89"/>
      <c r="CA201" s="89"/>
    </row>
    <row r="202" spans="2:87" x14ac:dyDescent="0.3">
      <c r="D202" s="1">
        <v>331000000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2"/>
      <c r="AG202" s="572"/>
      <c r="AH202" s="552"/>
      <c r="AI202" s="552"/>
      <c r="AJ202" s="569"/>
      <c r="AK202" s="569"/>
      <c r="AL202" s="570"/>
      <c r="AM202" s="570"/>
      <c r="AN202" s="570"/>
      <c r="AO202" s="570"/>
      <c r="AP202" s="570"/>
      <c r="AQ202" s="570"/>
      <c r="AR202" s="570"/>
      <c r="AS202" s="570"/>
      <c r="AT202" s="570"/>
      <c r="AU202" s="570"/>
      <c r="AV202" s="570"/>
      <c r="AW202" s="570"/>
      <c r="AX202" s="570"/>
      <c r="AY202" s="570"/>
      <c r="AZ202" s="570"/>
      <c r="BA202" s="570"/>
      <c r="BB202" s="9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89"/>
      <c r="BX202" s="89"/>
      <c r="BY202" s="89"/>
      <c r="BZ202" s="89"/>
      <c r="CA202" s="89"/>
    </row>
    <row r="203" spans="2:87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2"/>
      <c r="AG203" s="571"/>
      <c r="AH203" s="552"/>
      <c r="AI203" s="552"/>
      <c r="AJ203" s="569"/>
      <c r="AK203" s="569"/>
      <c r="AL203" s="150"/>
      <c r="AM203" s="150"/>
      <c r="AN203" s="150"/>
      <c r="AO203" s="150"/>
      <c r="AP203" s="150"/>
      <c r="AQ203" s="150"/>
      <c r="AR203" s="150"/>
      <c r="AS203" s="90"/>
      <c r="AT203" s="90"/>
      <c r="AU203" s="90"/>
      <c r="AV203" s="110"/>
      <c r="AW203" s="110"/>
      <c r="AX203" s="110"/>
      <c r="AY203" s="110"/>
      <c r="AZ203" s="569"/>
      <c r="BA203" s="569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89"/>
      <c r="BX203" s="89"/>
      <c r="BY203" s="89"/>
      <c r="BZ203" s="89"/>
      <c r="CA203" s="89"/>
    </row>
    <row r="204" spans="2:87" x14ac:dyDescent="0.3">
      <c r="D204" s="468">
        <v>7.1999999999999995E-2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2"/>
      <c r="AG204" s="571">
        <v>44031</v>
      </c>
      <c r="AH204" s="552"/>
      <c r="AI204" s="552"/>
      <c r="AJ204" s="569"/>
      <c r="AK204" s="569"/>
      <c r="AL204" s="150"/>
      <c r="AM204" s="150"/>
      <c r="AN204" s="150"/>
      <c r="AO204" s="150"/>
      <c r="AP204" s="150"/>
      <c r="AQ204" s="150"/>
      <c r="AR204" s="150"/>
      <c r="AS204" s="150"/>
      <c r="AT204" s="110"/>
      <c r="AU204" s="90"/>
      <c r="AV204" s="110"/>
      <c r="AW204" s="110"/>
      <c r="AX204" s="110"/>
      <c r="AY204" s="110"/>
      <c r="AZ204" s="569"/>
      <c r="BA204" s="569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89"/>
      <c r="BX204" s="89"/>
      <c r="BY204" s="89"/>
      <c r="BZ204" s="89"/>
      <c r="CA204" s="89"/>
    </row>
    <row r="205" spans="2:87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2"/>
      <c r="AG205" s="571">
        <v>44038</v>
      </c>
      <c r="AH205" s="552"/>
      <c r="AI205" s="552"/>
      <c r="AJ205" s="569"/>
      <c r="AK205" s="569"/>
      <c r="AL205" s="90"/>
      <c r="AM205" s="90"/>
      <c r="AN205" s="151"/>
      <c r="AO205" s="151"/>
      <c r="AP205" s="151"/>
      <c r="AQ205" s="151"/>
      <c r="AR205" s="151"/>
      <c r="AS205" s="90"/>
      <c r="AT205" s="90"/>
      <c r="AU205" s="90"/>
      <c r="AV205" s="110"/>
      <c r="AW205" s="110"/>
      <c r="AX205" s="110"/>
      <c r="AY205" s="110"/>
      <c r="AZ205" s="569"/>
      <c r="BA205" s="569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89"/>
      <c r="BX205" s="89"/>
      <c r="BY205" s="89"/>
      <c r="BZ205" s="89"/>
      <c r="CA205" s="89"/>
    </row>
    <row r="206" spans="2:87" x14ac:dyDescent="0.3">
      <c r="D206" s="277">
        <v>4.2000000000000003E-2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2"/>
      <c r="AG206" s="571">
        <v>44045</v>
      </c>
      <c r="AH206" s="552"/>
      <c r="AI206" s="552"/>
      <c r="AJ206" s="569"/>
      <c r="AK206" s="569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10"/>
      <c r="AW206" s="110"/>
      <c r="AX206" s="110"/>
      <c r="AY206" s="110"/>
      <c r="AZ206" s="569"/>
      <c r="BA206" s="569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7" x14ac:dyDescent="0.3">
      <c r="D207" s="1">
        <f>+D202*D204*D206</f>
        <v>1000944.0000000001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10"/>
      <c r="AE207" s="10"/>
      <c r="AF207" s="552"/>
      <c r="AG207" s="571">
        <v>44052</v>
      </c>
      <c r="AH207" s="552"/>
      <c r="AI207" s="552"/>
      <c r="AJ207" s="569"/>
      <c r="AK207" s="569"/>
      <c r="AL207" s="90"/>
      <c r="AM207" s="90"/>
      <c r="AN207" s="151"/>
      <c r="AO207" s="151"/>
      <c r="AP207" s="151"/>
      <c r="AQ207" s="151"/>
      <c r="AR207" s="151"/>
      <c r="AS207" s="151"/>
      <c r="AT207" s="151"/>
      <c r="AU207" s="90"/>
      <c r="AV207" s="110"/>
      <c r="AW207" s="110"/>
      <c r="AX207" s="110"/>
      <c r="AY207" s="110"/>
      <c r="AZ207" s="569"/>
      <c r="BA207" s="569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7" x14ac:dyDescent="0.3"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10"/>
      <c r="AE208" s="10"/>
      <c r="AF208" s="552"/>
      <c r="AG208" s="571"/>
      <c r="AH208" s="552"/>
      <c r="AI208" s="552"/>
      <c r="AJ208" s="569"/>
      <c r="AK208" s="569"/>
      <c r="AL208" s="90"/>
      <c r="AM208" s="90"/>
      <c r="AN208" s="151"/>
      <c r="AO208" s="151"/>
      <c r="AP208" s="151"/>
      <c r="AQ208" s="151"/>
      <c r="AR208" s="151"/>
      <c r="AS208" s="151"/>
      <c r="AT208" s="151"/>
      <c r="AU208" s="90"/>
      <c r="AV208" s="110"/>
      <c r="AW208" s="110"/>
      <c r="AX208" s="110"/>
      <c r="AY208" s="110"/>
      <c r="AZ208" s="569"/>
      <c r="BA208" s="569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10"/>
      <c r="AE209" s="10"/>
      <c r="AF209" s="552"/>
      <c r="AG209" s="571"/>
      <c r="AH209" s="552"/>
      <c r="AI209" s="552"/>
      <c r="AJ209" s="569"/>
      <c r="AK209" s="569"/>
      <c r="AL209" s="90"/>
      <c r="AM209" s="90"/>
      <c r="AN209" s="151"/>
      <c r="AO209" s="151"/>
      <c r="AP209" s="151"/>
      <c r="AQ209" s="151"/>
      <c r="AR209" s="151"/>
      <c r="AS209" s="151"/>
      <c r="AT209" s="151"/>
      <c r="AU209" s="90"/>
      <c r="AV209" s="110"/>
      <c r="AW209" s="110"/>
      <c r="AX209" s="110"/>
      <c r="AY209" s="110"/>
      <c r="AZ209" s="569"/>
      <c r="BA209" s="569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10"/>
      <c r="AE210" s="10"/>
      <c r="AF210" s="552"/>
      <c r="AG210" s="573"/>
      <c r="AH210" s="552"/>
      <c r="AI210" s="552"/>
      <c r="AJ210" s="569"/>
      <c r="AK210" s="569"/>
      <c r="AL210" s="90"/>
      <c r="AM210" s="90"/>
      <c r="AN210" s="151"/>
      <c r="AO210" s="151"/>
      <c r="AP210" s="151"/>
      <c r="AQ210" s="151"/>
      <c r="AR210" s="151"/>
      <c r="AS210" s="151"/>
      <c r="AT210" s="151"/>
      <c r="AU210" s="90"/>
      <c r="AV210" s="110"/>
      <c r="AW210" s="110"/>
      <c r="AX210" s="110"/>
      <c r="AY210" s="110"/>
      <c r="AZ210" s="569"/>
      <c r="BA210" s="569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10"/>
      <c r="AE211" s="10"/>
      <c r="AF211" s="552"/>
      <c r="AG211" s="552"/>
      <c r="AH211" s="552"/>
      <c r="AI211" s="552"/>
      <c r="AJ211" s="569"/>
      <c r="AK211" s="569"/>
      <c r="AL211" s="90"/>
      <c r="AM211" s="90"/>
      <c r="AN211" s="151"/>
      <c r="AO211" s="151"/>
      <c r="AP211" s="151"/>
      <c r="AQ211" s="151"/>
      <c r="AR211" s="151"/>
      <c r="AS211" s="151"/>
      <c r="AT211" s="151"/>
      <c r="AU211" s="90"/>
      <c r="AV211" s="110"/>
      <c r="AW211" s="110"/>
      <c r="AX211" s="110"/>
      <c r="AY211" s="110"/>
      <c r="AZ211" s="569"/>
      <c r="BA211" s="569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10"/>
      <c r="AE212" s="10"/>
      <c r="AF212" s="552"/>
      <c r="AG212" s="552"/>
      <c r="AH212" s="552"/>
      <c r="AI212" s="552"/>
      <c r="AJ212" s="569"/>
      <c r="AK212" s="569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90"/>
      <c r="AW212" s="90"/>
      <c r="AX212" s="90"/>
      <c r="AY212" s="90"/>
      <c r="AZ212" s="569"/>
      <c r="BA212" s="575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AD213" s="10"/>
      <c r="AE213" s="10"/>
      <c r="AF213" s="552"/>
      <c r="AG213" s="552"/>
      <c r="AH213" s="552"/>
      <c r="AI213" s="552"/>
      <c r="AJ213" s="569"/>
      <c r="AK213" s="569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90"/>
      <c r="AW213" s="90"/>
      <c r="AX213" s="90"/>
      <c r="AY213" s="90"/>
      <c r="AZ213" s="569"/>
      <c r="BA213" s="575"/>
      <c r="BB213" s="110"/>
      <c r="BC213" s="90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 ht="15" thickBot="1" x14ac:dyDescent="0.35">
      <c r="B214" s="545"/>
      <c r="C214" s="545"/>
      <c r="D214" s="545"/>
      <c r="E214" s="545"/>
      <c r="F214" s="545"/>
      <c r="G214" s="545"/>
      <c r="H214" s="545"/>
      <c r="I214" s="545"/>
      <c r="J214" s="545"/>
      <c r="K214" s="545"/>
      <c r="L214" s="545"/>
      <c r="M214" s="545"/>
      <c r="N214" s="545"/>
      <c r="O214" s="545"/>
      <c r="P214" s="545"/>
      <c r="Q214" s="545"/>
      <c r="R214" s="545"/>
      <c r="S214" s="545"/>
      <c r="T214" s="545"/>
      <c r="U214" s="545"/>
      <c r="V214" s="545"/>
      <c r="AD214" s="10"/>
      <c r="AE214" s="10"/>
      <c r="AF214" s="552"/>
      <c r="AG214" s="552"/>
      <c r="AH214" s="552"/>
      <c r="AI214" s="552"/>
      <c r="AJ214" s="569"/>
      <c r="AK214" s="569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90"/>
      <c r="AW214" s="90"/>
      <c r="AX214" s="90"/>
      <c r="AY214" s="90"/>
      <c r="AZ214" s="569"/>
      <c r="BA214" s="575"/>
      <c r="BB214" s="110"/>
      <c r="BC214" s="90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 x14ac:dyDescent="0.3">
      <c r="B215" s="545"/>
      <c r="C215" s="555"/>
      <c r="D215" s="400"/>
      <c r="E215" s="400"/>
      <c r="F215" s="400"/>
      <c r="G215" s="400"/>
      <c r="H215" s="400"/>
      <c r="I215" s="400"/>
      <c r="J215" s="400"/>
      <c r="K215" s="400"/>
      <c r="L215" s="400"/>
      <c r="M215" s="400"/>
      <c r="N215" s="400"/>
      <c r="O215" s="400"/>
      <c r="P215" s="556"/>
      <c r="V215" s="545"/>
      <c r="AD215" s="10"/>
      <c r="AE215" s="10"/>
      <c r="AF215" s="552"/>
      <c r="AG215" s="552"/>
      <c r="AH215" s="552"/>
      <c r="AI215" s="552"/>
      <c r="AJ215" s="569"/>
      <c r="AK215" s="569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90"/>
      <c r="AW215" s="90"/>
      <c r="AX215" s="90"/>
      <c r="AY215" s="90"/>
      <c r="AZ215" s="569"/>
      <c r="BA215" s="575"/>
      <c r="BB215" s="110"/>
      <c r="BC215" s="90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2:79" x14ac:dyDescent="0.3">
      <c r="B216" s="545"/>
      <c r="C216" s="557"/>
      <c r="D216" s="547" t="s">
        <v>164</v>
      </c>
      <c r="E216" s="430"/>
      <c r="F216" s="430"/>
      <c r="G216" s="430"/>
      <c r="H216" s="576" t="s">
        <v>20</v>
      </c>
      <c r="I216" s="576"/>
      <c r="J216" s="576"/>
      <c r="K216" s="430"/>
      <c r="L216" s="430"/>
      <c r="M216" s="430"/>
      <c r="N216" s="430"/>
      <c r="O216" s="430"/>
      <c r="P216" s="558"/>
      <c r="V216" s="545"/>
      <c r="AD216" s="10"/>
      <c r="AE216" s="10"/>
      <c r="AF216" s="552"/>
      <c r="AG216" s="552"/>
      <c r="AH216" s="552"/>
      <c r="AI216" s="552"/>
      <c r="AJ216" s="569"/>
      <c r="AK216" s="569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90"/>
      <c r="AW216" s="90"/>
      <c r="AX216" s="90"/>
      <c r="AY216" s="90"/>
      <c r="AZ216" s="569"/>
      <c r="BA216" s="575"/>
      <c r="BB216" s="110"/>
      <c r="BC216" s="90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2:79" x14ac:dyDescent="0.3">
      <c r="B217" s="545"/>
      <c r="C217" s="557"/>
      <c r="D217" s="559" t="s">
        <v>165</v>
      </c>
      <c r="E217" s="430"/>
      <c r="F217" s="430"/>
      <c r="G217" s="430"/>
      <c r="H217" s="560" t="s">
        <v>162</v>
      </c>
      <c r="I217" s="547"/>
      <c r="J217" s="561" t="s">
        <v>163</v>
      </c>
      <c r="K217" s="547"/>
      <c r="L217" s="547"/>
      <c r="M217" s="547"/>
      <c r="N217" s="547"/>
      <c r="O217" s="562" t="s">
        <v>3</v>
      </c>
      <c r="P217" s="558"/>
      <c r="V217" s="545"/>
      <c r="AD217" s="10"/>
      <c r="AE217" s="10"/>
      <c r="AF217" s="552"/>
      <c r="AG217" s="552"/>
      <c r="AH217" s="552"/>
      <c r="AI217" s="552"/>
      <c r="AJ217" s="569"/>
      <c r="AK217" s="569"/>
      <c r="AL217" s="574"/>
      <c r="AM217" s="574"/>
      <c r="AN217" s="574"/>
      <c r="AO217" s="574"/>
      <c r="AP217" s="574"/>
      <c r="AQ217" s="574"/>
      <c r="AR217" s="574"/>
      <c r="AS217" s="574"/>
      <c r="AT217" s="574"/>
      <c r="AU217" s="574"/>
      <c r="AV217" s="569"/>
      <c r="AW217" s="569"/>
      <c r="AX217" s="569"/>
      <c r="AY217" s="569"/>
      <c r="AZ217" s="569"/>
      <c r="BA217" s="575"/>
      <c r="BB217" s="110"/>
      <c r="BC217" s="90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2:79" x14ac:dyDescent="0.3">
      <c r="B218" s="545"/>
      <c r="C218" s="557"/>
      <c r="D218" s="548" t="s">
        <v>161</v>
      </c>
      <c r="E218" s="15"/>
      <c r="F218" s="15"/>
      <c r="G218" s="15"/>
      <c r="H218" s="563">
        <f>SUM(D133:D139)</f>
        <v>471981</v>
      </c>
      <c r="I218" s="15"/>
      <c r="J218" s="16">
        <f>+H218/7</f>
        <v>67425.857142857145</v>
      </c>
      <c r="K218" s="15"/>
      <c r="L218" s="15"/>
      <c r="M218" s="15"/>
      <c r="N218" s="15"/>
      <c r="O218" s="15"/>
      <c r="P218" s="558"/>
      <c r="V218" s="545"/>
      <c r="AD218" s="10"/>
      <c r="AE218" s="10"/>
      <c r="AF218" s="552"/>
      <c r="AG218" s="552"/>
      <c r="AH218" s="552"/>
      <c r="AI218" s="552"/>
      <c r="AJ218" s="569"/>
      <c r="AK218" s="569"/>
      <c r="AL218" s="574"/>
      <c r="AM218" s="574"/>
      <c r="AN218" s="574"/>
      <c r="AO218" s="574"/>
      <c r="AP218" s="574"/>
      <c r="AQ218" s="574"/>
      <c r="AR218" s="574"/>
      <c r="AS218" s="574"/>
      <c r="AT218" s="574"/>
      <c r="AU218" s="574"/>
      <c r="AV218" s="574"/>
      <c r="AW218" s="574"/>
      <c r="AX218" s="574"/>
      <c r="AY218" s="574"/>
      <c r="AZ218" s="569"/>
      <c r="BA218" s="569"/>
      <c r="BB218" s="110"/>
      <c r="BC218" s="90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2:79" x14ac:dyDescent="0.3">
      <c r="B219" s="545"/>
      <c r="C219" s="557"/>
      <c r="D219" s="548" t="s">
        <v>160</v>
      </c>
      <c r="E219" s="15"/>
      <c r="F219" s="15"/>
      <c r="G219" s="15"/>
      <c r="H219" s="16">
        <f>SUM(D140:D146)</f>
        <v>427527</v>
      </c>
      <c r="I219" s="15"/>
      <c r="J219" s="16">
        <f>+H219/7</f>
        <v>61075.285714285717</v>
      </c>
      <c r="K219" s="15"/>
      <c r="L219" s="15"/>
      <c r="M219" s="15"/>
      <c r="N219" s="15"/>
      <c r="O219" s="15"/>
      <c r="P219" s="558"/>
      <c r="V219" s="545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90"/>
      <c r="AU219" s="110"/>
      <c r="AV219" s="152"/>
      <c r="AW219" s="152"/>
      <c r="AX219" s="152"/>
      <c r="AY219" s="152"/>
      <c r="AZ219" s="110"/>
      <c r="BA219" s="110"/>
      <c r="BB219" s="110"/>
      <c r="BC219" s="110"/>
    </row>
    <row r="220" spans="2:79" x14ac:dyDescent="0.3">
      <c r="B220" s="551"/>
      <c r="C220" s="557"/>
      <c r="D220" s="548" t="s">
        <v>159</v>
      </c>
      <c r="E220" s="15"/>
      <c r="F220" s="15"/>
      <c r="G220" s="15"/>
      <c r="H220" s="16">
        <f>SUM(D147:D153)</f>
        <v>383516</v>
      </c>
      <c r="I220" s="15"/>
      <c r="J220" s="16">
        <f>+H220/7</f>
        <v>54788</v>
      </c>
      <c r="K220" s="15"/>
      <c r="L220" s="15"/>
      <c r="M220" s="15"/>
      <c r="N220" s="15"/>
      <c r="O220" s="563">
        <f>+H218-H220</f>
        <v>88465</v>
      </c>
      <c r="P220" s="558"/>
      <c r="V220" s="545"/>
      <c r="AA220">
        <f>+O220/7</f>
        <v>12637.857142857143</v>
      </c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90"/>
      <c r="AW220" s="90"/>
      <c r="AX220" s="90"/>
      <c r="AY220" s="90"/>
      <c r="AZ220" s="110"/>
      <c r="BA220" s="153"/>
      <c r="BB220" s="110"/>
      <c r="BC220" s="110"/>
    </row>
    <row r="221" spans="2:79" x14ac:dyDescent="0.3">
      <c r="B221" s="552"/>
      <c r="C221" s="557"/>
      <c r="D221" s="564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60">
        <f>+O220/H218</f>
        <v>0.18743339244588236</v>
      </c>
      <c r="P221" s="558"/>
      <c r="V221" s="545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90">
        <v>480454</v>
      </c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</row>
    <row r="222" spans="2:79" ht="15" thickBot="1" x14ac:dyDescent="0.35">
      <c r="B222" s="552"/>
      <c r="C222" s="565"/>
      <c r="D222" s="566"/>
      <c r="E222" s="566"/>
      <c r="F222" s="566"/>
      <c r="G222" s="566"/>
      <c r="H222" s="566"/>
      <c r="I222" s="566"/>
      <c r="J222" s="567"/>
      <c r="K222" s="566"/>
      <c r="L222" s="566"/>
      <c r="M222" s="566"/>
      <c r="N222" s="566"/>
      <c r="O222" s="566"/>
      <c r="P222" s="568"/>
      <c r="V222" s="545"/>
      <c r="X222" s="61"/>
      <c r="Y222" s="61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52">
        <f>+N166</f>
        <v>301969</v>
      </c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</row>
    <row r="223" spans="2:79" x14ac:dyDescent="0.3">
      <c r="B223" s="552"/>
      <c r="C223" s="545"/>
      <c r="D223" s="553"/>
      <c r="E223" s="545"/>
      <c r="F223" s="545"/>
      <c r="G223" s="545"/>
      <c r="H223" s="554"/>
      <c r="I223" s="545"/>
      <c r="J223" s="545"/>
      <c r="K223" s="545"/>
      <c r="L223" s="545"/>
      <c r="M223" s="545"/>
      <c r="N223" s="545"/>
      <c r="O223" s="545"/>
      <c r="P223" s="545"/>
      <c r="Q223" s="545"/>
      <c r="R223" s="545"/>
      <c r="S223" s="545"/>
      <c r="T223" s="545"/>
      <c r="U223" s="545"/>
      <c r="V223" s="545"/>
      <c r="X223" s="61"/>
      <c r="Y223" s="61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52">
        <f>+AP221-AP222</f>
        <v>178485</v>
      </c>
      <c r="AQ223" s="110"/>
      <c r="AR223" s="110"/>
    </row>
    <row r="224" spans="2:79" x14ac:dyDescent="0.3">
      <c r="B224" s="1"/>
      <c r="D224" s="55"/>
      <c r="X224" s="61"/>
      <c r="Y224" s="61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  <c r="AN224" s="110"/>
      <c r="AO224" s="110"/>
      <c r="AP224" s="96">
        <f>+AP223/AP221</f>
        <v>0.37149238012379959</v>
      </c>
      <c r="AQ224" s="110"/>
      <c r="AR224" s="110"/>
    </row>
    <row r="225" spans="2:44" x14ac:dyDescent="0.3">
      <c r="B225" s="55"/>
      <c r="D225" s="55"/>
      <c r="J225" s="56">
        <f>+J218-J220</f>
        <v>12637.857142857145</v>
      </c>
      <c r="X225" s="61"/>
      <c r="Y225" s="61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</row>
    <row r="226" spans="2:44" x14ac:dyDescent="0.3">
      <c r="B226" s="57"/>
      <c r="D226" s="55"/>
      <c r="X226" s="61"/>
      <c r="Y226" s="61"/>
      <c r="Z226" s="110"/>
      <c r="AA226" s="110"/>
      <c r="AB226" s="110"/>
      <c r="AC226" s="110"/>
      <c r="AD226" s="110"/>
      <c r="AE226" s="110"/>
      <c r="AF226" s="110"/>
      <c r="AG226" s="110"/>
      <c r="AH226" s="110"/>
      <c r="AI226" s="110"/>
      <c r="AJ226" s="110"/>
      <c r="AK226" s="110"/>
      <c r="AL226" s="110"/>
      <c r="AM226" s="110"/>
      <c r="AN226" s="110"/>
      <c r="AO226" s="110"/>
      <c r="AP226" s="110"/>
      <c r="AQ226" s="110"/>
      <c r="AR226" s="110"/>
    </row>
    <row r="227" spans="2:44" x14ac:dyDescent="0.3">
      <c r="B227" s="1"/>
      <c r="D227" s="55"/>
      <c r="X227" s="61"/>
      <c r="Y227" s="61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</row>
    <row r="228" spans="2:44" x14ac:dyDescent="0.3">
      <c r="B228" s="1"/>
      <c r="D228" s="55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</row>
    <row r="229" spans="2:44" x14ac:dyDescent="0.3">
      <c r="B229" s="1"/>
      <c r="D229" s="55"/>
    </row>
    <row r="230" spans="2:44" x14ac:dyDescent="0.3">
      <c r="B230" s="1"/>
      <c r="D230" s="55"/>
    </row>
    <row r="231" spans="2:44" x14ac:dyDescent="0.3">
      <c r="B231" s="57" t="e">
        <f>+B230/B229</f>
        <v>#DIV/0!</v>
      </c>
      <c r="D231" s="55"/>
    </row>
    <row r="232" spans="2:44" x14ac:dyDescent="0.3">
      <c r="B232" s="1"/>
      <c r="D232" s="55"/>
    </row>
    <row r="233" spans="2:44" x14ac:dyDescent="0.3">
      <c r="B233" s="1"/>
      <c r="D233" s="55"/>
    </row>
    <row r="234" spans="2:44" x14ac:dyDescent="0.3">
      <c r="B234" s="1">
        <f>+B230*50</f>
        <v>0</v>
      </c>
      <c r="D234" s="55"/>
    </row>
    <row r="235" spans="2:44" x14ac:dyDescent="0.3">
      <c r="B235" s="1"/>
      <c r="D235" s="55"/>
    </row>
    <row r="236" spans="2:44" x14ac:dyDescent="0.3">
      <c r="B236" s="1"/>
      <c r="D236" s="55"/>
    </row>
    <row r="237" spans="2:44" x14ac:dyDescent="0.3">
      <c r="B237" s="1"/>
      <c r="D237" s="55"/>
    </row>
    <row r="238" spans="2:44" x14ac:dyDescent="0.3">
      <c r="B238" s="1"/>
      <c r="D238" s="55"/>
    </row>
    <row r="239" spans="2:44" x14ac:dyDescent="0.3">
      <c r="B239" s="1"/>
      <c r="D239" s="55"/>
    </row>
    <row r="240" spans="2:44" x14ac:dyDescent="0.3">
      <c r="B240" s="1"/>
      <c r="D240" s="55"/>
    </row>
    <row r="241" spans="2:4" x14ac:dyDescent="0.3">
      <c r="B241" s="1"/>
      <c r="D241" s="55"/>
    </row>
    <row r="242" spans="2:4" x14ac:dyDescent="0.3">
      <c r="B242" s="1"/>
      <c r="D242" s="55"/>
    </row>
    <row r="243" spans="2:4" x14ac:dyDescent="0.3">
      <c r="B243" s="1"/>
      <c r="D243" s="55"/>
    </row>
    <row r="244" spans="2:4" x14ac:dyDescent="0.3">
      <c r="B244" s="1"/>
    </row>
    <row r="245" spans="2:4" x14ac:dyDescent="0.3">
      <c r="B245" s="1"/>
    </row>
    <row r="246" spans="2:4" x14ac:dyDescent="0.3">
      <c r="B246" s="1"/>
    </row>
    <row r="247" spans="2:4" x14ac:dyDescent="0.3">
      <c r="B247" s="1"/>
    </row>
    <row r="248" spans="2:4" x14ac:dyDescent="0.3">
      <c r="B248" s="1"/>
    </row>
    <row r="249" spans="2:4" x14ac:dyDescent="0.3">
      <c r="B249" s="1"/>
    </row>
    <row r="250" spans="2:4" x14ac:dyDescent="0.3">
      <c r="B250" s="1"/>
    </row>
    <row r="251" spans="2:4" x14ac:dyDescent="0.3">
      <c r="B251" s="1"/>
    </row>
  </sheetData>
  <mergeCells count="28">
    <mergeCell ref="AK189:AN189"/>
    <mergeCell ref="AK190:AN190"/>
    <mergeCell ref="AK191:AN191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16:J216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93:AN193"/>
    <mergeCell ref="AK194:AM194"/>
    <mergeCell ref="AK187:AN187"/>
    <mergeCell ref="AK186:AV186"/>
    <mergeCell ref="AK188:AN18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91"/>
  <sheetViews>
    <sheetView topLeftCell="A151"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2" t="s">
        <v>7</v>
      </c>
      <c r="F7" s="613"/>
      <c r="G7" s="617">
        <v>0.7</v>
      </c>
      <c r="H7" s="617"/>
      <c r="I7" s="617"/>
      <c r="J7" s="617"/>
      <c r="K7" s="617"/>
      <c r="L7" s="617"/>
      <c r="M7" s="617"/>
      <c r="N7" s="617"/>
      <c r="O7" s="617"/>
      <c r="P7" s="617"/>
      <c r="Q7" s="617"/>
      <c r="R7" s="617"/>
      <c r="S7" s="617"/>
      <c r="T7" s="617"/>
      <c r="U7" s="618"/>
    </row>
    <row r="8" spans="3:40" x14ac:dyDescent="0.3">
      <c r="E8" s="614" t="s">
        <v>123</v>
      </c>
      <c r="F8" s="615"/>
      <c r="G8" s="615"/>
      <c r="H8" s="615"/>
      <c r="I8" s="615"/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6"/>
    </row>
    <row r="9" spans="3:40" x14ac:dyDescent="0.3">
      <c r="E9" s="632" t="s">
        <v>37</v>
      </c>
      <c r="F9" s="633"/>
      <c r="G9" s="633"/>
      <c r="H9" s="633"/>
      <c r="I9" s="633"/>
      <c r="J9" s="633"/>
      <c r="K9" s="633"/>
      <c r="L9" s="633"/>
      <c r="M9" s="633"/>
      <c r="N9" s="633"/>
      <c r="O9" s="633"/>
      <c r="P9" s="634"/>
      <c r="Q9" s="630" t="s">
        <v>116</v>
      </c>
      <c r="R9" s="5"/>
      <c r="S9" s="627" t="s">
        <v>4</v>
      </c>
      <c r="T9" s="628"/>
      <c r="U9" s="629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1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4" t="s">
        <v>48</v>
      </c>
      <c r="AE14" s="625"/>
      <c r="AF14" s="626"/>
      <c r="AG14" s="206"/>
      <c r="AH14" s="622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3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+K179</f>
        <v>672835</v>
      </c>
      <c r="AG16" s="200"/>
      <c r="AH16" s="214">
        <f>+AJ31</f>
        <v>2086.9700345947163</v>
      </c>
      <c r="AI16" s="214"/>
      <c r="AJ16" s="215">
        <f>+S179</f>
        <v>53334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126420</v>
      </c>
      <c r="AG17" s="201"/>
      <c r="AH17" s="162">
        <v>1834</v>
      </c>
      <c r="AI17" s="214"/>
      <c r="AJ17" s="161">
        <v>8961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134760</v>
      </c>
      <c r="AG18" s="201"/>
      <c r="AH18" s="162">
        <v>1053</v>
      </c>
      <c r="AI18" s="214"/>
      <c r="AJ18" s="161">
        <v>7582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934015</v>
      </c>
      <c r="AG19" s="201"/>
      <c r="AH19" s="201"/>
      <c r="AI19" s="201"/>
      <c r="AJ19" s="219">
        <f>SUM(AJ16:AJ18)</f>
        <v>69877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Table'!H173</f>
        <v>0.15682633592400458</v>
      </c>
      <c r="AG21" s="201"/>
      <c r="AH21" s="201"/>
      <c r="AI21" s="201"/>
      <c r="AJ21" s="221">
        <f>+AJ19/'Main Table'!AA173</f>
        <v>0.38308918664064384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4" t="s">
        <v>133</v>
      </c>
      <c r="AB25" s="625"/>
      <c r="AC25" s="625"/>
      <c r="AD25" s="625"/>
      <c r="AE25" s="625"/>
      <c r="AF25" s="625"/>
      <c r="AG25" s="625"/>
      <c r="AH25" s="625"/>
      <c r="AI25" s="625"/>
      <c r="AJ25" s="625"/>
      <c r="AK25" s="626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+E179</f>
        <v>430774</v>
      </c>
      <c r="AE27" s="168"/>
      <c r="AF27" s="199">
        <v>2214</v>
      </c>
      <c r="AG27" s="168"/>
      <c r="AH27" s="190">
        <f>+AD27/AD$31</f>
        <v>0.53896941526796827</v>
      </c>
      <c r="AI27" s="190"/>
      <c r="AJ27" s="168">
        <f>+AF27*AH27</f>
        <v>1193.2782854032816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+G179</f>
        <v>190021</v>
      </c>
      <c r="AE28" s="168"/>
      <c r="AF28" s="199">
        <v>2139</v>
      </c>
      <c r="AG28" s="168"/>
      <c r="AH28" s="190">
        <f>+AD28/AD$31</f>
        <v>0.23774765250139193</v>
      </c>
      <c r="AI28" s="190"/>
      <c r="AJ28" s="168">
        <f>+AF28*AH28</f>
        <v>508.54222870047732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+I179</f>
        <v>52040</v>
      </c>
      <c r="AE29" s="168"/>
      <c r="AF29" s="199">
        <v>1460</v>
      </c>
      <c r="AG29" s="168"/>
      <c r="AH29" s="190">
        <f>+AD29/AD$31</f>
        <v>6.5110634278171542E-2</v>
      </c>
      <c r="AI29" s="190"/>
      <c r="AJ29" s="168">
        <f>+AF29*AH29</f>
        <v>95.061526046130453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126420</v>
      </c>
      <c r="AE30" s="280"/>
      <c r="AF30" s="168">
        <f>+AH17</f>
        <v>1834</v>
      </c>
      <c r="AG30" s="280"/>
      <c r="AH30" s="190">
        <f>+AD30/AD$31</f>
        <v>0.15817229795246823</v>
      </c>
      <c r="AI30" s="280"/>
      <c r="AJ30" s="168">
        <f>+AF30*AH30</f>
        <v>290.08799444482673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799255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2086.9700345947163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19" t="s">
        <v>31</v>
      </c>
      <c r="AB36" s="620"/>
      <c r="AC36" s="620"/>
      <c r="AD36" s="620"/>
      <c r="AE36" s="620"/>
      <c r="AF36" s="620"/>
      <c r="AG36" s="620"/>
      <c r="AH36" s="620"/>
      <c r="AI36" s="621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Table'!AA173</f>
        <v>182404</v>
      </c>
      <c r="AJ49" s="56">
        <f>+AJ19</f>
        <v>69877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69877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112527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47261.34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65265.66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0.35780827174842661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77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77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" si="33">SUM(E166:I166)</f>
        <v>670750</v>
      </c>
      <c r="L166" s="6"/>
      <c r="M166" s="481">
        <f t="shared" ref="M166" si="34">+(K166-K165)/K165</f>
        <v>1.0745787502052147E-3</v>
      </c>
      <c r="N166" s="29"/>
      <c r="O166" s="29"/>
      <c r="P166" s="29"/>
      <c r="Q166" s="375">
        <f t="shared" ref="Q166" si="35">+K166-K165</f>
        <v>720</v>
      </c>
      <c r="R166" s="6"/>
      <c r="S166" s="7">
        <f>32883+15946+4460</f>
        <v>53289</v>
      </c>
      <c r="T166" s="6"/>
      <c r="U166" s="286">
        <f t="shared" ref="U166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>
        <v>430146</v>
      </c>
      <c r="F167" s="7"/>
      <c r="G167" s="7">
        <v>189719</v>
      </c>
      <c r="H167" s="7"/>
      <c r="I167" s="7">
        <v>52011</v>
      </c>
      <c r="J167" s="287"/>
      <c r="K167" s="7">
        <f t="shared" ref="K167" si="37">SUM(E167:I167)</f>
        <v>671876</v>
      </c>
      <c r="L167" s="6"/>
      <c r="M167" s="481">
        <f t="shared" ref="M167" si="38">+(K167-K166)/K166</f>
        <v>1.6787178531494596E-3</v>
      </c>
      <c r="N167" s="29"/>
      <c r="O167" s="29"/>
      <c r="P167" s="29"/>
      <c r="Q167" s="375">
        <f t="shared" ref="Q167" si="39">+K167-K166</f>
        <v>1126</v>
      </c>
      <c r="R167" s="6"/>
      <c r="S167" s="7">
        <f>32887+15946+4460</f>
        <v>53293</v>
      </c>
      <c r="T167" s="6"/>
      <c r="U167" s="286">
        <f t="shared" ref="U167" si="40">+S167/K167</f>
        <v>7.931969589626657E-2</v>
      </c>
      <c r="W167">
        <f t="shared" si="20"/>
        <v>157</v>
      </c>
      <c r="Y167" s="56"/>
    </row>
    <row r="168" spans="3:25" x14ac:dyDescent="0.3">
      <c r="C168" s="170">
        <f t="shared" si="15"/>
        <v>44067</v>
      </c>
      <c r="E168" s="284">
        <v>430774</v>
      </c>
      <c r="F168" s="7"/>
      <c r="G168" s="7">
        <v>190021</v>
      </c>
      <c r="H168" s="7"/>
      <c r="I168" s="7">
        <v>52040</v>
      </c>
      <c r="J168" s="287"/>
      <c r="K168" s="7">
        <f t="shared" ref="K168" si="41">SUM(E168:I168)</f>
        <v>672835</v>
      </c>
      <c r="L168" s="6"/>
      <c r="M168" s="481">
        <f t="shared" ref="M168" si="42">+(K168-K167)/K167</f>
        <v>1.427346712786288E-3</v>
      </c>
      <c r="N168" s="29"/>
      <c r="O168" s="29"/>
      <c r="P168" s="29"/>
      <c r="Q168" s="375">
        <f t="shared" ref="Q168" si="43">+K168-K167</f>
        <v>959</v>
      </c>
      <c r="R168" s="6"/>
      <c r="S168" s="7">
        <f>32918+15953+4463</f>
        <v>53334</v>
      </c>
      <c r="T168" s="6"/>
      <c r="U168" s="286">
        <f t="shared" ref="U168" si="44">+S168/K168</f>
        <v>7.9267576746156185E-2</v>
      </c>
      <c r="W168">
        <f t="shared" si="20"/>
        <v>158</v>
      </c>
      <c r="Y168" s="56"/>
    </row>
    <row r="169" spans="3:25" x14ac:dyDescent="0.3">
      <c r="C169" s="170">
        <f t="shared" si="15"/>
        <v>44068</v>
      </c>
      <c r="E169" s="284"/>
      <c r="F169" s="7"/>
      <c r="G169" s="7"/>
      <c r="H169" s="7"/>
      <c r="I169" s="7"/>
      <c r="J169" s="287"/>
      <c r="K169" s="7"/>
      <c r="L169" s="6"/>
      <c r="M169" s="481"/>
      <c r="N169" s="29"/>
      <c r="O169" s="29"/>
      <c r="P169" s="29"/>
      <c r="Q169" s="375"/>
      <c r="R169" s="6"/>
      <c r="S169" s="7"/>
      <c r="T169" s="6"/>
      <c r="U169" s="286"/>
      <c r="Y169" s="56"/>
    </row>
    <row r="170" spans="3:25" x14ac:dyDescent="0.3">
      <c r="C170" s="170">
        <f t="shared" si="15"/>
        <v>44069</v>
      </c>
      <c r="E170" s="284"/>
      <c r="F170" s="7"/>
      <c r="G170" s="7"/>
      <c r="H170" s="7"/>
      <c r="I170" s="7"/>
      <c r="J170" s="287"/>
      <c r="K170" s="7"/>
      <c r="L170" s="6"/>
      <c r="M170" s="481"/>
      <c r="N170" s="29"/>
      <c r="O170" s="29"/>
      <c r="P170" s="29"/>
      <c r="Q170" s="375"/>
      <c r="R170" s="6"/>
      <c r="S170" s="7"/>
      <c r="T170" s="6"/>
      <c r="U170" s="286"/>
      <c r="Y170" s="56"/>
    </row>
    <row r="171" spans="3:25" x14ac:dyDescent="0.3">
      <c r="C171" s="170">
        <f t="shared" si="15"/>
        <v>44070</v>
      </c>
      <c r="E171" s="284"/>
      <c r="F171" s="7"/>
      <c r="G171" s="7"/>
      <c r="H171" s="7"/>
      <c r="I171" s="7"/>
      <c r="J171" s="287"/>
      <c r="K171" s="7"/>
      <c r="L171" s="6"/>
      <c r="M171" s="481"/>
      <c r="N171" s="29"/>
      <c r="O171" s="29"/>
      <c r="P171" s="29"/>
      <c r="Q171" s="375"/>
      <c r="R171" s="6"/>
      <c r="S171" s="7"/>
      <c r="T171" s="6"/>
      <c r="U171" s="286"/>
      <c r="Y171" s="56"/>
    </row>
    <row r="172" spans="3:25" x14ac:dyDescent="0.3">
      <c r="C172" s="170">
        <f t="shared" si="15"/>
        <v>44071</v>
      </c>
      <c r="E172" s="284"/>
      <c r="F172" s="7"/>
      <c r="G172" s="7"/>
      <c r="H172" s="7"/>
      <c r="I172" s="7"/>
      <c r="J172" s="287"/>
      <c r="K172" s="7"/>
      <c r="L172" s="6"/>
      <c r="M172" s="481"/>
      <c r="N172" s="29"/>
      <c r="O172" s="29"/>
      <c r="P172" s="29"/>
      <c r="Q172" s="375"/>
      <c r="R172" s="6"/>
      <c r="S172" s="7"/>
      <c r="T172" s="6"/>
      <c r="U172" s="286"/>
      <c r="Y172" s="56"/>
    </row>
    <row r="173" spans="3:25" x14ac:dyDescent="0.3">
      <c r="C173" s="170">
        <f t="shared" si="15"/>
        <v>44072</v>
      </c>
      <c r="E173" s="284"/>
      <c r="F173" s="7"/>
      <c r="G173" s="7"/>
      <c r="H173" s="7"/>
      <c r="I173" s="7"/>
      <c r="J173" s="287"/>
      <c r="K173" s="7"/>
      <c r="L173" s="6"/>
      <c r="M173" s="481"/>
      <c r="N173" s="29"/>
      <c r="O173" s="29"/>
      <c r="P173" s="29"/>
      <c r="Q173" s="375"/>
      <c r="R173" s="6"/>
      <c r="S173" s="7"/>
      <c r="T173" s="6"/>
      <c r="U173" s="286"/>
      <c r="Y173" s="56"/>
    </row>
    <row r="174" spans="3:25" x14ac:dyDescent="0.3">
      <c r="C174" s="170">
        <f t="shared" si="15"/>
        <v>44073</v>
      </c>
      <c r="E174" s="284"/>
      <c r="F174" s="7"/>
      <c r="G174" s="7"/>
      <c r="H174" s="7"/>
      <c r="I174" s="7"/>
      <c r="J174" s="287"/>
      <c r="K174" s="7"/>
      <c r="L174" s="6"/>
      <c r="M174" s="481"/>
      <c r="N174" s="29"/>
      <c r="O174" s="29"/>
      <c r="P174" s="29"/>
      <c r="Q174" s="375"/>
      <c r="R174" s="6"/>
      <c r="S174" s="7"/>
      <c r="T174" s="6"/>
      <c r="U174" s="286"/>
      <c r="Y174" s="56"/>
    </row>
    <row r="175" spans="3:25" x14ac:dyDescent="0.3">
      <c r="C175" s="170">
        <f t="shared" si="15"/>
        <v>44074</v>
      </c>
      <c r="E175" s="284"/>
      <c r="F175" s="7"/>
      <c r="G175" s="7"/>
      <c r="H175" s="7"/>
      <c r="I175" s="7"/>
      <c r="J175" s="287"/>
      <c r="K175" s="7"/>
      <c r="L175" s="6"/>
      <c r="M175" s="481"/>
      <c r="N175" s="29"/>
      <c r="O175" s="29"/>
      <c r="P175" s="29"/>
      <c r="Q175" s="375"/>
      <c r="R175" s="6"/>
      <c r="S175" s="7"/>
      <c r="T175" s="6"/>
      <c r="U175" s="286"/>
      <c r="Y175" s="56"/>
    </row>
    <row r="176" spans="3:25" x14ac:dyDescent="0.3">
      <c r="C176" s="170">
        <f t="shared" si="15"/>
        <v>44075</v>
      </c>
      <c r="E176" s="284"/>
      <c r="F176" s="7"/>
      <c r="G176" s="7"/>
      <c r="H176" s="7"/>
      <c r="I176" s="7"/>
      <c r="J176" s="287"/>
      <c r="K176" s="7"/>
      <c r="L176" s="6"/>
      <c r="M176" s="474"/>
      <c r="N176" s="29"/>
      <c r="O176" s="29"/>
      <c r="P176" s="29"/>
      <c r="Q176" s="375"/>
      <c r="R176" s="6"/>
      <c r="S176" s="7"/>
      <c r="T176" s="6"/>
      <c r="U176" s="286"/>
      <c r="W176">
        <f>+W166+1</f>
        <v>157</v>
      </c>
      <c r="Y176" s="56"/>
    </row>
    <row r="177" spans="3:41" ht="15" thickBot="1" x14ac:dyDescent="0.35">
      <c r="C177" s="170">
        <f t="shared" si="15"/>
        <v>44076</v>
      </c>
      <c r="E177" s="288"/>
      <c r="F177" s="289"/>
      <c r="G177" s="289"/>
      <c r="H177" s="289"/>
      <c r="I177" s="289"/>
      <c r="J177" s="289"/>
      <c r="K177" s="289"/>
      <c r="L177" s="290"/>
      <c r="M177" s="291"/>
      <c r="N177" s="291"/>
      <c r="O177" s="291"/>
      <c r="P177" s="291"/>
      <c r="Q177" s="374"/>
      <c r="R177" s="290"/>
      <c r="S177" s="290"/>
      <c r="T177" s="290"/>
      <c r="U177" s="292"/>
      <c r="W177">
        <f t="shared" si="20"/>
        <v>158</v>
      </c>
      <c r="Y177" s="59"/>
    </row>
    <row r="178" spans="3:41" x14ac:dyDescent="0.3">
      <c r="E178" s="56"/>
      <c r="F178" s="1"/>
      <c r="G178" s="56"/>
      <c r="H178" s="56"/>
      <c r="I178" s="56"/>
      <c r="J178" s="1"/>
      <c r="K178" s="56"/>
      <c r="S178" s="56"/>
    </row>
    <row r="179" spans="3:41" x14ac:dyDescent="0.3">
      <c r="C179" s="179" t="s">
        <v>81</v>
      </c>
      <c r="E179" s="56">
        <f>+E168</f>
        <v>430774</v>
      </c>
      <c r="F179" s="56">
        <f>+F52</f>
        <v>0</v>
      </c>
      <c r="G179" s="56">
        <f t="shared" ref="G179:S179" si="45">+G168</f>
        <v>190021</v>
      </c>
      <c r="H179" s="56">
        <f t="shared" si="45"/>
        <v>0</v>
      </c>
      <c r="I179" s="56">
        <f t="shared" si="45"/>
        <v>52040</v>
      </c>
      <c r="J179" s="56">
        <f t="shared" si="45"/>
        <v>0</v>
      </c>
      <c r="K179" s="56">
        <f t="shared" si="45"/>
        <v>672835</v>
      </c>
      <c r="L179" s="56">
        <f t="shared" si="45"/>
        <v>0</v>
      </c>
      <c r="M179" s="56">
        <f t="shared" si="45"/>
        <v>1.427346712786288E-3</v>
      </c>
      <c r="N179" s="56">
        <f t="shared" si="45"/>
        <v>0</v>
      </c>
      <c r="O179" s="56">
        <f t="shared" si="45"/>
        <v>0</v>
      </c>
      <c r="P179" s="56">
        <f t="shared" si="45"/>
        <v>0</v>
      </c>
      <c r="Q179" s="56">
        <f t="shared" si="45"/>
        <v>959</v>
      </c>
      <c r="R179" s="56">
        <f t="shared" si="45"/>
        <v>0</v>
      </c>
      <c r="S179" s="56">
        <f t="shared" si="45"/>
        <v>53334</v>
      </c>
      <c r="T179" s="56">
        <f>+T60</f>
        <v>0</v>
      </c>
    </row>
    <row r="180" spans="3:41" x14ac:dyDescent="0.3">
      <c r="E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  <c r="R180" s="56"/>
      <c r="S180" s="56"/>
    </row>
    <row r="181" spans="3:41" x14ac:dyDescent="0.3">
      <c r="E181" s="59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  <c r="R181" s="56"/>
      <c r="S181" s="56"/>
    </row>
    <row r="182" spans="3:41" x14ac:dyDescent="0.3">
      <c r="C182" s="123"/>
      <c r="D182" s="124"/>
      <c r="E182" s="392"/>
      <c r="F182" s="10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</row>
    <row r="183" spans="3:41" x14ac:dyDescent="0.3">
      <c r="E183" s="56"/>
      <c r="K183" s="56"/>
      <c r="Q183" s="56"/>
    </row>
    <row r="184" spans="3:41" x14ac:dyDescent="0.3">
      <c r="Q184" s="56"/>
      <c r="S184" s="59"/>
    </row>
    <row r="187" spans="3:41" x14ac:dyDescent="0.3">
      <c r="AO187" s="1">
        <v>3797000</v>
      </c>
    </row>
    <row r="188" spans="3:41" x14ac:dyDescent="0.3">
      <c r="C188" s="1"/>
    </row>
    <row r="189" spans="3:41" x14ac:dyDescent="0.3">
      <c r="C189" s="1"/>
      <c r="AO189" s="1">
        <v>30000</v>
      </c>
    </row>
    <row r="190" spans="3:41" x14ac:dyDescent="0.3">
      <c r="C190" s="59"/>
    </row>
    <row r="191" spans="3:41" x14ac:dyDescent="0.3">
      <c r="AO191" s="277">
        <f>+AO189/AO187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65"/>
  <sheetViews>
    <sheetView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88" t="s">
        <v>114</v>
      </c>
      <c r="U3" s="689"/>
      <c r="V3" s="689"/>
      <c r="W3" s="689"/>
      <c r="X3" s="689"/>
      <c r="Y3" s="689"/>
      <c r="Z3" s="689"/>
      <c r="AA3" s="689"/>
      <c r="AB3" s="689"/>
      <c r="AC3" s="689"/>
      <c r="AD3" s="690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7.3351570118715972E-2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1" t="s">
        <v>104</v>
      </c>
      <c r="F15" s="691"/>
      <c r="G15" s="691"/>
      <c r="H15" s="691"/>
      <c r="I15" s="691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7" t="s">
        <v>46</v>
      </c>
      <c r="E18" s="698"/>
      <c r="F18" s="698"/>
      <c r="G18" s="698"/>
      <c r="H18" s="698"/>
      <c r="I18" s="698"/>
      <c r="J18" s="698"/>
      <c r="K18" s="698"/>
      <c r="L18" s="698"/>
      <c r="M18" s="698"/>
      <c r="N18" s="698"/>
      <c r="O18" s="699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0" t="s">
        <v>75</v>
      </c>
      <c r="F19" s="700"/>
      <c r="G19" s="700"/>
      <c r="H19" s="700"/>
      <c r="I19" s="146" t="s">
        <v>74</v>
      </c>
      <c r="J19" s="147"/>
      <c r="K19" s="705" t="s">
        <v>72</v>
      </c>
      <c r="L19" s="705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Table'!H158</f>
        <v>5535334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Table'!AA173</f>
        <v>182404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16468</v>
      </c>
      <c r="J22" s="128"/>
      <c r="K22" s="139"/>
      <c r="L22" s="281">
        <v>16483</v>
      </c>
      <c r="M22" s="139"/>
      <c r="N22" s="159">
        <f>+(I22-L22)/I22</f>
        <v>-9.1085742045178531E-4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5336462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Table'!AP173</f>
        <v>3254282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1" t="s">
        <v>49</v>
      </c>
      <c r="E25" s="702"/>
      <c r="F25" s="702"/>
      <c r="G25" s="702"/>
      <c r="H25" s="702"/>
      <c r="I25" s="131">
        <f>+I23-I24</f>
        <v>2082180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3254282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1" t="s">
        <v>46</v>
      </c>
      <c r="E27" s="702"/>
      <c r="F27" s="702"/>
      <c r="G27" s="702"/>
      <c r="H27" s="702"/>
      <c r="I27" s="148">
        <f>+I25+I26</f>
        <v>5336462</v>
      </c>
      <c r="J27" s="128"/>
      <c r="K27" s="706">
        <v>5284214</v>
      </c>
      <c r="L27" s="706"/>
      <c r="M27" s="139"/>
      <c r="N27" s="149">
        <f>+I27-K27</f>
        <v>52248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3" t="s">
        <v>69</v>
      </c>
      <c r="F28" s="703"/>
      <c r="G28" s="703"/>
      <c r="H28" s="136"/>
      <c r="I28" s="274">
        <f>+I27/I32</f>
        <v>0.89602177936937344</v>
      </c>
      <c r="J28" s="139"/>
      <c r="K28" s="139"/>
      <c r="L28" s="139"/>
      <c r="M28" s="110"/>
      <c r="N28" s="506">
        <f>+N27/K27</f>
        <v>9.8875632213229828E-3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2" t="s">
        <v>114</v>
      </c>
      <c r="F31" s="683"/>
      <c r="G31" s="683"/>
      <c r="H31" s="683"/>
      <c r="I31" s="683"/>
      <c r="J31" s="684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7">
        <f>+'Main Table'!H173</f>
        <v>5955728</v>
      </c>
      <c r="J32" s="677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78">
        <f>+I27</f>
        <v>5336462</v>
      </c>
      <c r="J34" s="679"/>
      <c r="K34" s="22"/>
      <c r="L34" s="25">
        <f>+I34/$I$32</f>
        <v>0.89602177936937344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5">
        <f>+I21</f>
        <v>182404</v>
      </c>
      <c r="J35" s="686"/>
      <c r="K35" s="22"/>
      <c r="L35" s="25">
        <f>+I35/$I$32</f>
        <v>3.062665051191055E-2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4" t="s">
        <v>114</v>
      </c>
      <c r="F36" s="704"/>
      <c r="G36" s="704"/>
      <c r="H36" s="275"/>
      <c r="I36" s="680">
        <f>+I32-I34-I35</f>
        <v>436862</v>
      </c>
      <c r="J36" s="681"/>
      <c r="K36" s="302"/>
      <c r="L36" s="276">
        <f>+I36/$I$32</f>
        <v>7.3351570118715972E-2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2" t="s">
        <v>127</v>
      </c>
      <c r="E41" s="693"/>
      <c r="F41" s="693"/>
      <c r="G41" s="693"/>
      <c r="H41" s="693"/>
      <c r="I41" s="693"/>
      <c r="J41" s="693"/>
      <c r="K41" s="693"/>
      <c r="L41" s="693"/>
      <c r="M41" s="693"/>
      <c r="N41" s="693"/>
      <c r="O41" s="694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5" t="s">
        <v>75</v>
      </c>
      <c r="F42" s="695"/>
      <c r="G42" s="695"/>
      <c r="H42" s="695"/>
      <c r="I42" s="303" t="s">
        <v>74</v>
      </c>
      <c r="J42" s="304"/>
      <c r="K42" s="696" t="s">
        <v>37</v>
      </c>
      <c r="L42" s="696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Table'!AP191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1" t="s">
        <v>49</v>
      </c>
      <c r="E48" s="662"/>
      <c r="F48" s="662"/>
      <c r="G48" s="662"/>
      <c r="H48" s="662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1" t="s">
        <v>46</v>
      </c>
      <c r="E50" s="662"/>
      <c r="F50" s="662"/>
      <c r="G50" s="662"/>
      <c r="H50" s="662"/>
      <c r="I50" s="383">
        <f>+I48+I49</f>
        <v>22172</v>
      </c>
      <c r="J50" s="379"/>
      <c r="K50" s="663">
        <v>30167</v>
      </c>
      <c r="L50" s="663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4" t="s">
        <v>69</v>
      </c>
      <c r="F51" s="664"/>
      <c r="G51" s="664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29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5" t="s">
        <v>128</v>
      </c>
      <c r="F54" s="666"/>
      <c r="G54" s="666"/>
      <c r="H54" s="666"/>
      <c r="I54" s="666"/>
      <c r="J54" s="667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68">
        <f>+K50</f>
        <v>30167</v>
      </c>
      <c r="J55" s="668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69">
        <f>+I50</f>
        <v>22172</v>
      </c>
      <c r="J57" s="670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1">
        <f>+I44</f>
        <v>1836</v>
      </c>
      <c r="J58" s="672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3" t="s">
        <v>114</v>
      </c>
      <c r="F59" s="673"/>
      <c r="G59" s="673"/>
      <c r="H59" s="310"/>
      <c r="I59" s="674">
        <f>+I55-I57-I58</f>
        <v>6159</v>
      </c>
      <c r="J59" s="675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6">
        <f>+I45</f>
        <v>1397</v>
      </c>
      <c r="J60" s="676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4">
        <f>+I59-I60</f>
        <v>4762</v>
      </c>
      <c r="J61" s="674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5" t="s">
        <v>117</v>
      </c>
      <c r="F64" s="666"/>
      <c r="G64" s="666"/>
      <c r="H64" s="666"/>
      <c r="I64" s="666"/>
      <c r="J64" s="666"/>
      <c r="K64" s="666"/>
      <c r="L64" s="666"/>
      <c r="M64" s="667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0">
        <v>11690000</v>
      </c>
      <c r="J65" s="660"/>
      <c r="K65" s="660"/>
      <c r="L65" s="660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7" t="s">
        <v>108</v>
      </c>
      <c r="G67" s="687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5" t="s">
        <v>131</v>
      </c>
      <c r="E72" s="636"/>
      <c r="F72" s="636"/>
      <c r="G72" s="636"/>
      <c r="H72" s="636"/>
      <c r="I72" s="636"/>
      <c r="J72" s="636"/>
      <c r="K72" s="636"/>
      <c r="L72" s="636"/>
      <c r="M72" s="636"/>
      <c r="N72" s="636"/>
      <c r="O72" s="637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38" t="s">
        <v>75</v>
      </c>
      <c r="F73" s="638"/>
      <c r="G73" s="638"/>
      <c r="H73" s="638"/>
      <c r="I73" s="398" t="s">
        <v>74</v>
      </c>
      <c r="J73" s="399"/>
      <c r="K73" s="639" t="s">
        <v>37</v>
      </c>
      <c r="L73" s="639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Table'!AP229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0" t="s">
        <v>49</v>
      </c>
      <c r="E79" s="641"/>
      <c r="F79" s="641"/>
      <c r="G79" s="641"/>
      <c r="H79" s="641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0" t="s">
        <v>46</v>
      </c>
      <c r="E81" s="641"/>
      <c r="F81" s="641"/>
      <c r="G81" s="641"/>
      <c r="H81" s="641"/>
      <c r="I81" s="413">
        <f>+I79+I80</f>
        <v>36684</v>
      </c>
      <c r="J81" s="406"/>
      <c r="K81" s="643">
        <v>48675</v>
      </c>
      <c r="L81" s="643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2" t="s">
        <v>69</v>
      </c>
      <c r="F82" s="642"/>
      <c r="G82" s="642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v>469594</v>
      </c>
      <c r="X121" s="6"/>
      <c r="Y121" s="44">
        <f>+L$36</f>
        <v>7.3351570118715972E-2</v>
      </c>
      <c r="Z121" s="6"/>
      <c r="AA121" s="297">
        <f t="shared" ref="AA121" si="8">+W120-W121</f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>
        <v>450302</v>
      </c>
      <c r="X122" s="6"/>
      <c r="Y122" s="44">
        <v>7.5999999999999998E-2</v>
      </c>
      <c r="Z122" s="6"/>
      <c r="AA122" s="297">
        <f t="shared" ref="AA122" si="9">+W121-W122</f>
        <v>19292</v>
      </c>
      <c r="AB122" s="6"/>
      <c r="AC122" s="301"/>
      <c r="AD122" s="294"/>
    </row>
    <row r="123" spans="15:30" x14ac:dyDescent="0.3">
      <c r="O123" s="110"/>
      <c r="T123" s="293"/>
      <c r="U123" s="295">
        <f t="shared" si="3"/>
        <v>44068</v>
      </c>
      <c r="V123" s="6"/>
      <c r="W123" s="296">
        <f>+I$36</f>
        <v>436862</v>
      </c>
      <c r="X123" s="6"/>
      <c r="Y123" s="44">
        <f>+L$36</f>
        <v>7.3351570118715972E-2</v>
      </c>
      <c r="Z123" s="6"/>
      <c r="AA123" s="297">
        <f t="shared" ref="AA123" si="10">+W122-W123</f>
        <v>13440</v>
      </c>
      <c r="AB123" s="6"/>
      <c r="AC123" s="301"/>
      <c r="AD123" s="294"/>
    </row>
    <row r="124" spans="15:30" x14ac:dyDescent="0.3">
      <c r="O124" s="110"/>
      <c r="T124" s="293"/>
      <c r="U124" s="295">
        <f t="shared" si="3"/>
        <v>44069</v>
      </c>
      <c r="V124" s="6"/>
      <c r="W124" s="296"/>
      <c r="X124" s="6"/>
      <c r="Y124" s="44"/>
      <c r="Z124" s="6"/>
      <c r="AA124" s="297"/>
      <c r="AB124" s="6"/>
      <c r="AC124" s="301"/>
      <c r="AD124" s="294"/>
    </row>
    <row r="125" spans="15:30" x14ac:dyDescent="0.3">
      <c r="O125" s="110"/>
      <c r="T125" s="293"/>
      <c r="U125" s="295">
        <f t="shared" si="3"/>
        <v>44070</v>
      </c>
      <c r="V125" s="6"/>
      <c r="W125" s="296"/>
      <c r="X125" s="6"/>
      <c r="Y125" s="44"/>
      <c r="Z125" s="6"/>
      <c r="AA125" s="297"/>
      <c r="AB125" s="6"/>
      <c r="AC125" s="301"/>
      <c r="AD125" s="294"/>
    </row>
    <row r="126" spans="15:30" x14ac:dyDescent="0.3">
      <c r="O126" s="110"/>
      <c r="T126" s="293"/>
      <c r="U126" s="295">
        <f t="shared" si="3"/>
        <v>44071</v>
      </c>
      <c r="V126" s="6"/>
      <c r="W126" s="296"/>
      <c r="X126" s="6"/>
      <c r="Y126" s="44"/>
      <c r="Z126" s="6"/>
      <c r="AA126" s="297"/>
      <c r="AB126" s="6"/>
      <c r="AC126" s="301"/>
      <c r="AD126" s="294"/>
    </row>
    <row r="127" spans="15:30" x14ac:dyDescent="0.3">
      <c r="O127" s="110"/>
      <c r="T127" s="293"/>
      <c r="U127" s="295">
        <f t="shared" si="3"/>
        <v>44072</v>
      </c>
      <c r="V127" s="6"/>
      <c r="W127" s="296"/>
      <c r="X127" s="6"/>
      <c r="Y127" s="44"/>
      <c r="Z127" s="6"/>
      <c r="AA127" s="297"/>
      <c r="AB127" s="6"/>
      <c r="AC127" s="301"/>
      <c r="AD127" s="294"/>
    </row>
    <row r="128" spans="15:30" x14ac:dyDescent="0.3">
      <c r="O128" s="110"/>
      <c r="T128" s="293"/>
      <c r="U128" s="295">
        <f t="shared" si="3"/>
        <v>44073</v>
      </c>
      <c r="V128" s="6"/>
      <c r="W128" s="296"/>
      <c r="X128" s="6"/>
      <c r="Y128" s="44"/>
      <c r="Z128" s="6"/>
      <c r="AA128" s="297"/>
      <c r="AB128" s="6"/>
      <c r="AC128" s="301"/>
      <c r="AD128" s="294"/>
    </row>
    <row r="129" spans="4:36" ht="15" thickBot="1" x14ac:dyDescent="0.35">
      <c r="O129" s="110"/>
      <c r="T129" s="298"/>
      <c r="U129" s="393">
        <f t="shared" si="3"/>
        <v>44074</v>
      </c>
      <c r="V129" s="290"/>
      <c r="W129" s="394"/>
      <c r="X129" s="290"/>
      <c r="Y129" s="299"/>
      <c r="Z129" s="290"/>
      <c r="AA129" s="395"/>
      <c r="AB129" s="290"/>
      <c r="AC129" s="396"/>
      <c r="AD129" s="300"/>
    </row>
    <row r="130" spans="4:36" x14ac:dyDescent="0.3">
      <c r="O130" s="110"/>
    </row>
    <row r="131" spans="4:36" x14ac:dyDescent="0.3">
      <c r="O131" s="110"/>
      <c r="P131" s="57"/>
      <c r="Q131" s="57"/>
      <c r="R131" s="57"/>
    </row>
    <row r="132" spans="4:36" x14ac:dyDescent="0.3">
      <c r="O132" s="110"/>
    </row>
    <row r="133" spans="4:36" ht="15" thickBot="1" x14ac:dyDescent="0.35">
      <c r="O133" s="110"/>
    </row>
    <row r="134" spans="4:36" ht="15.6" thickTop="1" thickBot="1" x14ac:dyDescent="0.35">
      <c r="Q134" s="484"/>
      <c r="R134" s="485"/>
      <c r="S134" s="485"/>
      <c r="T134" s="485"/>
      <c r="U134" s="485"/>
      <c r="V134" s="485"/>
      <c r="W134" s="485"/>
      <c r="X134" s="485"/>
      <c r="Y134" s="485"/>
      <c r="Z134" s="485"/>
      <c r="AA134" s="485"/>
      <c r="AB134" s="486"/>
    </row>
    <row r="135" spans="4:36" ht="15" thickBot="1" x14ac:dyDescent="0.35">
      <c r="E135" s="647" t="s">
        <v>119</v>
      </c>
      <c r="F135" s="648"/>
      <c r="G135" s="648"/>
      <c r="H135" s="648"/>
      <c r="I135" s="648"/>
      <c r="J135" s="648"/>
      <c r="K135" s="648"/>
      <c r="L135" s="648"/>
      <c r="M135" s="649"/>
      <c r="Q135" s="487"/>
      <c r="R135" s="6"/>
      <c r="S135" s="6"/>
      <c r="T135" s="6"/>
      <c r="U135" s="5" t="s">
        <v>146</v>
      </c>
      <c r="V135" s="5"/>
      <c r="W135" s="5"/>
      <c r="X135" s="5"/>
      <c r="Y135" s="5"/>
      <c r="Z135" s="5"/>
      <c r="AA135" s="5" t="s">
        <v>30</v>
      </c>
      <c r="AB135" s="488"/>
    </row>
    <row r="136" spans="4:36" x14ac:dyDescent="0.3">
      <c r="E136" s="438"/>
      <c r="F136" s="439" t="s">
        <v>120</v>
      </c>
      <c r="G136" s="439"/>
      <c r="H136" s="439"/>
      <c r="I136" s="650">
        <v>21477737</v>
      </c>
      <c r="J136" s="650"/>
      <c r="K136" s="650"/>
      <c r="L136" s="650"/>
      <c r="M136" s="440"/>
      <c r="Q136" s="487"/>
      <c r="R136" s="480" t="s">
        <v>148</v>
      </c>
      <c r="S136" s="6"/>
      <c r="T136" s="6"/>
      <c r="U136" s="480" t="s">
        <v>147</v>
      </c>
      <c r="V136" s="5"/>
      <c r="W136" s="480" t="s">
        <v>20</v>
      </c>
      <c r="X136" s="5"/>
      <c r="Y136" s="480" t="s">
        <v>4</v>
      </c>
      <c r="Z136" s="5"/>
      <c r="AA136" s="489" t="s">
        <v>145</v>
      </c>
      <c r="AB136" s="488"/>
    </row>
    <row r="137" spans="4:36" x14ac:dyDescent="0.3">
      <c r="E137" s="438"/>
      <c r="F137" s="439" t="s">
        <v>110</v>
      </c>
      <c r="G137" s="439"/>
      <c r="H137" s="439"/>
      <c r="I137" s="439"/>
      <c r="J137" s="439"/>
      <c r="K137" s="439"/>
      <c r="L137" s="441">
        <f>+I149/I136</f>
        <v>4.5847474526762295E-4</v>
      </c>
      <c r="M137" s="440"/>
      <c r="Q137" s="487"/>
      <c r="R137" s="6" t="s">
        <v>135</v>
      </c>
      <c r="S137" s="6"/>
      <c r="T137" s="6"/>
      <c r="U137" s="7">
        <v>2003</v>
      </c>
      <c r="V137" s="6"/>
      <c r="W137" s="7">
        <v>389666</v>
      </c>
      <c r="X137" s="6"/>
      <c r="Y137" s="7">
        <v>31257</v>
      </c>
      <c r="Z137" s="6"/>
      <c r="AA137" s="296">
        <f>+AJ137</f>
        <v>19500</v>
      </c>
      <c r="AB137" s="488"/>
      <c r="AJ137" s="1">
        <v>19500</v>
      </c>
    </row>
    <row r="138" spans="4:36" x14ac:dyDescent="0.3">
      <c r="E138" s="438"/>
      <c r="F138" s="651" t="s">
        <v>108</v>
      </c>
      <c r="G138" s="651"/>
      <c r="H138" s="439"/>
      <c r="I138" s="439"/>
      <c r="J138" s="439"/>
      <c r="K138" s="439"/>
      <c r="L138" s="442">
        <f>+I149/(I136/100000)</f>
        <v>45.847474526762298</v>
      </c>
      <c r="M138" s="440"/>
      <c r="Q138" s="487"/>
      <c r="R138" s="6" t="s">
        <v>136</v>
      </c>
      <c r="S138" s="6"/>
      <c r="T138" s="6"/>
      <c r="U138" s="7">
        <v>1913</v>
      </c>
      <c r="V138" s="6"/>
      <c r="W138" s="7">
        <v>169892</v>
      </c>
      <c r="X138" s="6"/>
      <c r="Y138" s="7">
        <v>13076</v>
      </c>
      <c r="Z138" s="6"/>
      <c r="AA138" s="296">
        <f t="shared" ref="AA138:AA146" si="11">+AJ138</f>
        <v>8900</v>
      </c>
      <c r="AB138" s="488"/>
      <c r="AJ138" s="1">
        <v>8900</v>
      </c>
    </row>
    <row r="139" spans="4:36" x14ac:dyDescent="0.3">
      <c r="E139" s="438"/>
      <c r="F139" s="443"/>
      <c r="G139" s="443"/>
      <c r="H139" s="439"/>
      <c r="I139" s="439"/>
      <c r="J139" s="439"/>
      <c r="K139" s="439"/>
      <c r="L139" s="442"/>
      <c r="M139" s="440"/>
      <c r="Q139" s="487"/>
      <c r="R139" s="6" t="s">
        <v>137</v>
      </c>
      <c r="S139" s="6"/>
      <c r="T139" s="6"/>
      <c r="U139" s="7">
        <v>1568</v>
      </c>
      <c r="V139" s="6"/>
      <c r="W139" s="7">
        <v>16606</v>
      </c>
      <c r="X139" s="6"/>
      <c r="Y139" s="7">
        <v>912</v>
      </c>
      <c r="Z139" s="6"/>
      <c r="AA139" s="296">
        <f t="shared" si="11"/>
        <v>1100</v>
      </c>
      <c r="AB139" s="488"/>
      <c r="AJ139" s="1">
        <v>1100</v>
      </c>
    </row>
    <row r="140" spans="4:36" x14ac:dyDescent="0.3">
      <c r="E140" s="438"/>
      <c r="F140" s="443" t="s">
        <v>121</v>
      </c>
      <c r="G140" s="443"/>
      <c r="H140" s="651" t="s">
        <v>122</v>
      </c>
      <c r="I140" s="651"/>
      <c r="J140" s="439"/>
      <c r="K140" s="439"/>
      <c r="L140" s="442"/>
      <c r="M140" s="440"/>
      <c r="Q140" s="487"/>
      <c r="R140" s="6" t="s">
        <v>58</v>
      </c>
      <c r="S140" s="6"/>
      <c r="T140" s="6"/>
      <c r="U140" s="7">
        <v>1561</v>
      </c>
      <c r="V140" s="6"/>
      <c r="W140" s="7">
        <v>107611</v>
      </c>
      <c r="X140" s="6"/>
      <c r="Y140" s="7">
        <v>7937</v>
      </c>
      <c r="Z140" s="6"/>
      <c r="AA140" s="296">
        <f t="shared" si="11"/>
        <v>7000</v>
      </c>
      <c r="AB140" s="488"/>
      <c r="AJ140" s="1">
        <v>7000</v>
      </c>
    </row>
    <row r="141" spans="4:36" ht="15" thickBot="1" x14ac:dyDescent="0.35">
      <c r="E141" s="444"/>
      <c r="F141" s="445"/>
      <c r="G141" s="445"/>
      <c r="H141" s="445"/>
      <c r="I141" s="445"/>
      <c r="J141" s="445"/>
      <c r="K141" s="445"/>
      <c r="L141" s="445"/>
      <c r="M141" s="446"/>
      <c r="Q141" s="487"/>
      <c r="R141" s="6" t="s">
        <v>142</v>
      </c>
      <c r="S141" s="6"/>
      <c r="T141" s="6"/>
      <c r="U141" s="7">
        <v>1435</v>
      </c>
      <c r="V141" s="6"/>
      <c r="W141" s="7">
        <v>10128</v>
      </c>
      <c r="X141" s="6"/>
      <c r="Y141" s="7">
        <v>541</v>
      </c>
      <c r="Z141" s="6"/>
      <c r="AA141" s="296">
        <f t="shared" si="11"/>
        <v>700</v>
      </c>
      <c r="AB141" s="488"/>
      <c r="AJ141" s="1">
        <v>700</v>
      </c>
    </row>
    <row r="142" spans="4:36" x14ac:dyDescent="0.3">
      <c r="Q142" s="487"/>
      <c r="R142" s="6" t="s">
        <v>138</v>
      </c>
      <c r="S142" s="6"/>
      <c r="T142" s="6"/>
      <c r="U142" s="7">
        <v>1288</v>
      </c>
      <c r="V142" s="6"/>
      <c r="W142" s="7">
        <v>45913</v>
      </c>
      <c r="X142" s="6"/>
      <c r="Y142" s="7">
        <v>4287</v>
      </c>
      <c r="Z142" s="6"/>
      <c r="AA142" s="296">
        <f t="shared" si="11"/>
        <v>3600</v>
      </c>
      <c r="AB142" s="488"/>
      <c r="AJ142" s="1">
        <v>3600</v>
      </c>
    </row>
    <row r="143" spans="4:36" ht="15" thickBot="1" x14ac:dyDescent="0.35">
      <c r="D143" s="90"/>
      <c r="E143" s="151"/>
      <c r="F143" s="151"/>
      <c r="G143" s="151"/>
      <c r="H143" s="151"/>
      <c r="I143" s="353"/>
      <c r="J143" s="90"/>
      <c r="K143" s="110"/>
      <c r="L143" s="110"/>
      <c r="M143" s="110"/>
      <c r="N143" s="110"/>
      <c r="Q143" s="487"/>
      <c r="R143" s="6" t="s">
        <v>143</v>
      </c>
      <c r="S143" s="6"/>
      <c r="T143" s="6"/>
      <c r="U143" s="7">
        <v>1129</v>
      </c>
      <c r="V143" s="6"/>
      <c r="W143" s="7">
        <v>52477</v>
      </c>
      <c r="X143" s="6"/>
      <c r="Y143" s="7">
        <v>3152</v>
      </c>
      <c r="Z143" s="6"/>
      <c r="AA143" s="296">
        <f t="shared" si="11"/>
        <v>4600</v>
      </c>
      <c r="AB143" s="488"/>
      <c r="AJ143" s="1">
        <v>4600</v>
      </c>
    </row>
    <row r="144" spans="4:36" ht="16.2" thickBot="1" x14ac:dyDescent="0.35">
      <c r="D144" s="424"/>
      <c r="E144" s="652" t="s">
        <v>132</v>
      </c>
      <c r="F144" s="653"/>
      <c r="G144" s="653"/>
      <c r="H144" s="653"/>
      <c r="I144" s="653"/>
      <c r="J144" s="654"/>
      <c r="K144" s="425"/>
      <c r="L144" s="437" t="s">
        <v>10</v>
      </c>
      <c r="M144" s="426"/>
      <c r="N144" s="110"/>
      <c r="Q144" s="487"/>
      <c r="R144" s="6" t="s">
        <v>139</v>
      </c>
      <c r="S144" s="6"/>
      <c r="T144" s="6"/>
      <c r="U144" s="7">
        <v>1118</v>
      </c>
      <c r="V144" s="6"/>
      <c r="W144" s="7">
        <v>10889</v>
      </c>
      <c r="X144" s="6"/>
      <c r="Y144" s="7">
        <v>505</v>
      </c>
      <c r="Z144" s="6"/>
      <c r="AA144" s="296">
        <f t="shared" si="11"/>
        <v>980</v>
      </c>
      <c r="AB144" s="488"/>
      <c r="AJ144" s="1">
        <v>980</v>
      </c>
    </row>
    <row r="145" spans="4:36" x14ac:dyDescent="0.3">
      <c r="D145" s="403"/>
      <c r="E145" s="427" t="s">
        <v>88</v>
      </c>
      <c r="F145" s="16"/>
      <c r="G145" s="16"/>
      <c r="H145" s="16"/>
      <c r="I145" s="655">
        <f>+K81</f>
        <v>48675</v>
      </c>
      <c r="J145" s="655"/>
      <c r="K145" s="16"/>
      <c r="L145" s="60">
        <f>+I145/$I$145</f>
        <v>1</v>
      </c>
      <c r="M145" s="428"/>
      <c r="N145" s="110"/>
      <c r="Q145" s="487"/>
      <c r="R145" s="6" t="s">
        <v>140</v>
      </c>
      <c r="S145" s="6"/>
      <c r="T145" s="6"/>
      <c r="U145" s="7">
        <v>1093</v>
      </c>
      <c r="V145" s="6"/>
      <c r="W145" s="7">
        <v>138546</v>
      </c>
      <c r="X145" s="6"/>
      <c r="Y145" s="7">
        <v>6770</v>
      </c>
      <c r="Z145" s="6"/>
      <c r="AA145" s="296">
        <f t="shared" si="11"/>
        <v>12700</v>
      </c>
      <c r="AB145" s="488"/>
      <c r="AJ145" s="1">
        <v>12700</v>
      </c>
    </row>
    <row r="146" spans="4:36" x14ac:dyDescent="0.3">
      <c r="D146" s="403"/>
      <c r="E146" s="427"/>
      <c r="F146" s="16"/>
      <c r="G146" s="16"/>
      <c r="H146" s="16"/>
      <c r="I146" s="16"/>
      <c r="J146" s="16"/>
      <c r="K146" s="16"/>
      <c r="L146" s="16"/>
      <c r="M146" s="428"/>
      <c r="N146" s="110"/>
      <c r="Q146" s="487"/>
      <c r="R146" s="6" t="s">
        <v>141</v>
      </c>
      <c r="S146" s="6"/>
      <c r="T146" s="6"/>
      <c r="U146" s="490">
        <v>1081</v>
      </c>
      <c r="V146" s="6"/>
      <c r="W146" s="490">
        <v>65337</v>
      </c>
      <c r="X146" s="6"/>
      <c r="Y146" s="490">
        <v>3108</v>
      </c>
      <c r="Z146" s="6"/>
      <c r="AA146" s="491">
        <f t="shared" si="11"/>
        <v>6100</v>
      </c>
      <c r="AB146" s="488"/>
      <c r="AJ146" s="482">
        <v>6100</v>
      </c>
    </row>
    <row r="147" spans="4:36" x14ac:dyDescent="0.3">
      <c r="D147" s="415"/>
      <c r="E147" s="15"/>
      <c r="F147" s="429" t="s">
        <v>113</v>
      </c>
      <c r="G147" s="429"/>
      <c r="H147" s="15"/>
      <c r="I147" s="656">
        <f>+I81</f>
        <v>36684</v>
      </c>
      <c r="J147" s="657"/>
      <c r="K147" s="15"/>
      <c r="L147" s="60">
        <f>+I147/$I$145</f>
        <v>0.75365177195685673</v>
      </c>
      <c r="M147" s="408"/>
      <c r="N147" s="110"/>
      <c r="Q147" s="487"/>
      <c r="R147" s="5" t="s">
        <v>33</v>
      </c>
      <c r="S147" s="6"/>
      <c r="T147" s="6"/>
      <c r="U147" s="296">
        <f>+W147/(AA147/100)</f>
        <v>1545.0521632402579</v>
      </c>
      <c r="V147" s="6"/>
      <c r="W147" s="296">
        <f>SUM(W137:W146)</f>
        <v>1007065</v>
      </c>
      <c r="X147" s="6"/>
      <c r="Y147" s="296">
        <f>SUM(Y137:Y146)</f>
        <v>71545</v>
      </c>
      <c r="Z147" s="6"/>
      <c r="AA147" s="296">
        <f>SUM(AA137:AA146)</f>
        <v>65180</v>
      </c>
      <c r="AB147" s="488"/>
      <c r="AJ147" s="56">
        <f>SUM(AJ137:AJ146)</f>
        <v>65180</v>
      </c>
    </row>
    <row r="148" spans="4:36" x14ac:dyDescent="0.3">
      <c r="D148" s="415"/>
      <c r="E148" s="15"/>
      <c r="F148" s="15" t="s">
        <v>89</v>
      </c>
      <c r="G148" s="15"/>
      <c r="H148" s="15"/>
      <c r="I148" s="658">
        <f>+I75</f>
        <v>2144</v>
      </c>
      <c r="J148" s="659"/>
      <c r="K148" s="15"/>
      <c r="L148" s="60">
        <f>+I148/$I$145</f>
        <v>4.4047252182845401E-2</v>
      </c>
      <c r="M148" s="408"/>
      <c r="N148" s="110"/>
      <c r="Q148" s="487"/>
      <c r="R148" s="5"/>
      <c r="S148" s="6"/>
      <c r="T148" s="6"/>
      <c r="U148" s="6"/>
      <c r="V148" s="6"/>
      <c r="W148" s="296"/>
      <c r="X148" s="6"/>
      <c r="Y148" s="296"/>
      <c r="Z148" s="6"/>
      <c r="AA148" s="6"/>
      <c r="AB148" s="488"/>
      <c r="AJ148" s="56"/>
    </row>
    <row r="149" spans="4:36" ht="15" thickBot="1" x14ac:dyDescent="0.35">
      <c r="D149" s="415"/>
      <c r="E149" s="644" t="s">
        <v>114</v>
      </c>
      <c r="F149" s="644"/>
      <c r="G149" s="644"/>
      <c r="H149" s="15"/>
      <c r="I149" s="645">
        <f>+I145-I147-I148</f>
        <v>9847</v>
      </c>
      <c r="J149" s="646"/>
      <c r="K149" s="430"/>
      <c r="L149" s="431">
        <f>+I149/$I$145</f>
        <v>0.20230097586029788</v>
      </c>
      <c r="M149" s="408"/>
      <c r="N149" s="110"/>
      <c r="Q149" s="487"/>
      <c r="R149" s="5" t="s">
        <v>59</v>
      </c>
      <c r="S149" s="6"/>
      <c r="T149" s="6"/>
      <c r="U149" s="7">
        <v>7441</v>
      </c>
      <c r="V149" s="6"/>
      <c r="W149" s="7">
        <f>+'Main Table'!H106</f>
        <v>2465403</v>
      </c>
      <c r="X149" s="6"/>
      <c r="Y149" s="7">
        <f>+'Main Table'!AA106</f>
        <v>126977</v>
      </c>
      <c r="Z149" s="6"/>
      <c r="AA149" s="296">
        <v>331000</v>
      </c>
      <c r="AB149" s="488"/>
      <c r="AJ149" s="56">
        <v>333000</v>
      </c>
    </row>
    <row r="150" spans="4:36" ht="15.6" thickTop="1" thickBot="1" x14ac:dyDescent="0.35">
      <c r="D150" s="415"/>
      <c r="E150" s="432"/>
      <c r="F150" s="432"/>
      <c r="G150" s="432"/>
      <c r="H150" s="15"/>
      <c r="I150" s="433"/>
      <c r="J150" s="432"/>
      <c r="K150" s="430"/>
      <c r="L150" s="434"/>
      <c r="M150" s="408"/>
      <c r="N150" s="110"/>
      <c r="Q150" s="487"/>
      <c r="R150" s="5" t="s">
        <v>144</v>
      </c>
      <c r="S150" s="6"/>
      <c r="T150" s="6"/>
      <c r="U150" s="492"/>
      <c r="V150" s="6"/>
      <c r="W150" s="493">
        <f>+W147/W149</f>
        <v>0.40847885720914595</v>
      </c>
      <c r="X150" s="6"/>
      <c r="Y150" s="493">
        <f>+Y147/Y149</f>
        <v>0.56344849854698098</v>
      </c>
      <c r="Z150" s="6"/>
      <c r="AA150" s="493">
        <f>+AA147/AA149</f>
        <v>0.19691842900302114</v>
      </c>
      <c r="AB150" s="488"/>
      <c r="AJ150" s="483">
        <f>+AJ147/AJ149</f>
        <v>0.19573573573573574</v>
      </c>
    </row>
    <row r="151" spans="4:36" ht="15.6" thickTop="1" thickBot="1" x14ac:dyDescent="0.35">
      <c r="D151" s="435"/>
      <c r="E151" s="436"/>
      <c r="F151" s="436"/>
      <c r="G151" s="436"/>
      <c r="H151" s="436"/>
      <c r="I151" s="436"/>
      <c r="J151" s="436"/>
      <c r="K151" s="436"/>
      <c r="L151" s="436"/>
      <c r="M151" s="423"/>
      <c r="N151" s="110"/>
      <c r="Q151" s="494"/>
      <c r="R151" s="495"/>
      <c r="S151" s="495"/>
      <c r="T151" s="495"/>
      <c r="U151" s="495"/>
      <c r="V151" s="495"/>
      <c r="W151" s="495"/>
      <c r="X151" s="495"/>
      <c r="Y151" s="495"/>
      <c r="Z151" s="495"/>
      <c r="AA151" s="495"/>
      <c r="AB151" s="496"/>
    </row>
    <row r="155" spans="4:36" x14ac:dyDescent="0.3">
      <c r="F155" s="1">
        <v>1248371</v>
      </c>
    </row>
    <row r="156" spans="4:36" x14ac:dyDescent="0.3">
      <c r="W156" s="1"/>
    </row>
    <row r="157" spans="4:36" x14ac:dyDescent="0.3">
      <c r="F157">
        <v>700</v>
      </c>
    </row>
    <row r="158" spans="4:36" x14ac:dyDescent="0.3">
      <c r="F158" s="87">
        <f>+F157/F155</f>
        <v>5.6073074430597954E-4</v>
      </c>
    </row>
    <row r="160" spans="4:36" x14ac:dyDescent="0.3">
      <c r="F160" s="1">
        <v>60000</v>
      </c>
    </row>
    <row r="161" spans="6:6" x14ac:dyDescent="0.3">
      <c r="F161">
        <f>+F158*F160</f>
        <v>33.643844658358773</v>
      </c>
    </row>
    <row r="163" spans="6:6" x14ac:dyDescent="0.3">
      <c r="F163" s="1">
        <v>331000000</v>
      </c>
    </row>
    <row r="164" spans="6:6" x14ac:dyDescent="0.3">
      <c r="F164" s="56">
        <f>+W86</f>
        <v>811067</v>
      </c>
    </row>
    <row r="165" spans="6:6" x14ac:dyDescent="0.3">
      <c r="F165" s="57">
        <f>+F164/F163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49:G149"/>
    <mergeCell ref="I149:J149"/>
    <mergeCell ref="E135:M135"/>
    <mergeCell ref="I136:L136"/>
    <mergeCell ref="F138:G138"/>
    <mergeCell ref="E144:J144"/>
    <mergeCell ref="I145:J145"/>
    <mergeCell ref="I147:J147"/>
    <mergeCell ref="I148:J148"/>
    <mergeCell ref="H140:I140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0" t="s">
        <v>5</v>
      </c>
      <c r="C1" s="600"/>
      <c r="D1" s="600"/>
    </row>
    <row r="2" spans="2:31" ht="15.6" x14ac:dyDescent="0.3">
      <c r="B2" s="600" t="s">
        <v>6</v>
      </c>
      <c r="C2" s="600"/>
      <c r="D2" s="600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08" t="s">
        <v>23</v>
      </c>
      <c r="E12" s="709"/>
      <c r="F12" s="709"/>
      <c r="G12" s="709"/>
      <c r="H12" s="709"/>
      <c r="I12" s="709"/>
      <c r="J12" s="709"/>
      <c r="K12" s="709"/>
      <c r="L12" s="709"/>
      <c r="M12" s="709"/>
      <c r="N12" s="709"/>
      <c r="O12" s="709"/>
      <c r="P12" s="709"/>
      <c r="Q12" s="709"/>
      <c r="R12" s="709"/>
      <c r="S12" s="709"/>
      <c r="T12" s="709"/>
      <c r="U12" s="710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7" t="s">
        <v>62</v>
      </c>
      <c r="Z14" s="707"/>
      <c r="AA14" s="707"/>
      <c r="AB14" s="707"/>
      <c r="AC14" s="707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2020-08-26T04:21:01Z</dcterms:modified>
</cp:coreProperties>
</file>