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6736DA0F-215B-4104-9168-365BD01BF995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9" i="2" l="1"/>
  <c r="AF68" i="1" l="1"/>
  <c r="AH69" i="1" s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S74" i="2" l="1"/>
  <c r="R74" i="2"/>
  <c r="P74" i="2"/>
  <c r="O74" i="2"/>
  <c r="N74" i="2"/>
  <c r="L74" i="2"/>
  <c r="J74" i="2"/>
  <c r="I74" i="2"/>
  <c r="H74" i="2"/>
  <c r="G74" i="2"/>
  <c r="E74" i="2"/>
  <c r="K69" i="2"/>
  <c r="Q69" i="2" s="1"/>
  <c r="Q74" i="2" s="1"/>
  <c r="BN75" i="1"/>
  <c r="BI75" i="1"/>
  <c r="BH75" i="1"/>
  <c r="BG75" i="1"/>
  <c r="BE75" i="1"/>
  <c r="BC75" i="1"/>
  <c r="BB75" i="1"/>
  <c r="BA75" i="1"/>
  <c r="AV75" i="1"/>
  <c r="AT75" i="1"/>
  <c r="AS75" i="1"/>
  <c r="AR75" i="1"/>
  <c r="AP75" i="1"/>
  <c r="AO75" i="1"/>
  <c r="AN75" i="1"/>
  <c r="AM75" i="1"/>
  <c r="AL75" i="1"/>
  <c r="AI75" i="1"/>
  <c r="AC75" i="1"/>
  <c r="AA75" i="1"/>
  <c r="Y75" i="1"/>
  <c r="X75" i="1"/>
  <c r="W75" i="1"/>
  <c r="V75" i="1"/>
  <c r="O75" i="1"/>
  <c r="M75" i="1"/>
  <c r="L75" i="1"/>
  <c r="K75" i="1"/>
  <c r="I75" i="1"/>
  <c r="BN74" i="1"/>
  <c r="BI74" i="1"/>
  <c r="BH74" i="1"/>
  <c r="BG74" i="1"/>
  <c r="BE74" i="1"/>
  <c r="BC74" i="1"/>
  <c r="BB74" i="1"/>
  <c r="BA74" i="1"/>
  <c r="AV74" i="1"/>
  <c r="AT74" i="1"/>
  <c r="AS74" i="1"/>
  <c r="AR74" i="1"/>
  <c r="AP74" i="1"/>
  <c r="AO74" i="1"/>
  <c r="AN74" i="1"/>
  <c r="AM74" i="1"/>
  <c r="AL74" i="1"/>
  <c r="AI74" i="1"/>
  <c r="AC74" i="1"/>
  <c r="AA74" i="1"/>
  <c r="Y74" i="1"/>
  <c r="X74" i="1"/>
  <c r="W74" i="1"/>
  <c r="V74" i="1"/>
  <c r="O74" i="1"/>
  <c r="M74" i="1"/>
  <c r="L74" i="1"/>
  <c r="K74" i="1"/>
  <c r="I74" i="1"/>
  <c r="D75" i="1"/>
  <c r="D74" i="1"/>
  <c r="BD68" i="1"/>
  <c r="AZ68" i="1"/>
  <c r="AX74" i="1"/>
  <c r="AK68" i="1"/>
  <c r="AQ68" i="1" s="1"/>
  <c r="AQ74" i="1" s="1"/>
  <c r="AK74" i="1" l="1"/>
  <c r="K74" i="2"/>
  <c r="AZ74" i="1"/>
  <c r="BD74" i="1"/>
  <c r="U69" i="2"/>
  <c r="M69" i="2"/>
  <c r="M74" i="2" s="1"/>
  <c r="BF68" i="1"/>
  <c r="S68" i="2"/>
  <c r="D65" i="1"/>
  <c r="P68" i="1" s="1"/>
  <c r="P75" i="1" s="1"/>
  <c r="Q67" i="2"/>
  <c r="K68" i="2"/>
  <c r="M68" i="2" s="1"/>
  <c r="BD67" i="1"/>
  <c r="BD75" i="1" s="1"/>
  <c r="AZ67" i="1"/>
  <c r="AZ75" i="1" s="1"/>
  <c r="AX75" i="1"/>
  <c r="AK67" i="1"/>
  <c r="R68" i="1" l="1"/>
  <c r="R69" i="1"/>
  <c r="AQ67" i="1"/>
  <c r="AQ75" i="1" s="1"/>
  <c r="AK75" i="1"/>
  <c r="BF74" i="1"/>
  <c r="Q68" i="2"/>
  <c r="U68" i="2"/>
  <c r="BF67" i="1"/>
  <c r="BF75" i="1" s="1"/>
  <c r="W69" i="2" l="1"/>
  <c r="W70" i="2" s="1"/>
  <c r="W71" i="2" s="1"/>
  <c r="W72" i="2" s="1"/>
  <c r="W68" i="2"/>
  <c r="C68" i="2"/>
  <c r="C69" i="2" s="1"/>
  <c r="C70" i="2" s="1"/>
  <c r="C71" i="2" s="1"/>
  <c r="C72" i="2" s="1"/>
  <c r="BD70" i="1"/>
  <c r="D97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L87" i="3" l="1"/>
  <c r="L84" i="3"/>
  <c r="S65" i="2"/>
  <c r="I87" i="3" l="1"/>
  <c r="I84" i="3"/>
  <c r="I76" i="3"/>
  <c r="I78" i="3" s="1"/>
  <c r="I75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BF64" i="1"/>
  <c r="U65" i="2"/>
  <c r="M65" i="2"/>
  <c r="S64" i="2"/>
  <c r="N79" i="3" l="1"/>
  <c r="N80" i="3" s="1"/>
  <c r="I86" i="3"/>
  <c r="L86" i="3" s="1"/>
  <c r="K64" i="2"/>
  <c r="Q64" i="2" s="1"/>
  <c r="BD63" i="1"/>
  <c r="AZ63" i="1"/>
  <c r="AK63" i="1"/>
  <c r="AQ63" i="1" s="1"/>
  <c r="W18" i="3"/>
  <c r="S18" i="3"/>
  <c r="I88" i="3" l="1"/>
  <c r="U64" i="2"/>
  <c r="M64" i="2"/>
  <c r="BF63" i="1"/>
  <c r="L95" i="3" l="1"/>
  <c r="L88" i="3"/>
  <c r="L94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J70" i="1"/>
  <c r="BJ69" i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BD60" i="1"/>
  <c r="AZ60" i="1"/>
  <c r="AK60" i="1"/>
  <c r="I57" i="3"/>
  <c r="I54" i="3"/>
  <c r="P62" i="3" s="1"/>
  <c r="L54" i="3" l="1"/>
  <c r="L57" i="3"/>
  <c r="AQ60" i="1"/>
  <c r="BF60" i="1"/>
  <c r="S60" i="2"/>
  <c r="T74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P58" i="3" s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5" i="3" l="1"/>
  <c r="L64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8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3" i="1"/>
  <c r="B126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V70" i="1" s="1"/>
  <c r="BV71" i="1" s="1"/>
  <c r="BV72" i="1" s="1"/>
  <c r="BM68" i="1"/>
  <c r="AW68" i="1"/>
  <c r="AW74" i="1" s="1"/>
  <c r="Z25" i="1"/>
  <c r="AD25" i="1" s="1"/>
  <c r="AD24" i="1"/>
  <c r="H24" i="1"/>
  <c r="N24" i="1" s="1"/>
  <c r="BQ45" i="1"/>
  <c r="BO46" i="1"/>
  <c r="J24" i="1"/>
  <c r="AB23" i="1"/>
  <c r="AU23" i="1"/>
  <c r="BM75" i="1" l="1"/>
  <c r="BM74" i="1"/>
  <c r="AW75" i="1"/>
  <c r="Z26" i="1"/>
  <c r="Z27" i="1" s="1"/>
  <c r="AD27" i="1" s="1"/>
  <c r="BQ46" i="1"/>
  <c r="BO47" i="1"/>
  <c r="AU24" i="1"/>
  <c r="J25" i="1"/>
  <c r="H25" i="1"/>
  <c r="N25" i="1" s="1"/>
  <c r="AB24" i="1"/>
  <c r="AD26" i="1" l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75" i="1"/>
  <c r="BQ67" i="1"/>
  <c r="J47" i="1"/>
  <c r="N46" i="1"/>
  <c r="H47" i="1"/>
  <c r="Z49" i="1"/>
  <c r="AD49" i="1" s="1"/>
  <c r="AU46" i="1"/>
  <c r="AB46" i="1"/>
  <c r="BQ68" i="1" l="1"/>
  <c r="BO74" i="1"/>
  <c r="AU47" i="1"/>
  <c r="N47" i="1"/>
  <c r="AB47" i="1"/>
  <c r="H48" i="1"/>
  <c r="AU48" i="1" s="1"/>
  <c r="J48" i="1"/>
  <c r="Z50" i="1"/>
  <c r="AD50" i="1" s="1"/>
  <c r="AB48" i="1" l="1"/>
  <c r="J49" i="1"/>
  <c r="N48" i="1"/>
  <c r="H49" i="1"/>
  <c r="H50" i="1" s="1"/>
  <c r="N50" i="1" s="1"/>
  <c r="Z51" i="1"/>
  <c r="AU49" i="1"/>
  <c r="AB49" i="1"/>
  <c r="N49" i="1" l="1"/>
  <c r="J50" i="1"/>
  <c r="Z52" i="1"/>
  <c r="AD51" i="1"/>
  <c r="J51" i="1"/>
  <c r="H51" i="1"/>
  <c r="AU50" i="1"/>
  <c r="AB50" i="1"/>
  <c r="N51" i="1" l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I20" i="3"/>
  <c r="AD54" i="1"/>
  <c r="Z55" i="1"/>
  <c r="AU53" i="1"/>
  <c r="H54" i="1"/>
  <c r="J54" i="1"/>
  <c r="AB53" i="1"/>
  <c r="N54" i="1" l="1"/>
  <c r="AD55" i="1"/>
  <c r="Z56" i="1"/>
  <c r="H55" i="1"/>
  <c r="N55" i="1" s="1"/>
  <c r="J55" i="1"/>
  <c r="AU54" i="1"/>
  <c r="AB54" i="1"/>
  <c r="AD56" i="1" l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75" i="1" s="1"/>
  <c r="AD67" i="1"/>
  <c r="H65" i="1"/>
  <c r="J65" i="1"/>
  <c r="AU64" i="1"/>
  <c r="N64" i="1"/>
  <c r="AB64" i="1"/>
  <c r="AD68" i="1" l="1"/>
  <c r="AD74" i="1" s="1"/>
  <c r="Z74" i="1"/>
  <c r="AB65" i="1"/>
  <c r="J66" i="1"/>
  <c r="H66" i="1"/>
  <c r="AU65" i="1"/>
  <c r="N65" i="1"/>
  <c r="AJ21" i="2" l="1"/>
  <c r="I21" i="3"/>
  <c r="AD75" i="1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H75" i="1"/>
  <c r="AU67" i="1"/>
  <c r="N67" i="1"/>
  <c r="AB67" i="1"/>
  <c r="J75" i="1" l="1"/>
  <c r="J74" i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U68" i="1"/>
  <c r="AU74" i="1" s="1"/>
  <c r="H74" i="1"/>
  <c r="AF21" i="2" s="1"/>
  <c r="N68" i="1"/>
  <c r="N74" i="1" s="1"/>
  <c r="AB68" i="1"/>
  <c r="AB74" i="1" s="1"/>
  <c r="I34" i="3"/>
  <c r="N27" i="3"/>
  <c r="N28" i="3" s="1"/>
  <c r="P15" i="7" l="1"/>
  <c r="AU75" i="1"/>
  <c r="I32" i="3"/>
  <c r="N75" i="1"/>
  <c r="AB75" i="1"/>
  <c r="Y22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Y21" i="3"/>
  <c r="I28" i="3" l="1"/>
  <c r="L35" i="3"/>
  <c r="L34" i="3"/>
  <c r="L32" i="3"/>
  <c r="I36" i="3"/>
  <c r="L36" i="3" l="1"/>
  <c r="U23" i="3"/>
  <c r="Y23" i="3" s="1"/>
  <c r="W23" i="3" l="1"/>
  <c r="W12" i="3"/>
</calcChain>
</file>

<file path=xl/sharedStrings.xml><?xml version="1.0" encoding="utf-8"?>
<sst xmlns="http://schemas.openxmlformats.org/spreadsheetml/2006/main" count="241" uniqueCount="133">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</sst>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72" fontId="0" fillId="0" borderId="0" xfId="3" applyNumberFormat="1" applyFont="1"/>
    <xf numFmtId="165" fontId="0" fillId="13" borderId="10" xfId="2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65" fontId="0" fillId="22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77</xdr:row>
      <xdr:rowOff>0</xdr:rowOff>
    </xdr:from>
    <xdr:to>
      <xdr:col>53</xdr:col>
      <xdr:colOff>160020</xdr:colOff>
      <xdr:row>77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78</xdr:row>
      <xdr:rowOff>0</xdr:rowOff>
    </xdr:from>
    <xdr:to>
      <xdr:col>53</xdr:col>
      <xdr:colOff>160020</xdr:colOff>
      <xdr:row>78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87</xdr:row>
      <xdr:rowOff>99060</xdr:rowOff>
    </xdr:from>
    <xdr:to>
      <xdr:col>21</xdr:col>
      <xdr:colOff>274320</xdr:colOff>
      <xdr:row>88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87</xdr:row>
      <xdr:rowOff>129540</xdr:rowOff>
    </xdr:from>
    <xdr:to>
      <xdr:col>22</xdr:col>
      <xdr:colOff>38100</xdr:colOff>
      <xdr:row>88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55855764-A655-4108-A071-5850C3E11518}"/>
            </a:ext>
          </a:extLst>
        </xdr:cNvPr>
        <xdr:cNvSpPr/>
      </xdr:nvSpPr>
      <xdr:spPr>
        <a:xfrm>
          <a:off x="10111740" y="409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3"/>
  <sheetViews>
    <sheetView tabSelected="1" zoomScaleNormal="100" workbookViewId="0">
      <selection activeCell="AU70" sqref="AU70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5" t="s">
        <v>5</v>
      </c>
      <c r="C1" s="475"/>
      <c r="D1" s="475"/>
    </row>
    <row r="2" spans="2:89" ht="15.6" x14ac:dyDescent="0.3">
      <c r="B2" s="475" t="s">
        <v>6</v>
      </c>
      <c r="C2" s="475"/>
      <c r="D2" s="475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0" t="s">
        <v>13</v>
      </c>
      <c r="C3" s="480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6" t="s">
        <v>11</v>
      </c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11"/>
      <c r="AD4" s="328"/>
      <c r="AE4" s="453"/>
      <c r="AF4" s="453"/>
      <c r="AG4" s="453"/>
      <c r="AH4" s="453"/>
      <c r="AI4" s="12"/>
      <c r="AK4" s="462" t="s">
        <v>14</v>
      </c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3"/>
      <c r="AW4" s="463"/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463"/>
      <c r="BI4" s="463"/>
      <c r="BJ4" s="463"/>
      <c r="BK4" s="463"/>
      <c r="BL4" s="463"/>
      <c r="BM4" s="463"/>
      <c r="BN4" s="463"/>
      <c r="BO4" s="463"/>
      <c r="BP4" s="463"/>
      <c r="BQ4" s="463"/>
      <c r="BR4" s="463"/>
      <c r="BS4" s="463"/>
      <c r="BT4" s="464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7" t="s">
        <v>7</v>
      </c>
      <c r="E6" s="338"/>
      <c r="F6" s="481" t="s">
        <v>12</v>
      </c>
      <c r="G6" s="481"/>
      <c r="H6" s="481"/>
      <c r="I6" s="481"/>
      <c r="J6" s="481"/>
      <c r="K6" s="481"/>
      <c r="L6" s="481"/>
      <c r="M6" s="339"/>
      <c r="N6" s="339"/>
      <c r="O6" s="340"/>
      <c r="P6" s="586" t="s">
        <v>130</v>
      </c>
      <c r="Q6" s="481"/>
      <c r="R6" s="481"/>
      <c r="S6" s="481"/>
      <c r="T6" s="587"/>
      <c r="U6" s="3"/>
      <c r="V6" s="8" t="s">
        <v>7</v>
      </c>
      <c r="W6" s="30"/>
      <c r="X6" s="482">
        <v>1.2500000000000001E-2</v>
      </c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3"/>
      <c r="AJ6" s="3"/>
      <c r="AK6" s="471" t="s">
        <v>27</v>
      </c>
      <c r="AL6" s="472"/>
      <c r="AM6" s="472"/>
      <c r="AN6" s="472"/>
      <c r="AO6" s="472"/>
      <c r="AP6" s="472"/>
      <c r="AQ6" s="472"/>
      <c r="AR6" s="472"/>
      <c r="AS6" s="472"/>
      <c r="AT6" s="472"/>
      <c r="AU6" s="472"/>
      <c r="AV6" s="472"/>
      <c r="AW6" s="472"/>
      <c r="AX6" s="473"/>
      <c r="AY6" s="3"/>
      <c r="AZ6" s="474" t="s">
        <v>7</v>
      </c>
      <c r="BA6" s="466"/>
      <c r="BB6" s="466"/>
      <c r="BC6" s="97"/>
      <c r="BD6" s="465" t="s">
        <v>26</v>
      </c>
      <c r="BE6" s="465"/>
      <c r="BF6" s="465"/>
      <c r="BG6" s="465"/>
      <c r="BH6" s="465"/>
      <c r="BI6" s="465"/>
      <c r="BJ6" s="465"/>
      <c r="BK6" s="465"/>
      <c r="BL6" s="465"/>
      <c r="BM6" s="465"/>
      <c r="BN6" s="465"/>
      <c r="BO6" s="465"/>
      <c r="BP6" s="465"/>
      <c r="BQ6" s="466"/>
      <c r="BR6" s="466"/>
      <c r="BS6" s="466"/>
      <c r="BT6" s="467"/>
      <c r="BU6" s="3"/>
    </row>
    <row r="7" spans="2:89" ht="16.2" x14ac:dyDescent="0.3">
      <c r="D7" s="478" t="s">
        <v>20</v>
      </c>
      <c r="E7" s="479"/>
      <c r="F7" s="479"/>
      <c r="G7" s="479"/>
      <c r="H7" s="479"/>
      <c r="I7" s="479"/>
      <c r="J7" s="479"/>
      <c r="K7" s="331"/>
      <c r="L7" s="331"/>
      <c r="M7" s="331"/>
      <c r="N7" s="331"/>
      <c r="O7" s="341"/>
      <c r="P7" s="454"/>
      <c r="Q7" s="455"/>
      <c r="R7" s="455"/>
      <c r="S7" s="455"/>
      <c r="T7" s="341"/>
      <c r="U7" s="3"/>
      <c r="V7" s="484" t="s">
        <v>35</v>
      </c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6"/>
      <c r="AJ7" s="3"/>
      <c r="AK7" s="468" t="s">
        <v>78</v>
      </c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70"/>
      <c r="AZ7" s="468" t="s">
        <v>25</v>
      </c>
      <c r="BA7" s="469"/>
      <c r="BB7" s="469"/>
      <c r="BC7" s="469"/>
      <c r="BD7" s="469"/>
      <c r="BE7" s="469"/>
      <c r="BF7" s="469"/>
      <c r="BG7" s="469"/>
      <c r="BH7" s="469"/>
      <c r="BI7" s="469"/>
      <c r="BJ7" s="469"/>
      <c r="BK7" s="469"/>
      <c r="BL7" s="469"/>
      <c r="BM7" s="469"/>
      <c r="BN7" s="469"/>
      <c r="BO7" s="469"/>
      <c r="BP7" s="469"/>
      <c r="BQ7" s="469"/>
      <c r="BR7" s="469"/>
      <c r="BS7" s="469"/>
      <c r="BT7" s="470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2"/>
      <c r="N8" s="335" t="s">
        <v>117</v>
      </c>
      <c r="O8" s="342"/>
      <c r="P8" s="585" t="s">
        <v>1</v>
      </c>
      <c r="Q8" s="332"/>
      <c r="R8" s="53" t="s">
        <v>81</v>
      </c>
      <c r="S8" s="332"/>
      <c r="T8" s="342"/>
      <c r="V8" s="590" t="s">
        <v>1</v>
      </c>
      <c r="W8" s="591"/>
      <c r="X8" s="592" t="s">
        <v>15</v>
      </c>
      <c r="Y8" s="591"/>
      <c r="Z8" s="593" t="s">
        <v>2</v>
      </c>
      <c r="AA8" s="591"/>
      <c r="AB8" s="594" t="s">
        <v>3</v>
      </c>
      <c r="AC8" s="591"/>
      <c r="AD8" s="595" t="s">
        <v>117</v>
      </c>
      <c r="AE8" s="596"/>
      <c r="AF8" s="590" t="s">
        <v>1</v>
      </c>
      <c r="AG8" s="589"/>
      <c r="AH8" s="595" t="s">
        <v>131</v>
      </c>
      <c r="AI8" s="48"/>
      <c r="AK8" s="20" t="s">
        <v>1</v>
      </c>
      <c r="AL8" s="329"/>
      <c r="AM8" s="348" t="s">
        <v>15</v>
      </c>
      <c r="AN8" s="329"/>
      <c r="AO8" s="73" t="s">
        <v>2</v>
      </c>
      <c r="AP8" s="329"/>
      <c r="AQ8" s="330" t="s">
        <v>3</v>
      </c>
      <c r="AR8" s="329"/>
      <c r="AS8" s="348" t="s">
        <v>15</v>
      </c>
      <c r="AT8" s="329"/>
      <c r="AU8" s="349" t="s">
        <v>16</v>
      </c>
      <c r="AV8" s="346"/>
      <c r="AW8" s="350" t="s">
        <v>117</v>
      </c>
      <c r="AX8" s="351"/>
      <c r="AZ8" s="600" t="s">
        <v>1</v>
      </c>
      <c r="BA8" s="601"/>
      <c r="BB8" s="601"/>
      <c r="BC8" s="64"/>
      <c r="BD8" s="601" t="s">
        <v>24</v>
      </c>
      <c r="BE8" s="601"/>
      <c r="BF8" s="601"/>
      <c r="BG8" s="601"/>
      <c r="BH8" s="602"/>
      <c r="BI8" s="460" t="s">
        <v>130</v>
      </c>
      <c r="BJ8" s="461"/>
      <c r="BK8" s="461"/>
      <c r="BL8" s="597"/>
      <c r="BM8" s="600" t="s">
        <v>24</v>
      </c>
      <c r="BN8" s="601"/>
      <c r="BO8" s="601"/>
      <c r="BP8" s="64"/>
      <c r="BQ8" s="105"/>
      <c r="BR8" s="603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2"/>
      <c r="AZ9" s="456" t="s">
        <v>36</v>
      </c>
      <c r="BA9" s="64"/>
      <c r="BB9" s="98" t="s">
        <v>2</v>
      </c>
      <c r="BC9" s="65"/>
      <c r="BD9" s="457" t="s">
        <v>36</v>
      </c>
      <c r="BE9" s="64"/>
      <c r="BF9" s="63" t="s">
        <v>10</v>
      </c>
      <c r="BG9" s="156"/>
      <c r="BH9" s="598" t="s">
        <v>15</v>
      </c>
      <c r="BI9" s="64"/>
      <c r="BJ9" s="457" t="s">
        <v>132</v>
      </c>
      <c r="BK9" s="64"/>
      <c r="BL9" s="63" t="s">
        <v>10</v>
      </c>
      <c r="BM9" s="599" t="s">
        <v>117</v>
      </c>
      <c r="BN9" s="64"/>
      <c r="BO9" s="104" t="s">
        <v>2</v>
      </c>
      <c r="BP9" s="356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2">+Z9+V10</f>
        <v>255</v>
      </c>
      <c r="AA10" s="33"/>
      <c r="AB10" s="46">
        <f>+Z10/H10</f>
        <v>1.3119983535706935E-2</v>
      </c>
      <c r="AC10" s="233"/>
      <c r="AD10" s="33">
        <f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2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2" si="3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>+H11/BV11</f>
        <v>12130</v>
      </c>
      <c r="O11" s="42"/>
      <c r="P11" s="588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2"/>
        <v>301</v>
      </c>
      <c r="AA11" s="33"/>
      <c r="AB11" s="46">
        <f>+Z11/H11</f>
        <v>1.2407254740313274E-2</v>
      </c>
      <c r="AC11" s="233"/>
      <c r="AD11" s="33">
        <f>+Z11/BV11</f>
        <v>150.5</v>
      </c>
      <c r="AE11" s="50"/>
      <c r="AF11" s="33"/>
      <c r="AG11" s="33"/>
      <c r="AH11" s="33"/>
      <c r="AI11" s="49"/>
      <c r="AJ11" s="1"/>
      <c r="AK11" s="23">
        <f t="shared" ref="AK11:AK51" si="4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2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3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>+H12/BV12</f>
        <v>11199.666666666666</v>
      </c>
      <c r="O12" s="42"/>
      <c r="P12" s="588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2"/>
        <v>414</v>
      </c>
      <c r="AA12" s="33"/>
      <c r="AB12" s="46">
        <f>+Z12/H12</f>
        <v>1.2321795291526534E-2</v>
      </c>
      <c r="AC12" s="233"/>
      <c r="AD12" s="33">
        <f>+Z12/BV12</f>
        <v>138</v>
      </c>
      <c r="AE12" s="50"/>
      <c r="AF12" s="33"/>
      <c r="AG12" s="33"/>
      <c r="AH12" s="33"/>
      <c r="AI12" s="49"/>
      <c r="AJ12" s="1"/>
      <c r="AK12" s="23">
        <f t="shared" si="4"/>
        <v>2</v>
      </c>
      <c r="AL12" s="24"/>
      <c r="AM12" s="24"/>
      <c r="AN12" s="24"/>
      <c r="AO12" s="24">
        <v>178</v>
      </c>
      <c r="AP12" s="24"/>
      <c r="AQ12" s="25">
        <f t="shared" ref="AQ12:AQ51" si="5">+AK12/AO11</f>
        <v>1.1363636363636364E-2</v>
      </c>
      <c r="AR12" s="25"/>
      <c r="AS12" s="25"/>
      <c r="AT12" s="24"/>
      <c r="AU12" s="345">
        <f>+AO12/H12</f>
        <v>5.2977767195452243E-3</v>
      </c>
      <c r="AV12" s="345"/>
      <c r="AW12" s="24">
        <f>+AO12/BV12</f>
        <v>59.333333333333336</v>
      </c>
      <c r="AX12" s="353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2" si="6">+BV11+1</f>
        <v>3</v>
      </c>
    </row>
    <row r="13" spans="2:89" x14ac:dyDescent="0.3">
      <c r="B13" s="172">
        <f t="shared" si="3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>+H13/BV13</f>
        <v>10941.75</v>
      </c>
      <c r="O13" s="42"/>
      <c r="P13" s="588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2"/>
        <v>555</v>
      </c>
      <c r="AA13" s="33"/>
      <c r="AB13" s="46">
        <f>+Z13/H13</f>
        <v>1.2680786894235383E-2</v>
      </c>
      <c r="AC13" s="233"/>
      <c r="AD13" s="33">
        <f>+Z13/BV13</f>
        <v>138.75</v>
      </c>
      <c r="AE13" s="50"/>
      <c r="AF13" s="33"/>
      <c r="AG13" s="33"/>
      <c r="AH13" s="33"/>
      <c r="AI13" s="49"/>
      <c r="AJ13" s="1"/>
      <c r="AK13" s="23">
        <f t="shared" si="4"/>
        <v>117</v>
      </c>
      <c r="AL13" s="24"/>
      <c r="AM13" s="24"/>
      <c r="AN13" s="24"/>
      <c r="AO13" s="24">
        <v>295</v>
      </c>
      <c r="AP13" s="24"/>
      <c r="AQ13" s="25">
        <f t="shared" si="5"/>
        <v>0.65730337078651691</v>
      </c>
      <c r="AR13" s="25"/>
      <c r="AS13" s="25"/>
      <c r="AT13" s="24"/>
      <c r="AU13" s="345">
        <f>+AO13/H13</f>
        <v>6.740238078917906E-3</v>
      </c>
      <c r="AV13" s="345"/>
      <c r="AW13" s="24">
        <f>+AO13/BV13</f>
        <v>73.75</v>
      </c>
      <c r="AX13" s="355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6"/>
        <v>4</v>
      </c>
    </row>
    <row r="14" spans="2:89" x14ac:dyDescent="0.3">
      <c r="B14" s="172">
        <f t="shared" si="3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>+H14/BV14</f>
        <v>10971.2</v>
      </c>
      <c r="O14" s="42"/>
      <c r="P14" s="588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2"/>
        <v>780</v>
      </c>
      <c r="AA14" s="33"/>
      <c r="AB14" s="46">
        <f>+Z14/H14</f>
        <v>1.4219046230129795E-2</v>
      </c>
      <c r="AC14" s="233"/>
      <c r="AD14" s="33">
        <f>+Z14/BV14</f>
        <v>156</v>
      </c>
      <c r="AE14" s="50"/>
      <c r="AF14" s="33"/>
      <c r="AG14" s="33"/>
      <c r="AH14" s="33"/>
      <c r="AI14" s="49"/>
      <c r="AJ14" s="1"/>
      <c r="AK14" s="23">
        <f t="shared" si="4"/>
        <v>83</v>
      </c>
      <c r="AL14" s="24"/>
      <c r="AM14" s="24"/>
      <c r="AN14" s="24"/>
      <c r="AO14" s="24">
        <v>378</v>
      </c>
      <c r="AP14" s="24"/>
      <c r="AQ14" s="25">
        <f t="shared" si="5"/>
        <v>0.28135593220338984</v>
      </c>
      <c r="AR14" s="25"/>
      <c r="AS14" s="25"/>
      <c r="AT14" s="24"/>
      <c r="AU14" s="345">
        <f>+AO14/H14</f>
        <v>6.8907685576782849E-3</v>
      </c>
      <c r="AV14" s="345"/>
      <c r="AW14" s="24">
        <f>+AO14/BV14</f>
        <v>75.599999999999994</v>
      </c>
      <c r="AX14" s="355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6"/>
        <v>5</v>
      </c>
      <c r="CK14" s="56"/>
    </row>
    <row r="15" spans="2:89" x14ac:dyDescent="0.3">
      <c r="B15" s="172">
        <f t="shared" si="3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>+H15/BV15</f>
        <v>11368.5</v>
      </c>
      <c r="O15" s="42"/>
      <c r="P15" s="588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2"/>
        <v>1027</v>
      </c>
      <c r="AA15" s="33"/>
      <c r="AB15" s="46">
        <f>+Z15/H15</f>
        <v>1.5056222603392415E-2</v>
      </c>
      <c r="AC15" s="233"/>
      <c r="AD15" s="33">
        <f>+Z15/BV15</f>
        <v>171.16666666666666</v>
      </c>
      <c r="AE15" s="50"/>
      <c r="AF15" s="33"/>
      <c r="AG15" s="33"/>
      <c r="AH15" s="33"/>
      <c r="AI15" s="49"/>
      <c r="AJ15" s="1"/>
      <c r="AK15" s="23">
        <f t="shared" si="4"/>
        <v>16</v>
      </c>
      <c r="AL15" s="24"/>
      <c r="AM15" s="24"/>
      <c r="AN15" s="24"/>
      <c r="AO15" s="24">
        <v>394</v>
      </c>
      <c r="AP15" s="24"/>
      <c r="AQ15" s="25">
        <f t="shared" si="5"/>
        <v>4.2328042328042326E-2</v>
      </c>
      <c r="AR15" s="25"/>
      <c r="AS15" s="25"/>
      <c r="AT15" s="24"/>
      <c r="AU15" s="345">
        <f>+AO15/H15</f>
        <v>5.7761944554397381E-3</v>
      </c>
      <c r="AV15" s="345"/>
      <c r="AW15" s="24">
        <f>+AO15/BV15</f>
        <v>65.666666666666671</v>
      </c>
      <c r="AX15" s="355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6"/>
        <v>6</v>
      </c>
      <c r="CK15" s="56"/>
    </row>
    <row r="16" spans="2:89" x14ac:dyDescent="0.3">
      <c r="B16" s="172">
        <f t="shared" si="3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>+H16/BV16</f>
        <v>12205</v>
      </c>
      <c r="O16" s="42"/>
      <c r="P16" s="588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2"/>
        <v>1295</v>
      </c>
      <c r="AA16" s="33"/>
      <c r="AB16" s="46">
        <f>+Z16/H16</f>
        <v>1.5157722244981565E-2</v>
      </c>
      <c r="AC16" s="233"/>
      <c r="AD16" s="33">
        <f>+Z16/BV16</f>
        <v>185</v>
      </c>
      <c r="AE16" s="50"/>
      <c r="AF16" s="33"/>
      <c r="AG16" s="33"/>
      <c r="AH16" s="33"/>
      <c r="AI16" s="49"/>
      <c r="AJ16" s="1"/>
      <c r="AK16" s="23">
        <f t="shared" si="4"/>
        <v>1474</v>
      </c>
      <c r="AL16" s="24"/>
      <c r="AM16" s="24"/>
      <c r="AN16" s="24"/>
      <c r="AO16" s="24">
        <v>1868</v>
      </c>
      <c r="AP16" s="24"/>
      <c r="AQ16" s="25">
        <f t="shared" si="5"/>
        <v>3.7411167512690353</v>
      </c>
      <c r="AR16" s="25"/>
      <c r="AS16" s="25"/>
      <c r="AT16" s="24"/>
      <c r="AU16" s="345">
        <f>+AO16/H16</f>
        <v>2.1864575408205068E-2</v>
      </c>
      <c r="AV16" s="345"/>
      <c r="AW16" s="24">
        <f>+AO16/BV16</f>
        <v>266.85714285714283</v>
      </c>
      <c r="AX16" s="355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6"/>
        <v>7</v>
      </c>
      <c r="CK16" s="56"/>
    </row>
    <row r="17" spans="2:89" x14ac:dyDescent="0.3">
      <c r="B17" s="172">
        <f t="shared" si="3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>+H17/BV17</f>
        <v>13015.75</v>
      </c>
      <c r="O17" s="42"/>
      <c r="P17" s="588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2"/>
        <v>1695</v>
      </c>
      <c r="AA17" s="33"/>
      <c r="AB17" s="46">
        <f>+Z17/H17</f>
        <v>1.6278355069819256E-2</v>
      </c>
      <c r="AC17" s="233"/>
      <c r="AD17" s="33">
        <f>+Z17/BV17</f>
        <v>211.875</v>
      </c>
      <c r="AE17" s="50"/>
      <c r="AF17" s="33"/>
      <c r="AG17" s="33"/>
      <c r="AH17" s="33"/>
      <c r="AI17" s="49"/>
      <c r="AJ17" s="1"/>
      <c r="AK17" s="23">
        <f t="shared" si="4"/>
        <v>654</v>
      </c>
      <c r="AL17" s="24"/>
      <c r="AM17" s="24"/>
      <c r="AN17" s="24"/>
      <c r="AO17" s="24">
        <v>2522</v>
      </c>
      <c r="AP17" s="24"/>
      <c r="AQ17" s="25">
        <f t="shared" si="5"/>
        <v>0.3501070663811563</v>
      </c>
      <c r="AR17" s="25"/>
      <c r="AS17" s="25"/>
      <c r="AT17" s="24"/>
      <c r="AU17" s="345">
        <f>+AO17/H17</f>
        <v>2.4220655744002458E-2</v>
      </c>
      <c r="AV17" s="345"/>
      <c r="AW17" s="24">
        <f>+AO17/BV17</f>
        <v>315.25</v>
      </c>
      <c r="AX17" s="355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6"/>
        <v>8</v>
      </c>
      <c r="CK17" s="56"/>
    </row>
    <row r="18" spans="2:89" x14ac:dyDescent="0.3">
      <c r="B18" s="172">
        <f t="shared" si="3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>+H18/BV18</f>
        <v>13730.888888888889</v>
      </c>
      <c r="O18" s="42"/>
      <c r="P18" s="588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2"/>
        <v>2220</v>
      </c>
      <c r="AA18" s="33"/>
      <c r="AB18" s="46">
        <f>+Z18/H18</f>
        <v>1.7964362588810307E-2</v>
      </c>
      <c r="AC18" s="233"/>
      <c r="AD18" s="33">
        <f>+Z18/BV18</f>
        <v>246.66666666666666</v>
      </c>
      <c r="AE18" s="50"/>
      <c r="AF18" s="33"/>
      <c r="AG18" s="33"/>
      <c r="AH18" s="33"/>
      <c r="AI18" s="49"/>
      <c r="AJ18" s="1"/>
      <c r="AK18" s="23">
        <f t="shared" si="4"/>
        <v>709</v>
      </c>
      <c r="AL18" s="24"/>
      <c r="AM18" s="24"/>
      <c r="AN18" s="24"/>
      <c r="AO18" s="24">
        <v>3231</v>
      </c>
      <c r="AP18" s="24"/>
      <c r="AQ18" s="25">
        <f t="shared" si="5"/>
        <v>0.28112609040444092</v>
      </c>
      <c r="AR18" s="25"/>
      <c r="AS18" s="25"/>
      <c r="AT18" s="24"/>
      <c r="AU18" s="345">
        <f>+AO18/H18</f>
        <v>2.6145430416417162E-2</v>
      </c>
      <c r="AV18" s="345"/>
      <c r="AW18" s="24">
        <f>+AO18/BV18</f>
        <v>359</v>
      </c>
      <c r="AX18" s="355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6"/>
        <v>9</v>
      </c>
      <c r="CK18" s="56"/>
    </row>
    <row r="19" spans="2:89" x14ac:dyDescent="0.3">
      <c r="B19" s="173">
        <f t="shared" si="3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>+H19/BV19</f>
        <v>14349.1</v>
      </c>
      <c r="O19" s="42"/>
      <c r="P19" s="588"/>
      <c r="Q19" s="60"/>
      <c r="R19" s="60"/>
      <c r="S19" s="60"/>
      <c r="T19" s="42"/>
      <c r="U19" s="396"/>
      <c r="V19" s="34">
        <v>363</v>
      </c>
      <c r="W19" s="33"/>
      <c r="X19" s="33"/>
      <c r="Y19" s="33"/>
      <c r="Z19" s="33">
        <f t="shared" si="2"/>
        <v>2583</v>
      </c>
      <c r="AA19" s="33"/>
      <c r="AB19" s="46">
        <f>+Z19/H19</f>
        <v>1.8001128990668403E-2</v>
      </c>
      <c r="AC19" s="233"/>
      <c r="AD19" s="33">
        <f>+Z19/BV19</f>
        <v>258.3</v>
      </c>
      <c r="AE19" s="50"/>
      <c r="AF19" s="33"/>
      <c r="AG19" s="33"/>
      <c r="AH19" s="33"/>
      <c r="AI19" s="49"/>
      <c r="AJ19" s="396"/>
      <c r="AK19" s="23">
        <f t="shared" si="4"/>
        <v>1328</v>
      </c>
      <c r="AL19" s="24"/>
      <c r="AM19" s="24"/>
      <c r="AN19" s="24"/>
      <c r="AO19" s="24">
        <v>4559</v>
      </c>
      <c r="AP19" s="24"/>
      <c r="AQ19" s="25">
        <f t="shared" si="5"/>
        <v>0.41101826060043328</v>
      </c>
      <c r="AR19" s="25"/>
      <c r="AS19" s="25"/>
      <c r="AT19" s="24"/>
      <c r="AU19" s="345">
        <f>+AO19/H19</f>
        <v>3.1772027513920734E-2</v>
      </c>
      <c r="AV19" s="345"/>
      <c r="AW19" s="24">
        <f>+AO19/BV19</f>
        <v>455.9</v>
      </c>
      <c r="AX19" s="355"/>
      <c r="AY19" s="396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6"/>
        <v>10</v>
      </c>
      <c r="CK19" s="56"/>
    </row>
    <row r="20" spans="2:89" x14ac:dyDescent="0.3">
      <c r="B20" s="173">
        <f t="shared" si="3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>+H20/BV20</f>
        <v>14894.90909090909</v>
      </c>
      <c r="O20" s="42"/>
      <c r="P20" s="588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2"/>
        <v>3141</v>
      </c>
      <c r="AA20" s="33"/>
      <c r="AB20" s="46">
        <f>+Z20/H20</f>
        <v>1.9170674544078514E-2</v>
      </c>
      <c r="AC20" s="233"/>
      <c r="AD20" s="33">
        <f>+Z20/BV20</f>
        <v>285.54545454545456</v>
      </c>
      <c r="AE20" s="50"/>
      <c r="AF20" s="33"/>
      <c r="AG20" s="33"/>
      <c r="AH20" s="33"/>
      <c r="AI20" s="49"/>
      <c r="AJ20" s="10"/>
      <c r="AK20" s="23">
        <f t="shared" si="4"/>
        <v>947</v>
      </c>
      <c r="AL20" s="24"/>
      <c r="AM20" s="24"/>
      <c r="AN20" s="24"/>
      <c r="AO20" s="24">
        <v>5506</v>
      </c>
      <c r="AP20" s="24"/>
      <c r="AQ20" s="25">
        <f t="shared" si="5"/>
        <v>0.20772099144549244</v>
      </c>
      <c r="AR20" s="25"/>
      <c r="AS20" s="25"/>
      <c r="AT20" s="24"/>
      <c r="AU20" s="345">
        <f>+AO20/H20</f>
        <v>3.3605136593344888E-2</v>
      </c>
      <c r="AV20" s="345"/>
      <c r="AW20" s="24">
        <f>+AO20/BV20</f>
        <v>500.54545454545456</v>
      </c>
      <c r="AX20" s="355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6"/>
        <v>11</v>
      </c>
      <c r="CK20" s="56"/>
    </row>
    <row r="21" spans="2:89" x14ac:dyDescent="0.3">
      <c r="B21" s="173">
        <f t="shared" si="3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>+H21/BV21</f>
        <v>15715.5</v>
      </c>
      <c r="O21" s="42"/>
      <c r="P21" s="588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2"/>
        <v>4053</v>
      </c>
      <c r="AA21" s="33"/>
      <c r="AB21" s="46">
        <f>+Z21/H21</f>
        <v>2.1491521109732431E-2</v>
      </c>
      <c r="AC21" s="33"/>
      <c r="AD21" s="33">
        <f>+Z21/BV21</f>
        <v>337.75</v>
      </c>
      <c r="AE21" s="50"/>
      <c r="AF21" s="33"/>
      <c r="AG21" s="33"/>
      <c r="AH21" s="33"/>
      <c r="AI21" s="50"/>
      <c r="AJ21" s="1"/>
      <c r="AK21" s="23">
        <f t="shared" si="4"/>
        <v>1745</v>
      </c>
      <c r="AL21" s="24"/>
      <c r="AM21" s="24"/>
      <c r="AN21" s="24"/>
      <c r="AO21" s="24">
        <v>7251</v>
      </c>
      <c r="AP21" s="24"/>
      <c r="AQ21" s="25">
        <f t="shared" si="5"/>
        <v>0.31692698873955683</v>
      </c>
      <c r="AR21" s="25"/>
      <c r="AS21" s="25"/>
      <c r="AT21" s="24"/>
      <c r="AU21" s="345">
        <f>+AO21/H21</f>
        <v>3.8449301644872896E-2</v>
      </c>
      <c r="AV21" s="345"/>
      <c r="AW21" s="24">
        <f>+AO21/BV21</f>
        <v>604.25</v>
      </c>
      <c r="AX21" s="355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6"/>
        <v>12</v>
      </c>
      <c r="CK21" s="56"/>
    </row>
    <row r="22" spans="2:89" x14ac:dyDescent="0.3">
      <c r="B22" s="173">
        <f t="shared" si="3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>+H22/BV22</f>
        <v>16543</v>
      </c>
      <c r="O22" s="42"/>
      <c r="P22" s="588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2"/>
        <v>5102</v>
      </c>
      <c r="AA22" s="33"/>
      <c r="AB22" s="46">
        <f>+Z22/H22</f>
        <v>2.3723722327361328E-2</v>
      </c>
      <c r="AC22" s="33"/>
      <c r="AD22" s="33">
        <f>+Z22/BV22</f>
        <v>392.46153846153845</v>
      </c>
      <c r="AE22" s="50"/>
      <c r="AF22" s="33"/>
      <c r="AG22" s="33"/>
      <c r="AH22" s="33"/>
      <c r="AI22" s="50"/>
      <c r="AJ22" s="1"/>
      <c r="AK22" s="23">
        <f t="shared" si="4"/>
        <v>1627</v>
      </c>
      <c r="AL22" s="24"/>
      <c r="AM22" s="24"/>
      <c r="AN22" s="24"/>
      <c r="AO22" s="24">
        <v>8878</v>
      </c>
      <c r="AP22" s="24"/>
      <c r="AQ22" s="25">
        <f t="shared" si="5"/>
        <v>0.22438284374569026</v>
      </c>
      <c r="AR22" s="25"/>
      <c r="AS22" s="25"/>
      <c r="AT22" s="24"/>
      <c r="AU22" s="345">
        <f>+AO22/H22</f>
        <v>4.1281694790731849E-2</v>
      </c>
      <c r="AV22" s="345"/>
      <c r="AW22" s="24">
        <f>+AO22/BV22</f>
        <v>682.92307692307691</v>
      </c>
      <c r="AX22" s="355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6"/>
        <v>13</v>
      </c>
    </row>
    <row r="23" spans="2:89" x14ac:dyDescent="0.3">
      <c r="B23" s="173">
        <f t="shared" si="3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>+H23/BV23</f>
        <v>17491.214285714286</v>
      </c>
      <c r="O23" s="42"/>
      <c r="P23" s="588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2"/>
        <v>6076</v>
      </c>
      <c r="AA23" s="33"/>
      <c r="AB23" s="46">
        <f>+Z23/H23</f>
        <v>2.4812456866100122E-2</v>
      </c>
      <c r="AC23" s="33"/>
      <c r="AD23" s="33">
        <f>+Z23/BV23</f>
        <v>434</v>
      </c>
      <c r="AE23" s="50"/>
      <c r="AF23" s="33"/>
      <c r="AG23" s="33"/>
      <c r="AH23" s="33"/>
      <c r="AI23" s="50"/>
      <c r="AJ23" s="1"/>
      <c r="AK23" s="23">
        <f t="shared" si="4"/>
        <v>1525</v>
      </c>
      <c r="AL23" s="24"/>
      <c r="AM23" s="24"/>
      <c r="AN23" s="24"/>
      <c r="AO23" s="24">
        <v>10403</v>
      </c>
      <c r="AP23" s="24"/>
      <c r="AQ23" s="25">
        <f t="shared" si="5"/>
        <v>0.17177292182924081</v>
      </c>
      <c r="AR23" s="25"/>
      <c r="AS23" s="25"/>
      <c r="AT23" s="24"/>
      <c r="AU23" s="345">
        <f>+AO23/H23</f>
        <v>4.2482552465115141E-2</v>
      </c>
      <c r="AV23" s="345"/>
      <c r="AW23" s="24">
        <f>+AO23/BV23</f>
        <v>743.07142857142856</v>
      </c>
      <c r="AX23" s="355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6"/>
        <v>14</v>
      </c>
    </row>
    <row r="24" spans="2:89" x14ac:dyDescent="0.3">
      <c r="B24" s="173">
        <f t="shared" si="3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3" t="s">
        <v>47</v>
      </c>
      <c r="J24" s="38">
        <f t="shared" si="1"/>
        <v>0.13183761643600664</v>
      </c>
      <c r="K24" s="60"/>
      <c r="L24" s="60"/>
      <c r="M24" s="60"/>
      <c r="N24" s="16">
        <f>+H24/BV24</f>
        <v>18631.400000000001</v>
      </c>
      <c r="O24" s="42"/>
      <c r="P24" s="588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3" t="s">
        <v>47</v>
      </c>
      <c r="AB24" s="46">
        <f>+Z24/H24</f>
        <v>2.5555424355299835E-2</v>
      </c>
      <c r="AC24" s="33"/>
      <c r="AD24" s="33">
        <f>+Z24/BV24</f>
        <v>476.13333333333333</v>
      </c>
      <c r="AE24" s="50"/>
      <c r="AF24" s="33"/>
      <c r="AG24" s="33"/>
      <c r="AH24" s="33"/>
      <c r="AI24" s="50"/>
      <c r="AJ24" s="1"/>
      <c r="AK24" s="23">
        <f t="shared" si="4"/>
        <v>1835</v>
      </c>
      <c r="AL24" s="24"/>
      <c r="AM24" s="24"/>
      <c r="AN24" s="24"/>
      <c r="AO24" s="24">
        <v>12238</v>
      </c>
      <c r="AP24" s="24"/>
      <c r="AQ24" s="25">
        <f t="shared" si="5"/>
        <v>0.17639142555032203</v>
      </c>
      <c r="AR24" s="25"/>
      <c r="AS24" s="25"/>
      <c r="AT24" s="24"/>
      <c r="AU24" s="345">
        <f>+AO24/H24</f>
        <v>4.3789874441355278E-2</v>
      </c>
      <c r="AV24" s="345"/>
      <c r="AW24" s="24">
        <f>+AO24/BV24</f>
        <v>815.86666666666667</v>
      </c>
      <c r="AX24" s="355"/>
      <c r="AY24" s="1"/>
      <c r="AZ24" s="66">
        <v>698344</v>
      </c>
      <c r="BA24" s="67"/>
      <c r="BB24" s="67">
        <f>+AZ24</f>
        <v>698344</v>
      </c>
      <c r="BC24" s="67"/>
      <c r="BD24" s="67">
        <f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>+BO24/BB24</f>
        <v>4.6229365470312624E-2</v>
      </c>
      <c r="BR24" s="67"/>
      <c r="BS24" s="67"/>
      <c r="BT24" s="185"/>
      <c r="BU24" s="1"/>
      <c r="BV24">
        <f t="shared" si="6"/>
        <v>15</v>
      </c>
    </row>
    <row r="25" spans="2:89" x14ac:dyDescent="0.3">
      <c r="B25" s="173">
        <f t="shared" si="3"/>
        <v>43925</v>
      </c>
      <c r="D25" s="17">
        <v>34196</v>
      </c>
      <c r="E25" s="16"/>
      <c r="F25" s="16"/>
      <c r="G25" s="16"/>
      <c r="H25" s="16">
        <f t="shared" ref="H25:H34" si="7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>+H25/BV25</f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8">+Z24+V25</f>
        <v>8472</v>
      </c>
      <c r="AA25" s="33"/>
      <c r="AB25" s="46">
        <f>+Z25/H25</f>
        <v>2.7009535590291615E-2</v>
      </c>
      <c r="AC25" s="33"/>
      <c r="AD25" s="33">
        <f>+Z25/BV25</f>
        <v>529.5</v>
      </c>
      <c r="AE25" s="50"/>
      <c r="AF25" s="33"/>
      <c r="AG25" s="33"/>
      <c r="AH25" s="33"/>
      <c r="AI25" s="50"/>
      <c r="AJ25" s="1"/>
      <c r="AK25" s="23">
        <f t="shared" si="4"/>
        <v>2587</v>
      </c>
      <c r="AL25" s="24"/>
      <c r="AM25" s="24"/>
      <c r="AN25" s="24"/>
      <c r="AO25" s="24">
        <v>14825</v>
      </c>
      <c r="AP25" s="24"/>
      <c r="AQ25" s="25">
        <f t="shared" si="5"/>
        <v>0.21139075012256905</v>
      </c>
      <c r="AR25" s="25"/>
      <c r="AS25" s="25"/>
      <c r="AT25" s="24"/>
      <c r="AU25" s="345">
        <f>+AO25/H25</f>
        <v>4.726349918862998E-2</v>
      </c>
      <c r="AV25" s="345"/>
      <c r="AW25" s="24">
        <f>+AO25/BV25</f>
        <v>926.5625</v>
      </c>
      <c r="AX25" s="355"/>
      <c r="AY25" s="1"/>
      <c r="AZ25" s="66">
        <v>934611</v>
      </c>
      <c r="BA25" s="67"/>
      <c r="BB25" s="67">
        <f>+BB24+AZ25</f>
        <v>1632955</v>
      </c>
      <c r="BC25" s="67"/>
      <c r="BD25" s="67">
        <f>+D25</f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>+BO24+BD25</f>
        <v>66480</v>
      </c>
      <c r="BP25" s="67"/>
      <c r="BQ25" s="74">
        <f>+BO25/BB25</f>
        <v>4.0711470922346296E-2</v>
      </c>
      <c r="BR25" s="67"/>
      <c r="BS25" s="86"/>
      <c r="BT25" s="185"/>
      <c r="BU25" s="1"/>
      <c r="BV25">
        <f t="shared" si="6"/>
        <v>16</v>
      </c>
    </row>
    <row r="26" spans="2:89" x14ac:dyDescent="0.3">
      <c r="B26" s="395">
        <f t="shared" si="3"/>
        <v>43926</v>
      </c>
      <c r="D26" s="17">
        <v>25316</v>
      </c>
      <c r="E26" s="16"/>
      <c r="F26" s="16"/>
      <c r="G26" s="16"/>
      <c r="H26" s="16">
        <f t="shared" si="7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>+H26/BV26</f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6"/>
      <c r="V26" s="34">
        <v>1165</v>
      </c>
      <c r="W26" s="33"/>
      <c r="X26" s="33"/>
      <c r="Y26" s="33"/>
      <c r="Z26" s="33">
        <f t="shared" si="8"/>
        <v>9637</v>
      </c>
      <c r="AA26" s="33"/>
      <c r="AB26" s="46">
        <f>+Z26/H26</f>
        <v>2.842915426437314E-2</v>
      </c>
      <c r="AC26" s="33"/>
      <c r="AD26" s="33">
        <f>+Z26/BV26</f>
        <v>566.88235294117646</v>
      </c>
      <c r="AE26" s="50"/>
      <c r="AF26" s="33">
        <f>SUM(V20:V26)</f>
        <v>7033</v>
      </c>
      <c r="AG26" s="33"/>
      <c r="AH26" s="33"/>
      <c r="AI26" s="50"/>
      <c r="AJ26" s="396"/>
      <c r="AK26" s="23">
        <f t="shared" si="4"/>
        <v>3152</v>
      </c>
      <c r="AL26" s="24"/>
      <c r="AM26" s="24"/>
      <c r="AN26" s="24"/>
      <c r="AO26" s="24">
        <v>17977</v>
      </c>
      <c r="AP26" s="24"/>
      <c r="AQ26" s="25">
        <f t="shared" si="5"/>
        <v>0.21261382799325465</v>
      </c>
      <c r="AR26" s="25"/>
      <c r="AS26" s="25"/>
      <c r="AT26" s="24"/>
      <c r="AU26" s="345">
        <f>+AO26/H26</f>
        <v>5.3032157954823696E-2</v>
      </c>
      <c r="AV26" s="345"/>
      <c r="AW26" s="24">
        <f>+AO26/BV26</f>
        <v>1057.4705882352941</v>
      </c>
      <c r="AX26" s="355"/>
      <c r="AY26" s="396"/>
      <c r="AZ26" s="66">
        <v>139414</v>
      </c>
      <c r="BA26" s="67"/>
      <c r="BB26" s="67">
        <f>+BB25+AZ26</f>
        <v>1772369</v>
      </c>
      <c r="BC26" s="67"/>
      <c r="BD26" s="67">
        <f>+D26</f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>+BO25+BD26</f>
        <v>91796</v>
      </c>
      <c r="BP26" s="67"/>
      <c r="BQ26" s="74">
        <f>+BO26/BB26</f>
        <v>5.1792826437384087E-2</v>
      </c>
      <c r="BR26" s="67"/>
      <c r="BS26" s="86"/>
      <c r="BT26" s="185"/>
      <c r="BU26" s="1"/>
      <c r="BV26">
        <f t="shared" si="6"/>
        <v>17</v>
      </c>
    </row>
    <row r="27" spans="2:89" x14ac:dyDescent="0.3">
      <c r="B27" s="173">
        <f t="shared" si="3"/>
        <v>43927</v>
      </c>
      <c r="D27" s="17">
        <v>31210</v>
      </c>
      <c r="E27" s="16"/>
      <c r="F27" s="16"/>
      <c r="G27" s="16"/>
      <c r="H27" s="16">
        <f t="shared" si="7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>+H27/BV27</f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8"/>
        <v>10892</v>
      </c>
      <c r="AA27" s="33"/>
      <c r="AB27" s="46">
        <f>+Z27/H27</f>
        <v>2.9422490430667247E-2</v>
      </c>
      <c r="AC27" s="33"/>
      <c r="AD27" s="33">
        <f>+Z27/BV27</f>
        <v>605.11111111111109</v>
      </c>
      <c r="AE27" s="50"/>
      <c r="AF27" s="33"/>
      <c r="AG27" s="33"/>
      <c r="AH27" s="33"/>
      <c r="AI27" s="50"/>
      <c r="AJ27" s="10"/>
      <c r="AK27" s="23">
        <f t="shared" si="4"/>
        <v>1694</v>
      </c>
      <c r="AL27" s="24"/>
      <c r="AM27" s="24"/>
      <c r="AN27" s="24"/>
      <c r="AO27" s="24">
        <v>19671</v>
      </c>
      <c r="AP27" s="24"/>
      <c r="AQ27" s="25">
        <f t="shared" si="5"/>
        <v>9.4231518050842747E-2</v>
      </c>
      <c r="AR27" s="25"/>
      <c r="AS27" s="25"/>
      <c r="AT27" s="24"/>
      <c r="AU27" s="345">
        <f>+AO27/H27</f>
        <v>5.3137147379880227E-2</v>
      </c>
      <c r="AV27" s="345"/>
      <c r="AW27" s="24">
        <f>+AO27/BV27</f>
        <v>1092.8333333333333</v>
      </c>
      <c r="AX27" s="355"/>
      <c r="AY27" s="10"/>
      <c r="AZ27" s="66">
        <f t="shared" ref="AZ27:AZ51" si="9">+BB27-BB26</f>
        <v>142171</v>
      </c>
      <c r="BA27" s="67"/>
      <c r="BB27" s="67">
        <v>1914540</v>
      </c>
      <c r="BC27" s="67"/>
      <c r="BD27" s="67">
        <f>+D27</f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>+BO26+BD27</f>
        <v>123006</v>
      </c>
      <c r="BP27" s="67"/>
      <c r="BQ27" s="74">
        <f>+BO27/BB27</f>
        <v>6.4248331191826755E-2</v>
      </c>
      <c r="BR27" s="67"/>
      <c r="BS27" s="86"/>
      <c r="BT27" s="185"/>
      <c r="BU27" s="1"/>
      <c r="BV27">
        <f t="shared" si="6"/>
        <v>18</v>
      </c>
    </row>
    <row r="28" spans="2:89" x14ac:dyDescent="0.3">
      <c r="B28" s="173">
        <f t="shared" si="3"/>
        <v>43928</v>
      </c>
      <c r="D28" s="17">
        <v>33460</v>
      </c>
      <c r="E28" s="16"/>
      <c r="F28" s="16"/>
      <c r="G28" s="16"/>
      <c r="H28" s="16">
        <f t="shared" si="7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>+H28/BV28</f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8"/>
        <v>12862</v>
      </c>
      <c r="AA28" s="33"/>
      <c r="AB28" s="46">
        <f>+Z28/H28</f>
        <v>3.1864002001719301E-2</v>
      </c>
      <c r="AC28" s="33"/>
      <c r="AD28" s="33">
        <f>+Z28/BV28</f>
        <v>676.9473684210526</v>
      </c>
      <c r="AE28" s="50"/>
      <c r="AF28" s="33"/>
      <c r="AG28" s="33"/>
      <c r="AH28" s="33"/>
      <c r="AI28" s="50"/>
      <c r="AJ28" s="1"/>
      <c r="AK28" s="23">
        <f t="shared" si="4"/>
        <v>2003</v>
      </c>
      <c r="AL28" s="24"/>
      <c r="AM28" s="24"/>
      <c r="AN28" s="24"/>
      <c r="AO28" s="24">
        <v>21674</v>
      </c>
      <c r="AP28" s="24"/>
      <c r="AQ28" s="25">
        <f t="shared" si="5"/>
        <v>0.10182502160540897</v>
      </c>
      <c r="AR28" s="25"/>
      <c r="AS28" s="25"/>
      <c r="AT28" s="24"/>
      <c r="AU28" s="345">
        <f>+AO28/H28</f>
        <v>5.3694633757212257E-2</v>
      </c>
      <c r="AV28" s="345"/>
      <c r="AW28" s="24">
        <f>+AO28/BV28</f>
        <v>1140.7368421052631</v>
      </c>
      <c r="AX28" s="355"/>
      <c r="AY28" s="1"/>
      <c r="AZ28" s="66">
        <f t="shared" si="9"/>
        <v>161199</v>
      </c>
      <c r="BA28" s="67"/>
      <c r="BB28" s="67">
        <v>2075739</v>
      </c>
      <c r="BC28" s="67"/>
      <c r="BD28" s="67">
        <f>+D28</f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>+BO27+BD28</f>
        <v>156466</v>
      </c>
      <c r="BP28" s="67"/>
      <c r="BQ28" s="74">
        <f>+BO28/BB28</f>
        <v>7.5378455576544059E-2</v>
      </c>
      <c r="BR28" s="67"/>
      <c r="BS28" s="86"/>
      <c r="BT28" s="185"/>
      <c r="BU28" s="1"/>
      <c r="BV28">
        <f t="shared" si="6"/>
        <v>19</v>
      </c>
    </row>
    <row r="29" spans="2:89" x14ac:dyDescent="0.3">
      <c r="B29" s="173">
        <f t="shared" si="3"/>
        <v>43929</v>
      </c>
      <c r="D29" s="17">
        <v>31935</v>
      </c>
      <c r="E29" s="16"/>
      <c r="F29" s="16"/>
      <c r="G29" s="16"/>
      <c r="H29" s="16">
        <f t="shared" si="7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>+H29/BV29</f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8"/>
        <v>14812</v>
      </c>
      <c r="AA29" s="33"/>
      <c r="AB29" s="46">
        <f>+Z29/H29</f>
        <v>3.4004609860694049E-2</v>
      </c>
      <c r="AC29" s="33"/>
      <c r="AD29" s="33">
        <f>+Z29/BV29</f>
        <v>740.6</v>
      </c>
      <c r="AE29" s="50"/>
      <c r="AF29" s="33"/>
      <c r="AG29" s="33"/>
      <c r="AH29" s="33"/>
      <c r="AI29" s="50"/>
      <c r="AJ29" s="1"/>
      <c r="AK29" s="23">
        <f t="shared" si="4"/>
        <v>1217</v>
      </c>
      <c r="AL29" s="24"/>
      <c r="AM29" s="24"/>
      <c r="AN29" s="24"/>
      <c r="AO29" s="24">
        <v>22891</v>
      </c>
      <c r="AP29" s="24"/>
      <c r="AQ29" s="25">
        <f t="shared" si="5"/>
        <v>5.6150226077327677E-2</v>
      </c>
      <c r="AR29" s="25"/>
      <c r="AS29" s="25"/>
      <c r="AT29" s="24"/>
      <c r="AU29" s="345">
        <f>+AO29/H29</f>
        <v>5.2551952762702372E-2</v>
      </c>
      <c r="AV29" s="345"/>
      <c r="AW29" s="24">
        <f>+AO29/BV29</f>
        <v>1144.55</v>
      </c>
      <c r="AX29" s="355"/>
      <c r="AY29" s="1"/>
      <c r="AZ29" s="66">
        <f t="shared" si="9"/>
        <v>133302</v>
      </c>
      <c r="BA29" s="67"/>
      <c r="BB29" s="67">
        <v>2209041</v>
      </c>
      <c r="BC29" s="67"/>
      <c r="BD29" s="67">
        <f>+D29</f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>+BO28+BD29</f>
        <v>188401</v>
      </c>
      <c r="BP29" s="67"/>
      <c r="BQ29" s="74">
        <f>+BO29/BB29</f>
        <v>8.528633013149145E-2</v>
      </c>
      <c r="BR29" s="67"/>
      <c r="BS29" s="86"/>
      <c r="BT29" s="185"/>
      <c r="BU29" s="1"/>
      <c r="BV29">
        <f t="shared" si="6"/>
        <v>20</v>
      </c>
    </row>
    <row r="30" spans="2:89" x14ac:dyDescent="0.3">
      <c r="B30" s="173">
        <f t="shared" si="3"/>
        <v>43930</v>
      </c>
      <c r="D30" s="17">
        <v>33536</v>
      </c>
      <c r="E30" s="16"/>
      <c r="F30" s="16"/>
      <c r="G30" s="16"/>
      <c r="H30" s="16">
        <f t="shared" si="7"/>
        <v>469124</v>
      </c>
      <c r="I30" s="16"/>
      <c r="J30" s="38">
        <f t="shared" si="1"/>
        <v>7.699018338429893E-2</v>
      </c>
      <c r="K30" s="16"/>
      <c r="L30" s="16"/>
      <c r="M30" s="16"/>
      <c r="N30" s="16">
        <f>+H30/BV30</f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8"/>
        <v>16712</v>
      </c>
      <c r="AA30" s="33"/>
      <c r="AB30" s="46">
        <f>+Z30/H30</f>
        <v>3.5623843589328193E-2</v>
      </c>
      <c r="AC30" s="33"/>
      <c r="AD30" s="33">
        <f>+Z30/BV30</f>
        <v>795.80952380952385</v>
      </c>
      <c r="AE30" s="50"/>
      <c r="AF30" s="33"/>
      <c r="AG30" s="33"/>
      <c r="AH30" s="33"/>
      <c r="AI30" s="50"/>
      <c r="AJ30" s="1"/>
      <c r="AK30" s="23">
        <f t="shared" si="4"/>
        <v>3037</v>
      </c>
      <c r="AL30" s="24"/>
      <c r="AM30" s="24"/>
      <c r="AN30" s="24"/>
      <c r="AO30" s="24">
        <v>25928</v>
      </c>
      <c r="AP30" s="24"/>
      <c r="AQ30" s="25">
        <f t="shared" si="5"/>
        <v>0.13267222926040803</v>
      </c>
      <c r="AR30" s="25"/>
      <c r="AS30" s="25"/>
      <c r="AT30" s="24"/>
      <c r="AU30" s="345">
        <f>+AO30/H30</f>
        <v>5.5268969398282755E-2</v>
      </c>
      <c r="AV30" s="345"/>
      <c r="AW30" s="24">
        <f>+AO30/BV30</f>
        <v>1234.6666666666667</v>
      </c>
      <c r="AX30" s="355"/>
      <c r="AY30" s="1"/>
      <c r="AZ30" s="66">
        <f t="shared" si="9"/>
        <v>144055</v>
      </c>
      <c r="BA30" s="67"/>
      <c r="BB30" s="67">
        <v>2353096</v>
      </c>
      <c r="BC30" s="67"/>
      <c r="BD30" s="67">
        <f>+D30</f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>+BO29+BD30</f>
        <v>221937</v>
      </c>
      <c r="BP30" s="67"/>
      <c r="BQ30" s="74">
        <f>+BO30/BB30</f>
        <v>9.4317018940153735E-2</v>
      </c>
      <c r="BR30" s="67"/>
      <c r="BS30" s="86"/>
      <c r="BT30" s="185"/>
      <c r="BU30" s="1"/>
      <c r="BV30">
        <f t="shared" si="6"/>
        <v>21</v>
      </c>
    </row>
    <row r="31" spans="2:89" x14ac:dyDescent="0.3">
      <c r="B31" s="173">
        <f t="shared" si="3"/>
        <v>43931</v>
      </c>
      <c r="D31" s="17">
        <v>33752</v>
      </c>
      <c r="E31" s="16"/>
      <c r="F31" s="16"/>
      <c r="G31" s="16"/>
      <c r="H31" s="16">
        <f t="shared" si="7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>+H31/BV31</f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8"/>
        <v>18747</v>
      </c>
      <c r="AA31" s="33"/>
      <c r="AB31" s="46">
        <f>+Z31/H31</f>
        <v>3.7279567925293709E-2</v>
      </c>
      <c r="AC31" s="33"/>
      <c r="AD31" s="33">
        <f>+Z31/BV31</f>
        <v>852.13636363636363</v>
      </c>
      <c r="AE31" s="50"/>
      <c r="AF31" s="33"/>
      <c r="AG31" s="33"/>
      <c r="AH31" s="33"/>
      <c r="AI31" s="50"/>
      <c r="AJ31" s="1"/>
      <c r="AK31" s="23">
        <f t="shared" si="4"/>
        <v>1386</v>
      </c>
      <c r="AL31" s="24"/>
      <c r="AM31" s="24"/>
      <c r="AN31" s="24"/>
      <c r="AO31" s="24">
        <v>27314</v>
      </c>
      <c r="AP31" s="24"/>
      <c r="AQ31" s="25">
        <f t="shared" si="5"/>
        <v>5.3455723542116633E-2</v>
      </c>
      <c r="AR31" s="25"/>
      <c r="AS31" s="25"/>
      <c r="AT31" s="24"/>
      <c r="AU31" s="345">
        <f>+AO31/H31</f>
        <v>5.4315576802233555E-2</v>
      </c>
      <c r="AV31" s="345"/>
      <c r="AW31" s="24">
        <f>+AO31/BV31</f>
        <v>1241.5454545454545</v>
      </c>
      <c r="AX31" s="355"/>
      <c r="AY31" s="1"/>
      <c r="AZ31" s="66">
        <f t="shared" si="9"/>
        <v>185792</v>
      </c>
      <c r="BA31" s="67"/>
      <c r="BB31" s="67">
        <v>2538888</v>
      </c>
      <c r="BC31" s="67"/>
      <c r="BD31" s="67">
        <f>+D31</f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>+BO30+BD31</f>
        <v>255689</v>
      </c>
      <c r="BP31" s="67"/>
      <c r="BQ31" s="74">
        <f>+BO31/BB31</f>
        <v>0.10070905057647285</v>
      </c>
      <c r="BR31" s="67"/>
      <c r="BS31" s="86"/>
      <c r="BT31" s="185"/>
      <c r="BU31" s="1"/>
      <c r="BV31">
        <f t="shared" si="6"/>
        <v>22</v>
      </c>
    </row>
    <row r="32" spans="2:89" x14ac:dyDescent="0.3">
      <c r="B32" s="173">
        <f t="shared" si="3"/>
        <v>43932</v>
      </c>
      <c r="D32" s="17">
        <v>30003</v>
      </c>
      <c r="E32" s="16"/>
      <c r="F32" s="16"/>
      <c r="G32" s="16"/>
      <c r="H32" s="16">
        <f t="shared" si="7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>+H32/BV32</f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8"/>
        <v>20577</v>
      </c>
      <c r="AA32" s="33"/>
      <c r="AB32" s="46">
        <f>+Z32/H32</f>
        <v>3.8614769957157256E-2</v>
      </c>
      <c r="AC32" s="33"/>
      <c r="AD32" s="33">
        <f>+Z32/BV32</f>
        <v>894.6521739130435</v>
      </c>
      <c r="AE32" s="50"/>
      <c r="AF32" s="33"/>
      <c r="AG32" s="33"/>
      <c r="AH32" s="33"/>
      <c r="AI32" s="50"/>
      <c r="AJ32" s="1"/>
      <c r="AK32" s="23">
        <f t="shared" si="4"/>
        <v>3139</v>
      </c>
      <c r="AL32" s="24"/>
      <c r="AM32" s="24"/>
      <c r="AN32" s="24"/>
      <c r="AO32" s="24">
        <v>30453</v>
      </c>
      <c r="AP32" s="24"/>
      <c r="AQ32" s="25">
        <f t="shared" si="5"/>
        <v>0.1149227502379732</v>
      </c>
      <c r="AR32" s="25"/>
      <c r="AS32" s="25"/>
      <c r="AT32" s="24"/>
      <c r="AU32" s="345">
        <f>+AO32/H32</f>
        <v>5.7148058001910376E-2</v>
      </c>
      <c r="AV32" s="345"/>
      <c r="AW32" s="24">
        <f>+AO32/BV32</f>
        <v>1324.0434782608695</v>
      </c>
      <c r="AX32" s="355"/>
      <c r="AY32" s="1"/>
      <c r="AZ32" s="66">
        <f t="shared" si="9"/>
        <v>131786</v>
      </c>
      <c r="BA32" s="67"/>
      <c r="BB32" s="67">
        <v>2670674</v>
      </c>
      <c r="BC32" s="67"/>
      <c r="BD32" s="67">
        <f>+D32</f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>+BO31+BD32</f>
        <v>285692</v>
      </c>
      <c r="BP32" s="67"/>
      <c r="BQ32" s="74">
        <f>+BO32/BB32</f>
        <v>0.10697374520439409</v>
      </c>
      <c r="BR32" s="67"/>
      <c r="BS32" s="86"/>
      <c r="BT32" s="185"/>
      <c r="BU32" s="1"/>
      <c r="BV32">
        <f t="shared" si="6"/>
        <v>23</v>
      </c>
    </row>
    <row r="33" spans="2:74" x14ac:dyDescent="0.3">
      <c r="B33" s="395">
        <f t="shared" si="3"/>
        <v>43933</v>
      </c>
      <c r="D33" s="17">
        <v>27421</v>
      </c>
      <c r="E33" s="16"/>
      <c r="F33" s="16"/>
      <c r="G33" s="16"/>
      <c r="H33" s="16">
        <f t="shared" si="7"/>
        <v>560300</v>
      </c>
      <c r="I33" s="16"/>
      <c r="J33" s="38">
        <f t="shared" si="1"/>
        <v>5.14582109634645E-2</v>
      </c>
      <c r="K33" s="16"/>
      <c r="L33" s="16"/>
      <c r="M33" s="16"/>
      <c r="N33" s="16">
        <f>+H33/BV33</f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6"/>
      <c r="V33" s="34">
        <v>1528</v>
      </c>
      <c r="W33" s="33"/>
      <c r="X33" s="33"/>
      <c r="Y33" s="33"/>
      <c r="Z33" s="33">
        <f t="shared" si="8"/>
        <v>22105</v>
      </c>
      <c r="AA33" s="33"/>
      <c r="AB33" s="46">
        <f>+Z33/H33</f>
        <v>3.9452079243262536E-2</v>
      </c>
      <c r="AC33" s="33"/>
      <c r="AD33" s="33">
        <f>+Z33/BV33</f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6"/>
      <c r="AK33" s="23">
        <f t="shared" si="4"/>
        <v>2181</v>
      </c>
      <c r="AL33" s="24"/>
      <c r="AM33" s="24"/>
      <c r="AN33" s="24"/>
      <c r="AO33" s="24">
        <v>32634</v>
      </c>
      <c r="AP33" s="24"/>
      <c r="AQ33" s="25">
        <f t="shared" si="5"/>
        <v>7.1618559747808092E-2</v>
      </c>
      <c r="AR33" s="25"/>
      <c r="AS33" s="25"/>
      <c r="AT33" s="24"/>
      <c r="AU33" s="345">
        <f>+AO33/H33</f>
        <v>5.8243797965375689E-2</v>
      </c>
      <c r="AV33" s="345"/>
      <c r="AW33" s="24">
        <f>+AO33/BV33</f>
        <v>1359.75</v>
      </c>
      <c r="AX33" s="355"/>
      <c r="AY33" s="396"/>
      <c r="AZ33" s="66">
        <f t="shared" si="9"/>
        <v>161584</v>
      </c>
      <c r="BA33" s="67"/>
      <c r="BB33" s="67">
        <v>2832258</v>
      </c>
      <c r="BC33" s="67"/>
      <c r="BD33" s="67">
        <f>+D33</f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>+BO32+BD33</f>
        <v>313113</v>
      </c>
      <c r="BP33" s="67"/>
      <c r="BQ33" s="74">
        <f>+BO33/BB33</f>
        <v>0.1105524284863879</v>
      </c>
      <c r="BR33" s="67"/>
      <c r="BS33" s="86"/>
      <c r="BT33" s="185"/>
      <c r="BU33" s="1"/>
      <c r="BV33">
        <f t="shared" si="6"/>
        <v>24</v>
      </c>
    </row>
    <row r="34" spans="2:74" x14ac:dyDescent="0.3">
      <c r="B34" s="173">
        <f t="shared" si="3"/>
        <v>43934</v>
      </c>
      <c r="D34" s="17">
        <v>26641</v>
      </c>
      <c r="E34" s="16"/>
      <c r="F34" s="16"/>
      <c r="G34" s="16"/>
      <c r="H34" s="16">
        <f t="shared" si="7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>+H34/BV34</f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8"/>
        <v>23640</v>
      </c>
      <c r="AA34" s="33"/>
      <c r="AB34" s="46">
        <f>+Z34/H34</f>
        <v>4.0276620648412705E-2</v>
      </c>
      <c r="AC34" s="33"/>
      <c r="AD34" s="33">
        <f>+Z34/BV34</f>
        <v>945.6</v>
      </c>
      <c r="AE34" s="50"/>
      <c r="AF34" s="33"/>
      <c r="AG34" s="33"/>
      <c r="AH34" s="233"/>
      <c r="AI34" s="50"/>
      <c r="AJ34" s="10"/>
      <c r="AK34" s="23">
        <f t="shared" si="4"/>
        <v>3620</v>
      </c>
      <c r="AL34" s="24"/>
      <c r="AM34" s="24"/>
      <c r="AN34" s="24"/>
      <c r="AO34" s="24">
        <v>36254</v>
      </c>
      <c r="AP34" s="24"/>
      <c r="AQ34" s="25">
        <f t="shared" si="5"/>
        <v>0.11092725378439665</v>
      </c>
      <c r="AR34" s="25"/>
      <c r="AS34" s="25"/>
      <c r="AT34" s="24"/>
      <c r="AU34" s="345">
        <f>+AO34/H34</f>
        <v>6.1767707486783167E-2</v>
      </c>
      <c r="AV34" s="345"/>
      <c r="AW34" s="24">
        <f>+AO34/BV34</f>
        <v>1450.16</v>
      </c>
      <c r="AX34" s="355"/>
      <c r="AY34" s="10"/>
      <c r="AZ34" s="66">
        <f t="shared" si="9"/>
        <v>111697</v>
      </c>
      <c r="BA34" s="67"/>
      <c r="BB34" s="67">
        <v>2943955</v>
      </c>
      <c r="BC34" s="67"/>
      <c r="BD34" s="67">
        <f>+D34</f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>+BO33+BD34</f>
        <v>339754</v>
      </c>
      <c r="BP34" s="67"/>
      <c r="BQ34" s="74">
        <f>+BO34/BB34</f>
        <v>0.11540733469091749</v>
      </c>
      <c r="BR34" s="67"/>
      <c r="BS34" s="86"/>
      <c r="BT34" s="185"/>
      <c r="BU34" s="1"/>
      <c r="BV34">
        <f t="shared" si="6"/>
        <v>25</v>
      </c>
    </row>
    <row r="35" spans="2:74" x14ac:dyDescent="0.3">
      <c r="B35" s="173">
        <f t="shared" si="3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4" t="s">
        <v>69</v>
      </c>
      <c r="J35" s="38">
        <f t="shared" si="1"/>
        <v>5.2339161857835798E-2</v>
      </c>
      <c r="K35" s="16"/>
      <c r="L35" s="16"/>
      <c r="M35" s="16"/>
      <c r="N35" s="16">
        <f>+H35/BV35</f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4" t="s">
        <v>69</v>
      </c>
      <c r="AB35" s="46">
        <f>+Z35/H35</f>
        <v>4.8412950809666531E-2</v>
      </c>
      <c r="AC35" s="33"/>
      <c r="AD35" s="33">
        <f>+Z35/BV35</f>
        <v>1159.3076923076924</v>
      </c>
      <c r="AE35" s="50"/>
      <c r="AF35" s="33"/>
      <c r="AG35" s="33"/>
      <c r="AH35" s="33"/>
      <c r="AI35" s="50"/>
      <c r="AJ35" s="1"/>
      <c r="AK35" s="23">
        <f t="shared" si="4"/>
        <v>2566</v>
      </c>
      <c r="AL35" s="24"/>
      <c r="AM35" s="24"/>
      <c r="AN35" s="24"/>
      <c r="AO35" s="24">
        <v>38820</v>
      </c>
      <c r="AP35" s="24"/>
      <c r="AQ35" s="25">
        <f t="shared" si="5"/>
        <v>7.0778396866552656E-2</v>
      </c>
      <c r="AR35" s="25"/>
      <c r="AS35" s="25"/>
      <c r="AT35" s="24"/>
      <c r="AU35" s="345">
        <f>+AO35/H35</f>
        <v>6.23512291961799E-2</v>
      </c>
      <c r="AV35" s="345"/>
      <c r="AW35" s="24">
        <f>+AO35/BV35</f>
        <v>1493.0769230769231</v>
      </c>
      <c r="AX35" s="355"/>
      <c r="AY35" s="1"/>
      <c r="AZ35" s="66">
        <f t="shared" si="9"/>
        <v>121064</v>
      </c>
      <c r="BA35" s="67"/>
      <c r="BB35" s="67">
        <v>3065019</v>
      </c>
      <c r="BC35" s="67"/>
      <c r="BD35" s="67">
        <f>+D35</f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>+BO34+BD35</f>
        <v>370474</v>
      </c>
      <c r="BP35" s="67"/>
      <c r="BQ35" s="74">
        <f>+BO35/BB35</f>
        <v>0.12087168138272553</v>
      </c>
      <c r="BR35" s="67"/>
      <c r="BS35" s="86"/>
      <c r="BT35" s="185"/>
      <c r="BU35" s="1"/>
      <c r="BV35">
        <f t="shared" si="6"/>
        <v>26</v>
      </c>
    </row>
    <row r="36" spans="2:74" x14ac:dyDescent="0.3">
      <c r="B36" s="173">
        <f t="shared" si="3"/>
        <v>43936</v>
      </c>
      <c r="D36" s="17">
        <v>30342</v>
      </c>
      <c r="E36" s="16"/>
      <c r="F36" s="16"/>
      <c r="G36" s="16"/>
      <c r="H36" s="16">
        <f t="shared" ref="H36:H45" si="10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>+H36/BV36</f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1">+Z35+V36</f>
        <v>32760</v>
      </c>
      <c r="AA36" s="33"/>
      <c r="AB36" s="46">
        <f>+Z36/H36</f>
        <v>5.0172756009703744E-2</v>
      </c>
      <c r="AC36" s="33"/>
      <c r="AD36" s="33">
        <f>+Z36/BV36</f>
        <v>1213.3333333333333</v>
      </c>
      <c r="AE36" s="50"/>
      <c r="AF36" s="33"/>
      <c r="AG36" s="33"/>
      <c r="AH36" s="33"/>
      <c r="AI36" s="50"/>
      <c r="AJ36" s="1"/>
      <c r="AK36" s="23">
        <f t="shared" si="4"/>
        <v>9881</v>
      </c>
      <c r="AL36" s="24"/>
      <c r="AM36" s="24"/>
      <c r="AN36" s="24"/>
      <c r="AO36" s="24">
        <v>48701</v>
      </c>
      <c r="AP36" s="24"/>
      <c r="AQ36" s="25">
        <f t="shared" si="5"/>
        <v>0.25453374549201441</v>
      </c>
      <c r="AR36" s="25"/>
      <c r="AS36" s="25"/>
      <c r="AT36" s="24"/>
      <c r="AU36" s="345">
        <f>+AO36/H36</f>
        <v>7.4586794579627039E-2</v>
      </c>
      <c r="AV36" s="345"/>
      <c r="AW36" s="24">
        <f>+AO36/BV36</f>
        <v>1803.7407407407406</v>
      </c>
      <c r="AX36" s="355"/>
      <c r="AY36" s="1"/>
      <c r="AZ36" s="66">
        <f t="shared" si="9"/>
        <v>193860</v>
      </c>
      <c r="BA36" s="67"/>
      <c r="BB36" s="67">
        <v>3258879</v>
      </c>
      <c r="BC36" s="67"/>
      <c r="BD36" s="67">
        <f>+D36</f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>+BO35+BD36</f>
        <v>400816</v>
      </c>
      <c r="BP36" s="67"/>
      <c r="BQ36" s="74">
        <f>+BO36/BB36</f>
        <v>0.12299198589453612</v>
      </c>
      <c r="BR36" s="67"/>
      <c r="BS36" s="86"/>
      <c r="BT36" s="185"/>
      <c r="BU36" s="1"/>
      <c r="BV36">
        <f t="shared" si="6"/>
        <v>27</v>
      </c>
    </row>
    <row r="37" spans="2:74" x14ac:dyDescent="0.3">
      <c r="B37" s="173">
        <f t="shared" si="3"/>
        <v>43937</v>
      </c>
      <c r="D37" s="17">
        <v>29567</v>
      </c>
      <c r="E37" s="16"/>
      <c r="F37" s="16"/>
      <c r="G37" s="16"/>
      <c r="H37" s="16">
        <f t="shared" si="10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>+H37/BV37</f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1"/>
        <v>34936</v>
      </c>
      <c r="AA37" s="33"/>
      <c r="AB37" s="46">
        <f>+Z37/H37</f>
        <v>5.1187453389029629E-2</v>
      </c>
      <c r="AC37" s="33"/>
      <c r="AD37" s="33">
        <f>+Z37/BV37</f>
        <v>1247.7142857142858</v>
      </c>
      <c r="AE37" s="50"/>
      <c r="AF37" s="33"/>
      <c r="AG37" s="33"/>
      <c r="AH37" s="33"/>
      <c r="AI37" s="50"/>
      <c r="AJ37" s="10"/>
      <c r="AK37" s="23">
        <f t="shared" si="4"/>
        <v>8807</v>
      </c>
      <c r="AL37" s="24"/>
      <c r="AM37" s="24"/>
      <c r="AN37" s="24"/>
      <c r="AO37" s="24">
        <v>57508</v>
      </c>
      <c r="AP37" s="24"/>
      <c r="AQ37" s="25">
        <f t="shared" si="5"/>
        <v>0.1808381758074783</v>
      </c>
      <c r="AR37" s="25"/>
      <c r="AS37" s="25"/>
      <c r="AT37" s="24"/>
      <c r="AU37" s="345">
        <f>+AO37/H37</f>
        <v>8.4259447833075221E-2</v>
      </c>
      <c r="AV37" s="345"/>
      <c r="AW37" s="24">
        <f>+AO37/BV37</f>
        <v>2053.8571428571427</v>
      </c>
      <c r="AX37" s="355"/>
      <c r="AY37" s="1"/>
      <c r="AZ37" s="66">
        <f t="shared" si="9"/>
        <v>139261</v>
      </c>
      <c r="BA37" s="67"/>
      <c r="BB37" s="67">
        <v>3398140</v>
      </c>
      <c r="BC37" s="67"/>
      <c r="BD37" s="67">
        <f>+D37</f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>+BO36+BD37</f>
        <v>430383</v>
      </c>
      <c r="BP37" s="67"/>
      <c r="BQ37" s="74">
        <f>+BO37/BB37</f>
        <v>0.12665252167362145</v>
      </c>
      <c r="BR37" s="67"/>
      <c r="BS37" s="86"/>
      <c r="BT37" s="185"/>
      <c r="BU37" s="1"/>
      <c r="BV37">
        <f t="shared" si="6"/>
        <v>28</v>
      </c>
    </row>
    <row r="38" spans="2:74" x14ac:dyDescent="0.3">
      <c r="B38" s="173">
        <f t="shared" si="3"/>
        <v>43938</v>
      </c>
      <c r="D38" s="17">
        <v>32165</v>
      </c>
      <c r="E38" s="16"/>
      <c r="F38" s="16"/>
      <c r="G38" s="16"/>
      <c r="H38" s="16">
        <f t="shared" si="10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>+H38/BV38</f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1"/>
        <v>37464</v>
      </c>
      <c r="AA38" s="33"/>
      <c r="AB38" s="46">
        <f>+Z38/H38</f>
        <v>5.2420957188991937E-2</v>
      </c>
      <c r="AC38" s="33"/>
      <c r="AD38" s="33">
        <f>+Z38/BV38</f>
        <v>1291.8620689655172</v>
      </c>
      <c r="AE38" s="50"/>
      <c r="AF38" s="33"/>
      <c r="AG38" s="33"/>
      <c r="AH38" s="33"/>
      <c r="AI38" s="50"/>
      <c r="AJ38" s="10"/>
      <c r="AK38" s="23">
        <f t="shared" si="4"/>
        <v>3002</v>
      </c>
      <c r="AL38" s="24"/>
      <c r="AM38" s="24"/>
      <c r="AN38" s="24"/>
      <c r="AO38" s="24">
        <v>60510</v>
      </c>
      <c r="AP38" s="24"/>
      <c r="AQ38" s="25">
        <f t="shared" si="5"/>
        <v>5.2201432844126032E-2</v>
      </c>
      <c r="AR38" s="25"/>
      <c r="AS38" s="25"/>
      <c r="AT38" s="24"/>
      <c r="AU38" s="345">
        <f>+AO38/H38</f>
        <v>8.4667737548203656E-2</v>
      </c>
      <c r="AV38" s="345"/>
      <c r="AW38" s="24">
        <f>+AO38/BV38</f>
        <v>2086.5517241379312</v>
      </c>
      <c r="AX38" s="355"/>
      <c r="AY38" s="1"/>
      <c r="AZ38" s="66">
        <f t="shared" si="9"/>
        <v>174117</v>
      </c>
      <c r="BA38" s="67"/>
      <c r="BB38" s="67">
        <v>3572257</v>
      </c>
      <c r="BC38" s="67"/>
      <c r="BD38" s="67">
        <f>+D38</f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>+BO37+BD38</f>
        <v>462548</v>
      </c>
      <c r="BP38" s="67"/>
      <c r="BQ38" s="74">
        <f>+BO38/BB38</f>
        <v>0.12948340502936939</v>
      </c>
      <c r="BR38" s="67"/>
      <c r="BS38" s="86"/>
      <c r="BT38" s="185"/>
      <c r="BU38" s="1"/>
      <c r="BV38">
        <f t="shared" si="6"/>
        <v>29</v>
      </c>
    </row>
    <row r="39" spans="2:74" x14ac:dyDescent="0.3">
      <c r="B39" s="336">
        <f t="shared" si="3"/>
        <v>43939</v>
      </c>
      <c r="C39" s="110"/>
      <c r="D39" s="17">
        <v>29057</v>
      </c>
      <c r="E39" s="16"/>
      <c r="F39" s="16"/>
      <c r="G39" s="16"/>
      <c r="H39" s="16">
        <f t="shared" si="10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>+H39/BV39</f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1"/>
        <v>39331</v>
      </c>
      <c r="AA39" s="33"/>
      <c r="AB39" s="46">
        <f>+Z39/H39</f>
        <v>5.2883225566164205E-2</v>
      </c>
      <c r="AC39" s="33"/>
      <c r="AD39" s="33">
        <f>+Z39/BV39</f>
        <v>1311.0333333333333</v>
      </c>
      <c r="AE39" s="50"/>
      <c r="AF39" s="33"/>
      <c r="AG39" s="33"/>
      <c r="AH39" s="33"/>
      <c r="AI39" s="50"/>
      <c r="AJ39" s="90"/>
      <c r="AK39" s="23">
        <f t="shared" si="4"/>
        <v>7759</v>
      </c>
      <c r="AL39" s="24"/>
      <c r="AM39" s="24"/>
      <c r="AN39" s="24"/>
      <c r="AO39" s="24">
        <v>68269</v>
      </c>
      <c r="AP39" s="24"/>
      <c r="AQ39" s="25">
        <f t="shared" si="5"/>
        <v>0.12822673938192033</v>
      </c>
      <c r="AR39" s="25"/>
      <c r="AS39" s="25"/>
      <c r="AT39" s="24"/>
      <c r="AU39" s="345">
        <f>+AO39/H39</f>
        <v>9.1792350211702317E-2</v>
      </c>
      <c r="AV39" s="345"/>
      <c r="AW39" s="24">
        <f>+AO39/BV39</f>
        <v>2275.6333333333332</v>
      </c>
      <c r="AX39" s="355"/>
      <c r="AY39" s="90"/>
      <c r="AZ39" s="66">
        <f t="shared" si="9"/>
        <v>149888</v>
      </c>
      <c r="BA39" s="67"/>
      <c r="BB39" s="67">
        <v>3722145</v>
      </c>
      <c r="BC39" s="67"/>
      <c r="BD39" s="67">
        <f>+D39</f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>+BO38+BD39</f>
        <v>491605</v>
      </c>
      <c r="BP39" s="67"/>
      <c r="BQ39" s="74">
        <f>+BO39/BB39</f>
        <v>0.13207572515310392</v>
      </c>
      <c r="BR39" s="67"/>
      <c r="BS39" s="86"/>
      <c r="BT39" s="185"/>
      <c r="BU39" s="90"/>
      <c r="BV39" s="110">
        <f t="shared" si="6"/>
        <v>30</v>
      </c>
    </row>
    <row r="40" spans="2:74" x14ac:dyDescent="0.3">
      <c r="B40" s="395">
        <f t="shared" si="3"/>
        <v>43940</v>
      </c>
      <c r="C40" s="61"/>
      <c r="D40" s="17">
        <v>26183</v>
      </c>
      <c r="E40" s="16"/>
      <c r="F40" s="16"/>
      <c r="G40" s="16"/>
      <c r="H40" s="16">
        <f t="shared" si="10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>+H40/BV40</f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6"/>
      <c r="V40" s="34">
        <v>1570</v>
      </c>
      <c r="W40" s="33"/>
      <c r="X40" s="33"/>
      <c r="Y40" s="33"/>
      <c r="Z40" s="33">
        <f t="shared" si="11"/>
        <v>40901</v>
      </c>
      <c r="AA40" s="33"/>
      <c r="AB40" s="46">
        <f>+Z40/H40</f>
        <v>5.312397716114485E-2</v>
      </c>
      <c r="AC40" s="33"/>
      <c r="AD40" s="33">
        <f>+Z40/BV40</f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6"/>
      <c r="AK40" s="23">
        <f t="shared" si="4"/>
        <v>2734</v>
      </c>
      <c r="AL40" s="24"/>
      <c r="AM40" s="24"/>
      <c r="AN40" s="24"/>
      <c r="AO40" s="24">
        <v>71003</v>
      </c>
      <c r="AP40" s="24"/>
      <c r="AQ40" s="25">
        <f t="shared" si="5"/>
        <v>4.004745931535543E-2</v>
      </c>
      <c r="AR40" s="25"/>
      <c r="AS40" s="25"/>
      <c r="AT40" s="24"/>
      <c r="AU40" s="345">
        <f>+AO40/H40</f>
        <v>9.2221748866110065E-2</v>
      </c>
      <c r="AV40" s="345"/>
      <c r="AW40" s="24">
        <f>+AO40/BV40</f>
        <v>2290.4193548387098</v>
      </c>
      <c r="AX40" s="355"/>
      <c r="AY40" s="396"/>
      <c r="AZ40" s="66">
        <f t="shared" si="9"/>
        <v>139404</v>
      </c>
      <c r="BA40" s="67"/>
      <c r="BB40" s="67">
        <v>3861549</v>
      </c>
      <c r="BC40" s="67"/>
      <c r="BD40" s="67">
        <f>+D40</f>
        <v>26183</v>
      </c>
      <c r="BE40" s="67"/>
      <c r="BF40" s="157">
        <f t="shared" ref="BF40:BF51" si="12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>+BB40/BV40</f>
        <v>124566.09677419355</v>
      </c>
      <c r="BN40" s="67"/>
      <c r="BO40" s="67">
        <f>+BO39+BD40</f>
        <v>517788</v>
      </c>
      <c r="BP40" s="67"/>
      <c r="BQ40" s="74">
        <f>+BO40/BB40</f>
        <v>0.13408815995860729</v>
      </c>
      <c r="BR40" s="67"/>
      <c r="BS40" s="86"/>
      <c r="BT40" s="185"/>
      <c r="BU40" s="1"/>
      <c r="BV40">
        <f t="shared" si="6"/>
        <v>31</v>
      </c>
    </row>
    <row r="41" spans="2:74" x14ac:dyDescent="0.3">
      <c r="B41" s="173">
        <f t="shared" si="3"/>
        <v>43941</v>
      </c>
      <c r="C41" s="61"/>
      <c r="D41" s="17">
        <v>28143</v>
      </c>
      <c r="E41" s="16"/>
      <c r="F41" s="16"/>
      <c r="G41" s="16"/>
      <c r="H41" s="16">
        <f t="shared" si="10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>+H41/BV41</f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1"/>
        <v>42853</v>
      </c>
      <c r="AA41" s="33"/>
      <c r="AB41" s="46">
        <f>+Z41/H41</f>
        <v>5.369653120884546E-2</v>
      </c>
      <c r="AC41" s="33"/>
      <c r="AD41" s="33">
        <f>+Z41/BV41</f>
        <v>1339.15625</v>
      </c>
      <c r="AE41" s="50"/>
      <c r="AF41" s="33"/>
      <c r="AG41" s="33"/>
      <c r="AH41" s="233"/>
      <c r="AI41" s="50"/>
      <c r="AJ41" s="10"/>
      <c r="AK41" s="23">
        <f t="shared" si="4"/>
        <v>1386</v>
      </c>
      <c r="AL41" s="24"/>
      <c r="AM41" s="24"/>
      <c r="AN41" s="24"/>
      <c r="AO41" s="24">
        <v>72389</v>
      </c>
      <c r="AP41" s="24"/>
      <c r="AQ41" s="25">
        <f t="shared" si="5"/>
        <v>1.9520301959072152E-2</v>
      </c>
      <c r="AR41" s="25"/>
      <c r="AS41" s="25"/>
      <c r="AT41" s="24"/>
      <c r="AU41" s="345">
        <f>+AO41/H41</f>
        <v>9.0706326224000988E-2</v>
      </c>
      <c r="AV41" s="345"/>
      <c r="AW41" s="24">
        <f>+AO41/BV41</f>
        <v>2262.15625</v>
      </c>
      <c r="AX41" s="355"/>
      <c r="AY41" s="10"/>
      <c r="AZ41" s="66">
        <f t="shared" si="9"/>
        <v>164811</v>
      </c>
      <c r="BA41" s="67"/>
      <c r="BB41" s="67">
        <v>4026360</v>
      </c>
      <c r="BC41" s="67"/>
      <c r="BD41" s="67">
        <f>+D41</f>
        <v>28143</v>
      </c>
      <c r="BE41" s="67"/>
      <c r="BF41" s="157">
        <f t="shared" si="12"/>
        <v>0.17075923330360232</v>
      </c>
      <c r="BG41" s="67"/>
      <c r="BH41" s="185"/>
      <c r="BI41" s="67"/>
      <c r="BJ41" s="67"/>
      <c r="BK41" s="67"/>
      <c r="BL41" s="67"/>
      <c r="BM41" s="66">
        <f>+BB41/BV41</f>
        <v>125823.75</v>
      </c>
      <c r="BN41" s="67"/>
      <c r="BO41" s="67">
        <f>+BO40+BD41</f>
        <v>545931</v>
      </c>
      <c r="BP41" s="67"/>
      <c r="BQ41" s="74">
        <f>+BO41/BB41</f>
        <v>0.13558921705957738</v>
      </c>
      <c r="BR41" s="67"/>
      <c r="BS41" s="86"/>
      <c r="BT41" s="185"/>
      <c r="BU41" s="1"/>
      <c r="BV41">
        <f t="shared" si="6"/>
        <v>32</v>
      </c>
    </row>
    <row r="42" spans="2:74" x14ac:dyDescent="0.3">
      <c r="B42" s="173">
        <f t="shared" si="3"/>
        <v>43942</v>
      </c>
      <c r="C42" s="61"/>
      <c r="D42" s="17">
        <v>26105</v>
      </c>
      <c r="E42" s="16"/>
      <c r="F42" s="16"/>
      <c r="G42" s="16"/>
      <c r="H42" s="16">
        <f t="shared" si="10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1"/>
        <v>45536</v>
      </c>
      <c r="AA42" s="33"/>
      <c r="AB42" s="46">
        <f>+Z42/H42</f>
        <v>5.5251139336345678E-2</v>
      </c>
      <c r="AC42" s="33"/>
      <c r="AD42" s="33">
        <f>+Z42/BV42</f>
        <v>1379.878787878788</v>
      </c>
      <c r="AE42" s="50"/>
      <c r="AF42" s="33"/>
      <c r="AG42" s="33"/>
      <c r="AH42" s="33"/>
      <c r="AI42" s="50"/>
      <c r="AJ42" s="1"/>
      <c r="AK42" s="23">
        <f t="shared" si="4"/>
        <v>10534</v>
      </c>
      <c r="AL42" s="24"/>
      <c r="AM42" s="24"/>
      <c r="AN42" s="24"/>
      <c r="AO42" s="24">
        <v>82923</v>
      </c>
      <c r="AP42" s="24"/>
      <c r="AQ42" s="25">
        <f t="shared" si="5"/>
        <v>0.14551934686209231</v>
      </c>
      <c r="AR42" s="25"/>
      <c r="AS42" s="25"/>
      <c r="AT42" s="24"/>
      <c r="AU42" s="345">
        <f>+AO42/H42</f>
        <v>0.10061468348532573</v>
      </c>
      <c r="AV42" s="345"/>
      <c r="AW42" s="24">
        <f>+AO42/BV42</f>
        <v>2512.818181818182</v>
      </c>
      <c r="AX42" s="355"/>
      <c r="AY42" s="1"/>
      <c r="AZ42" s="66">
        <f t="shared" si="9"/>
        <v>161032</v>
      </c>
      <c r="BA42" s="67"/>
      <c r="BB42" s="67">
        <v>4187392</v>
      </c>
      <c r="BC42" s="67"/>
      <c r="BD42" s="67">
        <f>+D42</f>
        <v>26105</v>
      </c>
      <c r="BE42" s="67"/>
      <c r="BF42" s="157">
        <f t="shared" si="12"/>
        <v>0.16211063639525064</v>
      </c>
      <c r="BG42" s="67"/>
      <c r="BH42" s="185"/>
      <c r="BI42" s="67"/>
      <c r="BJ42" s="67"/>
      <c r="BK42" s="67"/>
      <c r="BL42" s="67"/>
      <c r="BM42" s="66">
        <f>+BB42/BV42</f>
        <v>126890.66666666667</v>
      </c>
      <c r="BN42" s="67"/>
      <c r="BO42" s="67">
        <f>+BO41+BD42</f>
        <v>572036</v>
      </c>
      <c r="BP42" s="67"/>
      <c r="BQ42" s="74">
        <f>+BO42/BB42</f>
        <v>0.13660913523262211</v>
      </c>
      <c r="BR42" s="67"/>
      <c r="BS42" s="86"/>
      <c r="BT42" s="185"/>
      <c r="BU42" s="1"/>
      <c r="BV42">
        <f t="shared" si="6"/>
        <v>33</v>
      </c>
    </row>
    <row r="43" spans="2:74" x14ac:dyDescent="0.3">
      <c r="B43" s="173">
        <f t="shared" si="3"/>
        <v>43943</v>
      </c>
      <c r="C43" s="61"/>
      <c r="D43" s="17">
        <v>30210</v>
      </c>
      <c r="E43" s="16"/>
      <c r="F43" s="16"/>
      <c r="G43" s="16"/>
      <c r="H43" s="16">
        <f t="shared" si="10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>+H43/BV43</f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1"/>
        <v>47894</v>
      </c>
      <c r="AA43" s="33"/>
      <c r="AB43" s="46">
        <f>+Z43/H43</f>
        <v>5.6057417477591784E-2</v>
      </c>
      <c r="AC43" s="33"/>
      <c r="AD43" s="33">
        <f>+Z43/BV43</f>
        <v>1408.6470588235295</v>
      </c>
      <c r="AE43" s="50"/>
      <c r="AF43" s="33"/>
      <c r="AG43" s="33"/>
      <c r="AH43" s="33"/>
      <c r="AI43" s="50"/>
      <c r="AJ43" s="1"/>
      <c r="AK43" s="23">
        <f t="shared" si="4"/>
        <v>1127</v>
      </c>
      <c r="AL43" s="24"/>
      <c r="AM43" s="24"/>
      <c r="AN43" s="24"/>
      <c r="AO43" s="24">
        <v>84050</v>
      </c>
      <c r="AP43" s="24"/>
      <c r="AQ43" s="25">
        <f t="shared" si="5"/>
        <v>1.3590921698443134E-2</v>
      </c>
      <c r="AR43" s="25"/>
      <c r="AS43" s="25"/>
      <c r="AT43" s="24"/>
      <c r="AU43" s="345">
        <f>+AO43/H43</f>
        <v>9.8376120996191363E-2</v>
      </c>
      <c r="AV43" s="345"/>
      <c r="AW43" s="24">
        <f>+AO43/BV43</f>
        <v>2472.0588235294117</v>
      </c>
      <c r="AX43" s="355"/>
      <c r="AY43" s="1"/>
      <c r="AZ43" s="66">
        <f t="shared" si="9"/>
        <v>137950</v>
      </c>
      <c r="BA43" s="67"/>
      <c r="BB43" s="67">
        <v>4325342</v>
      </c>
      <c r="BC43" s="67"/>
      <c r="BD43" s="67">
        <f>+D43</f>
        <v>30210</v>
      </c>
      <c r="BE43" s="67"/>
      <c r="BF43" s="157">
        <f t="shared" si="12"/>
        <v>0.21899238854657485</v>
      </c>
      <c r="BG43" s="67"/>
      <c r="BH43" s="185"/>
      <c r="BI43" s="67"/>
      <c r="BJ43" s="67"/>
      <c r="BK43" s="67"/>
      <c r="BL43" s="67"/>
      <c r="BM43" s="66">
        <f>+BB43/BV43</f>
        <v>127215.94117647059</v>
      </c>
      <c r="BN43" s="67"/>
      <c r="BO43" s="67">
        <f>+BO42+BD43</f>
        <v>602246</v>
      </c>
      <c r="BP43" s="67"/>
      <c r="BQ43" s="74">
        <f>+BO43/BB43</f>
        <v>0.13923661990196382</v>
      </c>
      <c r="BR43" s="67"/>
      <c r="BS43" s="86"/>
      <c r="BT43" s="185"/>
      <c r="BU43" s="1"/>
      <c r="BV43">
        <f t="shared" si="6"/>
        <v>34</v>
      </c>
    </row>
    <row r="44" spans="2:74" x14ac:dyDescent="0.3">
      <c r="B44" s="173">
        <f t="shared" si="3"/>
        <v>43944</v>
      </c>
      <c r="C44" s="61"/>
      <c r="D44" s="17">
        <v>31900</v>
      </c>
      <c r="E44" s="16"/>
      <c r="F44" s="16"/>
      <c r="G44" s="16"/>
      <c r="H44" s="16">
        <f t="shared" si="10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>+H44/BV44</f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1"/>
        <v>50234</v>
      </c>
      <c r="AA44" s="33"/>
      <c r="AB44" s="46">
        <f>+Z44/H44</f>
        <v>5.6679988355745517E-2</v>
      </c>
      <c r="AC44" s="33"/>
      <c r="AD44" s="33">
        <f>+Z44/BV44</f>
        <v>1435.2571428571428</v>
      </c>
      <c r="AE44" s="50"/>
      <c r="AF44" s="33"/>
      <c r="AG44" s="33"/>
      <c r="AH44" s="33"/>
      <c r="AI44" s="50"/>
      <c r="AJ44" s="1"/>
      <c r="AK44" s="23">
        <f t="shared" si="4"/>
        <v>1872</v>
      </c>
      <c r="AL44" s="24"/>
      <c r="AM44" s="24"/>
      <c r="AN44" s="24"/>
      <c r="AO44" s="24">
        <v>85922</v>
      </c>
      <c r="AP44" s="24"/>
      <c r="AQ44" s="25">
        <f t="shared" si="5"/>
        <v>2.2272456870910173E-2</v>
      </c>
      <c r="AR44" s="25"/>
      <c r="AS44" s="25"/>
      <c r="AT44" s="24"/>
      <c r="AU44" s="345">
        <f>+AO44/H44</f>
        <v>9.6947445146760486E-2</v>
      </c>
      <c r="AV44" s="345"/>
      <c r="AW44" s="24">
        <f>+AO44/BV44</f>
        <v>2454.9142857142856</v>
      </c>
      <c r="AX44" s="355"/>
      <c r="AY44" s="1"/>
      <c r="AZ44" s="66">
        <f t="shared" si="9"/>
        <v>371362</v>
      </c>
      <c r="BA44" s="67"/>
      <c r="BB44" s="67">
        <v>4696704</v>
      </c>
      <c r="BC44" s="67"/>
      <c r="BD44" s="67">
        <f>+D44</f>
        <v>31900</v>
      </c>
      <c r="BE44" s="67"/>
      <c r="BF44" s="157">
        <f t="shared" si="12"/>
        <v>8.590001130971936E-2</v>
      </c>
      <c r="BG44" s="67"/>
      <c r="BH44" s="185"/>
      <c r="BI44" s="67"/>
      <c r="BJ44" s="67"/>
      <c r="BK44" s="67"/>
      <c r="BL44" s="67"/>
      <c r="BM44" s="66">
        <f>+BB44/BV44</f>
        <v>134191.54285714286</v>
      </c>
      <c r="BN44" s="67"/>
      <c r="BO44" s="67">
        <f>+BO43+BD44</f>
        <v>634146</v>
      </c>
      <c r="BP44" s="67"/>
      <c r="BQ44" s="74">
        <f>+BO44/BB44</f>
        <v>0.13501936677295398</v>
      </c>
      <c r="BR44" s="67"/>
      <c r="BS44" s="86"/>
      <c r="BT44" s="185"/>
      <c r="BU44" s="1"/>
      <c r="BV44">
        <f t="shared" si="6"/>
        <v>35</v>
      </c>
    </row>
    <row r="45" spans="2:74" x14ac:dyDescent="0.3">
      <c r="B45" s="173">
        <f t="shared" si="3"/>
        <v>43945</v>
      </c>
      <c r="C45" s="61"/>
      <c r="D45" s="17">
        <v>38764</v>
      </c>
      <c r="E45" s="16"/>
      <c r="F45" s="16"/>
      <c r="G45" s="16"/>
      <c r="H45" s="16">
        <f t="shared" si="10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>+H45/BV45</f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1"/>
        <v>52191</v>
      </c>
      <c r="AA45" s="33"/>
      <c r="AB45" s="46">
        <f>+Z45/H45</f>
        <v>5.6420384892296317E-2</v>
      </c>
      <c r="AC45" s="33"/>
      <c r="AD45" s="33">
        <f>+Z45/BV45</f>
        <v>1449.75</v>
      </c>
      <c r="AE45" s="50"/>
      <c r="AF45" s="33"/>
      <c r="AG45" s="33"/>
      <c r="AH45" s="33"/>
      <c r="AI45" s="50"/>
      <c r="AJ45" s="1"/>
      <c r="AK45" s="23">
        <f t="shared" si="4"/>
        <v>24510</v>
      </c>
      <c r="AL45" s="24"/>
      <c r="AM45" s="24"/>
      <c r="AN45" s="24"/>
      <c r="AO45" s="24">
        <v>110432</v>
      </c>
      <c r="AP45" s="24"/>
      <c r="AQ45" s="25">
        <f t="shared" si="5"/>
        <v>0.28525872302786248</v>
      </c>
      <c r="AR45" s="25"/>
      <c r="AS45" s="25"/>
      <c r="AT45" s="24"/>
      <c r="AU45" s="345">
        <f>+AO45/H45</f>
        <v>0.11938104164369463</v>
      </c>
      <c r="AV45" s="345"/>
      <c r="AW45" s="24">
        <f>+AO45/BV45</f>
        <v>3067.5555555555557</v>
      </c>
      <c r="AX45" s="355"/>
      <c r="AY45" s="1"/>
      <c r="AZ45" s="66">
        <f t="shared" si="9"/>
        <v>318898</v>
      </c>
      <c r="BA45" s="67"/>
      <c r="BB45" s="67">
        <v>5015602</v>
      </c>
      <c r="BC45" s="67"/>
      <c r="BD45" s="67">
        <f>+D45</f>
        <v>38764</v>
      </c>
      <c r="BE45" s="67"/>
      <c r="BF45" s="157">
        <f t="shared" si="12"/>
        <v>0.12155610884985167</v>
      </c>
      <c r="BG45" s="67"/>
      <c r="BH45" s="185"/>
      <c r="BI45" s="67"/>
      <c r="BJ45" s="67"/>
      <c r="BK45" s="67"/>
      <c r="BL45" s="67"/>
      <c r="BM45" s="66">
        <f>+BB45/BV45</f>
        <v>139322.27777777778</v>
      </c>
      <c r="BN45" s="67"/>
      <c r="BO45" s="67">
        <f>+BO44+BD45</f>
        <v>672910</v>
      </c>
      <c r="BP45" s="67"/>
      <c r="BQ45" s="74">
        <f>+BO45/BB45</f>
        <v>0.13416335666187229</v>
      </c>
      <c r="BR45" s="67"/>
      <c r="BS45" s="86"/>
      <c r="BT45" s="185"/>
      <c r="BU45" s="1"/>
      <c r="BV45">
        <f t="shared" si="6"/>
        <v>36</v>
      </c>
    </row>
    <row r="46" spans="2:74" x14ac:dyDescent="0.3">
      <c r="B46" s="173">
        <f t="shared" si="3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>+H46/BV46</f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1"/>
        <v>54256</v>
      </c>
      <c r="AA46" s="33"/>
      <c r="AB46" s="46">
        <f>+Z46/H46</f>
        <v>5.6478367273859083E-2</v>
      </c>
      <c r="AC46" s="33"/>
      <c r="AD46" s="33">
        <f>+Z46/BV46</f>
        <v>1466.3783783783783</v>
      </c>
      <c r="AE46" s="50"/>
      <c r="AF46" s="33"/>
      <c r="AG46" s="33"/>
      <c r="AH46" s="33"/>
      <c r="AI46" s="50"/>
      <c r="AJ46" s="1"/>
      <c r="AK46" s="23">
        <f t="shared" si="4"/>
        <v>7730</v>
      </c>
      <c r="AL46" s="24"/>
      <c r="AM46" s="24"/>
      <c r="AN46" s="24"/>
      <c r="AO46" s="24">
        <v>118162</v>
      </c>
      <c r="AP46" s="24"/>
      <c r="AQ46" s="25">
        <f t="shared" si="5"/>
        <v>6.9997826716893655E-2</v>
      </c>
      <c r="AR46" s="25"/>
      <c r="AS46" s="25"/>
      <c r="AT46" s="24"/>
      <c r="AU46" s="345">
        <f>+AO46/H46</f>
        <v>0.12300200593139445</v>
      </c>
      <c r="AV46" s="345"/>
      <c r="AW46" s="24">
        <f>+AO46/BV46</f>
        <v>3193.5675675675675</v>
      </c>
      <c r="AX46" s="355"/>
      <c r="AY46" s="1"/>
      <c r="AZ46" s="66">
        <f t="shared" si="9"/>
        <v>263635</v>
      </c>
      <c r="BA46" s="67"/>
      <c r="BB46" s="67">
        <v>5279237</v>
      </c>
      <c r="BC46" s="67"/>
      <c r="BD46" s="67">
        <f>+D46</f>
        <v>35419</v>
      </c>
      <c r="BE46" s="67"/>
      <c r="BF46" s="157">
        <f t="shared" si="12"/>
        <v>0.13434862594116867</v>
      </c>
      <c r="BG46" s="67"/>
      <c r="BH46" s="185"/>
      <c r="BI46" s="67"/>
      <c r="BJ46" s="67"/>
      <c r="BK46" s="67"/>
      <c r="BL46" s="67"/>
      <c r="BM46" s="66">
        <f>+BB46/BV46</f>
        <v>142682.08108108109</v>
      </c>
      <c r="BN46" s="67"/>
      <c r="BO46" s="67">
        <f>+BO45+BD46</f>
        <v>708329</v>
      </c>
      <c r="BP46" s="67"/>
      <c r="BQ46" s="74">
        <f>+BO46/BB46</f>
        <v>0.13417260865537955</v>
      </c>
      <c r="BR46" s="67"/>
      <c r="BS46" s="86"/>
      <c r="BT46" s="185"/>
      <c r="BU46" s="1"/>
      <c r="BV46">
        <f t="shared" si="6"/>
        <v>37</v>
      </c>
    </row>
    <row r="47" spans="2:74" x14ac:dyDescent="0.3">
      <c r="B47" s="395">
        <f t="shared" si="3"/>
        <v>43947</v>
      </c>
      <c r="C47" s="61"/>
      <c r="D47" s="17">
        <v>26509</v>
      </c>
      <c r="E47" s="16"/>
      <c r="F47" s="16"/>
      <c r="G47" s="16"/>
      <c r="H47" s="16">
        <f t="shared" ref="H47:H52" si="13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>+H47/BV47</f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6"/>
      <c r="V47" s="34">
        <v>1156</v>
      </c>
      <c r="W47" s="33"/>
      <c r="X47" s="33"/>
      <c r="Y47" s="33"/>
      <c r="Z47" s="33">
        <f t="shared" si="11"/>
        <v>55412</v>
      </c>
      <c r="AA47" s="33"/>
      <c r="AB47" s="46">
        <f>+Z47/H47</f>
        <v>5.6132744438591516E-2</v>
      </c>
      <c r="AC47" s="33"/>
      <c r="AD47" s="33">
        <f>+Z47/BV47</f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6"/>
      <c r="AK47" s="23">
        <f t="shared" si="4"/>
        <v>619</v>
      </c>
      <c r="AL47" s="24"/>
      <c r="AM47" s="24"/>
      <c r="AN47" s="24"/>
      <c r="AO47" s="24">
        <v>118781</v>
      </c>
      <c r="AP47" s="24"/>
      <c r="AQ47" s="25">
        <f t="shared" si="5"/>
        <v>5.238570775714697E-3</v>
      </c>
      <c r="AR47" s="25"/>
      <c r="AS47" s="25"/>
      <c r="AT47" s="24"/>
      <c r="AU47" s="345">
        <f>+AO47/H47</f>
        <v>0.12032598565582074</v>
      </c>
      <c r="AV47" s="345"/>
      <c r="AW47" s="24">
        <f>+AO47/BV47</f>
        <v>3125.8157894736842</v>
      </c>
      <c r="AX47" s="355"/>
      <c r="AY47" s="396"/>
      <c r="AZ47" s="66">
        <f t="shared" si="9"/>
        <v>191227</v>
      </c>
      <c r="BA47" s="67"/>
      <c r="BB47" s="67">
        <v>5470464</v>
      </c>
      <c r="BC47" s="67"/>
      <c r="BD47" s="67">
        <f>+D47</f>
        <v>26509</v>
      </c>
      <c r="BE47" s="67"/>
      <c r="BF47" s="157">
        <f t="shared" si="12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>+BB47/BV47</f>
        <v>143959.57894736843</v>
      </c>
      <c r="BN47" s="67"/>
      <c r="BO47" s="67">
        <f>+BO46+BD47</f>
        <v>734838</v>
      </c>
      <c r="BP47" s="67"/>
      <c r="BQ47" s="74">
        <f>+BO47/BB47</f>
        <v>0.13432827635827602</v>
      </c>
      <c r="BR47" s="67"/>
      <c r="BS47" s="86"/>
      <c r="BT47" s="185"/>
      <c r="BU47" s="1"/>
      <c r="BV47">
        <f t="shared" si="6"/>
        <v>38</v>
      </c>
    </row>
    <row r="48" spans="2:74" x14ac:dyDescent="0.3">
      <c r="B48" s="173">
        <f t="shared" si="3"/>
        <v>43948</v>
      </c>
      <c r="C48" s="61"/>
      <c r="D48" s="17">
        <v>23196</v>
      </c>
      <c r="E48" s="16"/>
      <c r="F48" s="16"/>
      <c r="G48" s="16"/>
      <c r="H48" s="16">
        <f t="shared" si="13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>+H48/BV48</f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1"/>
        <v>56795</v>
      </c>
      <c r="AA48" s="33"/>
      <c r="AB48" s="46">
        <f>+Z48/H48</f>
        <v>5.6212859625716087E-2</v>
      </c>
      <c r="AC48" s="33"/>
      <c r="AD48" s="33">
        <f>+Z48/BV48</f>
        <v>1456.2820512820513</v>
      </c>
      <c r="AE48" s="50"/>
      <c r="AF48" s="33"/>
      <c r="AG48" s="33"/>
      <c r="AH48" s="33"/>
      <c r="AI48" s="50"/>
      <c r="AJ48" s="10"/>
      <c r="AK48" s="23">
        <f t="shared" si="4"/>
        <v>19024</v>
      </c>
      <c r="AL48" s="24"/>
      <c r="AM48" s="24"/>
      <c r="AN48" s="24"/>
      <c r="AO48" s="24">
        <v>137805</v>
      </c>
      <c r="AP48" s="24"/>
      <c r="AQ48" s="25">
        <f t="shared" si="5"/>
        <v>0.16016029499667456</v>
      </c>
      <c r="AR48" s="25"/>
      <c r="AS48" s="25"/>
      <c r="AT48" s="24"/>
      <c r="AU48" s="345">
        <f>+AO48/H48</f>
        <v>0.13639251907248534</v>
      </c>
      <c r="AV48" s="345"/>
      <c r="AW48" s="24">
        <f>+AO48/BV48</f>
        <v>3533.4615384615386</v>
      </c>
      <c r="AX48" s="355"/>
      <c r="AY48" s="10"/>
      <c r="AZ48" s="66">
        <f t="shared" si="9"/>
        <v>202776</v>
      </c>
      <c r="BA48" s="67"/>
      <c r="BB48" s="67">
        <v>5673240</v>
      </c>
      <c r="BC48" s="67"/>
      <c r="BD48" s="67">
        <f>+D48</f>
        <v>23196</v>
      </c>
      <c r="BE48" s="67"/>
      <c r="BF48" s="157">
        <f t="shared" si="12"/>
        <v>0.11439223576754645</v>
      </c>
      <c r="BG48" s="67"/>
      <c r="BH48" s="185"/>
      <c r="BI48" s="67"/>
      <c r="BJ48" s="67"/>
      <c r="BK48" s="67"/>
      <c r="BL48" s="67"/>
      <c r="BM48" s="66">
        <f>+BB48/BV48</f>
        <v>145467.69230769231</v>
      </c>
      <c r="BN48" s="67"/>
      <c r="BO48" s="67">
        <f>+BO47+BD48</f>
        <v>758034</v>
      </c>
      <c r="BP48" s="67"/>
      <c r="BQ48" s="74">
        <f>+BO48/BB48</f>
        <v>0.133615711656831</v>
      </c>
      <c r="BR48" s="67"/>
      <c r="BS48" s="86"/>
      <c r="BT48" s="185"/>
      <c r="BU48" s="1"/>
      <c r="BV48">
        <f t="shared" si="6"/>
        <v>39</v>
      </c>
    </row>
    <row r="49" spans="2:78" x14ac:dyDescent="0.3">
      <c r="B49" s="173">
        <f t="shared" si="3"/>
        <v>43949</v>
      </c>
      <c r="C49" s="61"/>
      <c r="D49" s="17">
        <v>25409</v>
      </c>
      <c r="E49" s="16"/>
      <c r="F49" s="16"/>
      <c r="G49" s="16"/>
      <c r="H49" s="16">
        <f t="shared" si="13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>+H49/BV49</f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1"/>
        <v>59265</v>
      </c>
      <c r="AA49" s="33"/>
      <c r="AB49" s="46">
        <f>+Z49/H49</f>
        <v>5.7218577573098145E-2</v>
      </c>
      <c r="AC49" s="33"/>
      <c r="AD49" s="33">
        <f>+Z49/BV49</f>
        <v>1481.625</v>
      </c>
      <c r="AE49" s="50"/>
      <c r="AF49" s="33"/>
      <c r="AG49" s="33"/>
      <c r="AH49" s="33"/>
      <c r="AI49" s="50"/>
      <c r="AJ49" s="1"/>
      <c r="AK49" s="23">
        <f t="shared" si="4"/>
        <v>4146</v>
      </c>
      <c r="AL49" s="24"/>
      <c r="AM49" s="24"/>
      <c r="AN49" s="24"/>
      <c r="AO49" s="24">
        <v>141951</v>
      </c>
      <c r="AP49" s="24"/>
      <c r="AQ49" s="25">
        <f t="shared" si="5"/>
        <v>3.0085991074344183E-2</v>
      </c>
      <c r="AR49" s="25"/>
      <c r="AS49" s="25"/>
      <c r="AT49" s="24"/>
      <c r="AU49" s="345">
        <f>+AO49/H49</f>
        <v>0.13704942723494229</v>
      </c>
      <c r="AV49" s="345"/>
      <c r="AW49" s="24">
        <f>+AO49/BV49</f>
        <v>3548.7750000000001</v>
      </c>
      <c r="AX49" s="355"/>
      <c r="AY49" s="1"/>
      <c r="AZ49" s="66">
        <f t="shared" si="9"/>
        <v>187926</v>
      </c>
      <c r="BA49" s="67"/>
      <c r="BB49" s="67">
        <v>5861166</v>
      </c>
      <c r="BC49" s="67"/>
      <c r="BD49" s="67">
        <f>+D49</f>
        <v>25409</v>
      </c>
      <c r="BE49" s="67"/>
      <c r="BF49" s="157">
        <f t="shared" si="12"/>
        <v>0.13520747528282409</v>
      </c>
      <c r="BG49" s="67"/>
      <c r="BH49" s="185"/>
      <c r="BI49" s="67"/>
      <c r="BJ49" s="67"/>
      <c r="BK49" s="67"/>
      <c r="BL49" s="67"/>
      <c r="BM49" s="66">
        <f>+BB49/BV49</f>
        <v>146529.15</v>
      </c>
      <c r="BN49" s="67"/>
      <c r="BO49" s="67">
        <f>+BO48+BD49</f>
        <v>783443</v>
      </c>
      <c r="BP49" s="67"/>
      <c r="BQ49" s="74">
        <f>+BO49/BB49</f>
        <v>0.13366674822040528</v>
      </c>
      <c r="BR49" s="67"/>
      <c r="BS49" s="86"/>
      <c r="BT49" s="185"/>
      <c r="BU49" s="1"/>
      <c r="BV49">
        <f t="shared" si="6"/>
        <v>40</v>
      </c>
    </row>
    <row r="50" spans="2:78" x14ac:dyDescent="0.3">
      <c r="B50" s="173">
        <f t="shared" si="3"/>
        <v>43950</v>
      </c>
      <c r="C50" s="61"/>
      <c r="D50" s="17">
        <v>28429</v>
      </c>
      <c r="E50" s="16"/>
      <c r="F50" s="16"/>
      <c r="G50" s="16"/>
      <c r="H50" s="16">
        <f t="shared" si="13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>+H50/BV50</f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1"/>
        <v>61655</v>
      </c>
      <c r="AA50" s="33"/>
      <c r="AB50" s="46">
        <f>+Z50/H50</f>
        <v>5.7935865077232161E-2</v>
      </c>
      <c r="AC50" s="33"/>
      <c r="AD50" s="33">
        <f>+Z50/BV50</f>
        <v>1503.780487804878</v>
      </c>
      <c r="AE50" s="50"/>
      <c r="AF50" s="33"/>
      <c r="AG50" s="33"/>
      <c r="AH50" s="33"/>
      <c r="AI50" s="50"/>
      <c r="AJ50" s="1"/>
      <c r="AK50" s="23">
        <f t="shared" si="4"/>
        <v>5460</v>
      </c>
      <c r="AL50" s="24"/>
      <c r="AM50" s="24"/>
      <c r="AN50" s="24"/>
      <c r="AO50" s="24">
        <v>147411</v>
      </c>
      <c r="AP50" s="24"/>
      <c r="AQ50" s="25">
        <f t="shared" si="5"/>
        <v>3.8463977006150007E-2</v>
      </c>
      <c r="AR50" s="25"/>
      <c r="AS50" s="25"/>
      <c r="AT50" s="24"/>
      <c r="AU50" s="345">
        <f>+AO50/H50</f>
        <v>0.13851891666369101</v>
      </c>
      <c r="AV50" s="345"/>
      <c r="AW50" s="24">
        <f>+AO50/BV50</f>
        <v>3595.3902439024391</v>
      </c>
      <c r="AX50" s="355"/>
      <c r="AY50" s="1"/>
      <c r="AZ50" s="66">
        <f t="shared" si="9"/>
        <v>278745</v>
      </c>
      <c r="BA50" s="67"/>
      <c r="BB50" s="67">
        <v>6139911</v>
      </c>
      <c r="BC50" s="67"/>
      <c r="BD50" s="67">
        <f>+D50</f>
        <v>28429</v>
      </c>
      <c r="BE50" s="67"/>
      <c r="BF50" s="157">
        <f t="shared" si="12"/>
        <v>0.10198927335019463</v>
      </c>
      <c r="BG50" s="67"/>
      <c r="BH50" s="185"/>
      <c r="BI50" s="67"/>
      <c r="BJ50" s="67"/>
      <c r="BK50" s="67"/>
      <c r="BL50" s="67"/>
      <c r="BM50" s="66">
        <f>+BB50/BV50</f>
        <v>149753.92682926828</v>
      </c>
      <c r="BN50" s="67"/>
      <c r="BO50" s="67">
        <f>+BO49+BD50</f>
        <v>811872</v>
      </c>
      <c r="BP50" s="67"/>
      <c r="BQ50" s="74">
        <f>+BO50/BB50</f>
        <v>0.13222862676673977</v>
      </c>
      <c r="BR50" s="67"/>
      <c r="BS50" s="86"/>
      <c r="BT50" s="185"/>
      <c r="BU50" s="1"/>
      <c r="BV50">
        <f t="shared" si="6"/>
        <v>41</v>
      </c>
    </row>
    <row r="51" spans="2:78" x14ac:dyDescent="0.3">
      <c r="B51" s="173">
        <f t="shared" si="3"/>
        <v>43951</v>
      </c>
      <c r="C51" s="61"/>
      <c r="D51" s="17">
        <v>30829</v>
      </c>
      <c r="E51" s="16"/>
      <c r="F51" s="16"/>
      <c r="G51" s="16"/>
      <c r="H51" s="16">
        <f t="shared" si="13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>+H51/BV51</f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1"/>
        <v>63856</v>
      </c>
      <c r="AA51" s="33"/>
      <c r="AB51" s="46">
        <f>+Z51/H51</f>
        <v>5.8314756858988348E-2</v>
      </c>
      <c r="AC51" s="33"/>
      <c r="AD51" s="33">
        <f>+Z51/BV51</f>
        <v>1520.3809523809523</v>
      </c>
      <c r="AE51" s="50"/>
      <c r="AF51" s="33"/>
      <c r="AG51" s="33"/>
      <c r="AH51" s="33"/>
      <c r="AI51" s="50"/>
      <c r="AJ51" s="1"/>
      <c r="AK51" s="23">
        <f t="shared" si="4"/>
        <v>4913</v>
      </c>
      <c r="AL51" s="24"/>
      <c r="AM51" s="24"/>
      <c r="AN51" s="24"/>
      <c r="AO51" s="24">
        <v>152324</v>
      </c>
      <c r="AP51" s="24"/>
      <c r="AQ51" s="25">
        <f t="shared" si="5"/>
        <v>3.3328584705347636E-2</v>
      </c>
      <c r="AR51" s="25"/>
      <c r="AS51" s="25"/>
      <c r="AT51" s="24"/>
      <c r="AU51" s="345">
        <f>+AO51/H51</f>
        <v>0.13910575394306787</v>
      </c>
      <c r="AV51" s="345"/>
      <c r="AW51" s="24">
        <f>+AO51/BV51</f>
        <v>3626.7619047619046</v>
      </c>
      <c r="AX51" s="355"/>
      <c r="AY51" s="1"/>
      <c r="AZ51" s="66">
        <f t="shared" si="9"/>
        <v>236535</v>
      </c>
      <c r="BA51" s="67"/>
      <c r="BB51" s="67">
        <v>6376446</v>
      </c>
      <c r="BC51" s="67"/>
      <c r="BD51" s="67">
        <f>+D51</f>
        <v>30829</v>
      </c>
      <c r="BE51" s="67"/>
      <c r="BF51" s="157">
        <f t="shared" si="12"/>
        <v>0.13033589109434121</v>
      </c>
      <c r="BG51" s="67"/>
      <c r="BH51" s="185"/>
      <c r="BI51" s="67"/>
      <c r="BJ51" s="67"/>
      <c r="BK51" s="67"/>
      <c r="BL51" s="67"/>
      <c r="BM51" s="66">
        <f>+BB51/BV51</f>
        <v>151820.14285714287</v>
      </c>
      <c r="BN51" s="67"/>
      <c r="BO51" s="67">
        <f>+BO50+BD51</f>
        <v>842701</v>
      </c>
      <c r="BP51" s="67"/>
      <c r="BQ51" s="74">
        <f>+BO51/BB51</f>
        <v>0.13215841551861335</v>
      </c>
      <c r="BR51" s="67"/>
      <c r="BS51" s="86"/>
      <c r="BT51" s="185"/>
      <c r="BU51" s="1"/>
      <c r="BV51">
        <f t="shared" si="6"/>
        <v>42</v>
      </c>
    </row>
    <row r="52" spans="2:78" x14ac:dyDescent="0.3">
      <c r="B52" s="173">
        <f t="shared" si="3"/>
        <v>43952</v>
      </c>
      <c r="C52" s="61"/>
      <c r="D52" s="17">
        <v>36007</v>
      </c>
      <c r="E52" s="16"/>
      <c r="F52" s="16"/>
      <c r="G52" s="16"/>
      <c r="H52" s="16">
        <f t="shared" si="13"/>
        <v>1131030</v>
      </c>
      <c r="I52" s="16"/>
      <c r="J52" s="38">
        <f t="shared" ref="J52:J64" si="14">+D52/H51</f>
        <v>3.2882414341981858E-2</v>
      </c>
      <c r="K52" s="16"/>
      <c r="L52" s="16"/>
      <c r="M52" s="16"/>
      <c r="N52" s="16">
        <f>+H52/BV52</f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15">+Z51+V52</f>
        <v>65753</v>
      </c>
      <c r="AA52" s="33"/>
      <c r="AB52" s="46">
        <f>+Z52/H52</f>
        <v>5.8135504805354413E-2</v>
      </c>
      <c r="AC52" s="33"/>
      <c r="AD52" s="33">
        <f>+Z52/BV52</f>
        <v>1529.1395348837209</v>
      </c>
      <c r="AE52" s="50"/>
      <c r="AF52" s="33"/>
      <c r="AG52" s="33"/>
      <c r="AH52" s="33"/>
      <c r="AI52" s="50"/>
      <c r="AJ52" s="1"/>
      <c r="AK52" s="23">
        <f t="shared" ref="AK52:AK64" si="16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17">+AK52/AO51</f>
        <v>6.0653606785536093E-2</v>
      </c>
      <c r="AR52" s="25"/>
      <c r="AS52" s="25"/>
      <c r="AT52" s="24"/>
      <c r="AU52" s="345">
        <f>+AO52/H52</f>
        <v>0.14284590152339019</v>
      </c>
      <c r="AV52" s="345"/>
      <c r="AW52" s="24">
        <f>+AO52/BV52</f>
        <v>3757.2790697674418</v>
      </c>
      <c r="AX52" s="355"/>
      <c r="AY52" s="1"/>
      <c r="AZ52" s="66">
        <f t="shared" ref="AZ52:AZ64" si="18">+BB52-BB51</f>
        <v>323432</v>
      </c>
      <c r="BA52" s="67"/>
      <c r="BB52" s="67">
        <v>6699878</v>
      </c>
      <c r="BC52" s="67"/>
      <c r="BD52" s="67">
        <f>+D52</f>
        <v>36007</v>
      </c>
      <c r="BE52" s="67"/>
      <c r="BF52" s="157">
        <f t="shared" ref="BF52:BF64" si="19">+BD52/AZ52</f>
        <v>0.11132788344999876</v>
      </c>
      <c r="BG52" s="67"/>
      <c r="BH52" s="185"/>
      <c r="BI52" s="67"/>
      <c r="BJ52" s="67"/>
      <c r="BK52" s="67"/>
      <c r="BL52" s="67"/>
      <c r="BM52" s="66">
        <f>+BB52/BV52</f>
        <v>155811.11627906977</v>
      </c>
      <c r="BN52" s="67"/>
      <c r="BO52" s="67">
        <f>+BO51+BD52</f>
        <v>878708</v>
      </c>
      <c r="BP52" s="67"/>
      <c r="BQ52" s="74">
        <f>+BO52/BB52</f>
        <v>0.13115283591731072</v>
      </c>
      <c r="BR52" s="67"/>
      <c r="BS52" s="86"/>
      <c r="BT52" s="185"/>
      <c r="BU52" s="1"/>
      <c r="BV52">
        <f t="shared" si="6"/>
        <v>43</v>
      </c>
    </row>
    <row r="53" spans="2:78" x14ac:dyDescent="0.3">
      <c r="B53" s="173">
        <f t="shared" si="3"/>
        <v>43953</v>
      </c>
      <c r="C53" s="61"/>
      <c r="D53" s="17">
        <v>29744</v>
      </c>
      <c r="E53" s="16"/>
      <c r="F53" s="16"/>
      <c r="G53" s="16"/>
      <c r="H53" s="16">
        <f t="shared" ref="H53:H64" si="20">+H52+D53</f>
        <v>1160774</v>
      </c>
      <c r="I53" s="16"/>
      <c r="J53" s="38">
        <f t="shared" si="14"/>
        <v>2.6298153010972301E-2</v>
      </c>
      <c r="K53" s="16"/>
      <c r="L53" s="16"/>
      <c r="M53" s="16"/>
      <c r="N53" s="16">
        <f>+H53/BV53</f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15"/>
        <v>67444</v>
      </c>
      <c r="AA53" s="33"/>
      <c r="AB53" s="46">
        <f>+Z53/H53</f>
        <v>5.810261084414365E-2</v>
      </c>
      <c r="AC53" s="33"/>
      <c r="AD53" s="33">
        <f>+Z53/BV53</f>
        <v>1532.8181818181818</v>
      </c>
      <c r="AE53" s="50"/>
      <c r="AF53" s="33"/>
      <c r="AG53" s="33"/>
      <c r="AH53" s="33"/>
      <c r="AI53" s="50"/>
      <c r="AJ53" s="1"/>
      <c r="AK53" s="23">
        <f t="shared" si="16"/>
        <v>11755</v>
      </c>
      <c r="AL53" s="24"/>
      <c r="AM53" s="24"/>
      <c r="AN53" s="24"/>
      <c r="AO53" s="24">
        <v>173318</v>
      </c>
      <c r="AP53" s="24"/>
      <c r="AQ53" s="25">
        <f t="shared" si="17"/>
        <v>7.2757995333089881E-2</v>
      </c>
      <c r="AR53" s="25"/>
      <c r="AS53" s="25"/>
      <c r="AT53" s="24"/>
      <c r="AU53" s="345">
        <f>+AO53/H53</f>
        <v>0.14931244152608519</v>
      </c>
      <c r="AV53" s="345"/>
      <c r="AW53" s="24">
        <f>+AO53/BV53</f>
        <v>3939.0454545454545</v>
      </c>
      <c r="AX53" s="355"/>
      <c r="AY53" s="1"/>
      <c r="AZ53" s="66">
        <f t="shared" si="18"/>
        <v>231254</v>
      </c>
      <c r="BA53" s="67"/>
      <c r="BB53" s="67">
        <v>6931132</v>
      </c>
      <c r="BC53" s="67"/>
      <c r="BD53" s="67">
        <f>+D53</f>
        <v>29744</v>
      </c>
      <c r="BE53" s="67"/>
      <c r="BF53" s="157">
        <f t="shared" si="19"/>
        <v>0.12862047791605766</v>
      </c>
      <c r="BG53" s="67"/>
      <c r="BH53" s="185"/>
      <c r="BI53" s="67"/>
      <c r="BJ53" s="67"/>
      <c r="BK53" s="67"/>
      <c r="BL53" s="67"/>
      <c r="BM53" s="66">
        <f>+BB53/BV53</f>
        <v>157525.72727272726</v>
      </c>
      <c r="BN53" s="67"/>
      <c r="BO53" s="67">
        <f>+BO52+BD53</f>
        <v>908452</v>
      </c>
      <c r="BP53" s="67"/>
      <c r="BQ53" s="74">
        <f>+BO53/BB53</f>
        <v>0.13106834496875835</v>
      </c>
      <c r="BR53" s="67"/>
      <c r="BS53" s="86"/>
      <c r="BT53" s="185"/>
      <c r="BU53" s="1"/>
      <c r="BV53">
        <f t="shared" si="6"/>
        <v>44</v>
      </c>
    </row>
    <row r="54" spans="2:78" x14ac:dyDescent="0.3">
      <c r="B54" s="395">
        <f t="shared" si="3"/>
        <v>43954</v>
      </c>
      <c r="C54" s="61"/>
      <c r="D54" s="17">
        <v>27348</v>
      </c>
      <c r="E54" s="16"/>
      <c r="F54" s="16"/>
      <c r="G54" s="16"/>
      <c r="H54" s="16">
        <f t="shared" si="20"/>
        <v>1188122</v>
      </c>
      <c r="I54" s="16"/>
      <c r="J54" s="38">
        <f t="shared" si="14"/>
        <v>2.356014176747584E-2</v>
      </c>
      <c r="K54" s="16"/>
      <c r="L54" s="16"/>
      <c r="M54" s="16"/>
      <c r="N54" s="16">
        <f>+H54/BV54</f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6"/>
      <c r="V54" s="34">
        <v>1153</v>
      </c>
      <c r="W54" s="33"/>
      <c r="X54" s="33"/>
      <c r="Y54" s="33"/>
      <c r="Z54" s="33">
        <f t="shared" si="15"/>
        <v>68597</v>
      </c>
      <c r="AA54" s="33"/>
      <c r="AB54" s="46">
        <f>+Z54/H54</f>
        <v>5.7735653409330019E-2</v>
      </c>
      <c r="AC54" s="33"/>
      <c r="AD54" s="33">
        <f>+Z54/BV54</f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6"/>
      <c r="AK54" s="23">
        <f t="shared" si="16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17"/>
        <v>2.8531370082738088E-2</v>
      </c>
      <c r="AR54" s="25"/>
      <c r="AS54" s="25"/>
      <c r="AT54" s="24"/>
      <c r="AU54" s="345">
        <f>+AO54/H54</f>
        <v>0.15003762239904656</v>
      </c>
      <c r="AV54" s="345"/>
      <c r="AW54" s="24">
        <f>+AO54/BV54</f>
        <v>3961.4</v>
      </c>
      <c r="AX54" s="355"/>
      <c r="AY54" s="396"/>
      <c r="AZ54" s="66">
        <f t="shared" si="18"/>
        <v>265608</v>
      </c>
      <c r="BA54" s="67"/>
      <c r="BB54" s="67">
        <v>7196740</v>
      </c>
      <c r="BC54" s="67"/>
      <c r="BD54" s="67">
        <f>+D54</f>
        <v>27348</v>
      </c>
      <c r="BE54" s="67"/>
      <c r="BF54" s="157">
        <f t="shared" si="19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>+BB54/BV54</f>
        <v>159927.55555555556</v>
      </c>
      <c r="BN54" s="67"/>
      <c r="BO54" s="67">
        <f>+BO53+BD54</f>
        <v>935800</v>
      </c>
      <c r="BP54" s="67"/>
      <c r="BQ54" s="74">
        <f>+BO54/BB54</f>
        <v>0.13003109741355112</v>
      </c>
      <c r="BR54" s="67"/>
      <c r="BS54" s="86"/>
      <c r="BT54" s="185"/>
      <c r="BU54" s="1"/>
      <c r="BV54">
        <f t="shared" si="6"/>
        <v>45</v>
      </c>
    </row>
    <row r="55" spans="2:78" x14ac:dyDescent="0.3">
      <c r="B55" s="173">
        <f t="shared" si="3"/>
        <v>43955</v>
      </c>
      <c r="C55" s="61"/>
      <c r="D55" s="17">
        <v>24713</v>
      </c>
      <c r="E55" s="16"/>
      <c r="F55" s="16"/>
      <c r="G55" s="16"/>
      <c r="H55" s="16">
        <f t="shared" si="20"/>
        <v>1212835</v>
      </c>
      <c r="I55" s="16"/>
      <c r="J55" s="38">
        <f t="shared" si="14"/>
        <v>2.0800052519859072E-2</v>
      </c>
      <c r="K55" s="16"/>
      <c r="L55" s="16"/>
      <c r="M55" s="16"/>
      <c r="N55" s="16">
        <f>+H55/BV55</f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15"/>
        <v>69921</v>
      </c>
      <c r="AA55" s="33"/>
      <c r="AB55" s="46">
        <f>+Z55/H55</f>
        <v>5.7650875840489432E-2</v>
      </c>
      <c r="AC55" s="33"/>
      <c r="AD55" s="33">
        <f>+Z55/BV55</f>
        <v>1520.0217391304348</v>
      </c>
      <c r="AE55" s="50"/>
      <c r="AF55" s="33"/>
      <c r="AG55" s="33"/>
      <c r="AH55" s="33"/>
      <c r="AI55" s="50"/>
      <c r="AJ55" s="10"/>
      <c r="AK55" s="23">
        <f t="shared" si="16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17"/>
        <v>5.4773003932392025E-2</v>
      </c>
      <c r="AR55" s="25"/>
      <c r="AS55" s="25"/>
      <c r="AT55" s="24"/>
      <c r="AU55" s="345">
        <f>+AO55/H55</f>
        <v>0.15503098113098648</v>
      </c>
      <c r="AV55" s="345"/>
      <c r="AW55" s="24">
        <f>+AO55/BV55</f>
        <v>4087.5434782608695</v>
      </c>
      <c r="AX55" s="355"/>
      <c r="AY55" s="10"/>
      <c r="AZ55" s="66">
        <f t="shared" si="18"/>
        <v>265691</v>
      </c>
      <c r="BA55" s="67"/>
      <c r="BB55" s="67">
        <v>7462431</v>
      </c>
      <c r="BC55" s="67"/>
      <c r="BD55" s="67">
        <f>+D55</f>
        <v>24713</v>
      </c>
      <c r="BE55" s="67"/>
      <c r="BF55" s="157">
        <f t="shared" si="19"/>
        <v>9.3014065211091082E-2</v>
      </c>
      <c r="BG55" s="67"/>
      <c r="BH55" s="185"/>
      <c r="BI55" s="67"/>
      <c r="BJ55" s="67"/>
      <c r="BK55" s="67"/>
      <c r="BL55" s="67"/>
      <c r="BM55" s="66">
        <f>+BB55/BV55</f>
        <v>162226.76086956522</v>
      </c>
      <c r="BN55" s="67"/>
      <c r="BO55" s="67">
        <f>+BO54+BD55</f>
        <v>960513</v>
      </c>
      <c r="BP55" s="67"/>
      <c r="BQ55" s="74">
        <f>+BO55/BB55</f>
        <v>0.12871314991053184</v>
      </c>
      <c r="BR55" s="67"/>
      <c r="BS55" s="86"/>
      <c r="BT55" s="185"/>
      <c r="BU55" s="1"/>
      <c r="BV55">
        <f t="shared" si="6"/>
        <v>46</v>
      </c>
    </row>
    <row r="56" spans="2:78" x14ac:dyDescent="0.3">
      <c r="B56" s="173">
        <f t="shared" si="3"/>
        <v>43956</v>
      </c>
      <c r="C56" s="61"/>
      <c r="D56" s="17">
        <v>24798</v>
      </c>
      <c r="E56" s="16"/>
      <c r="F56" s="16"/>
      <c r="G56" s="16"/>
      <c r="H56" s="16">
        <f t="shared" si="20"/>
        <v>1237633</v>
      </c>
      <c r="I56" s="16"/>
      <c r="J56" s="38">
        <f t="shared" si="14"/>
        <v>2.0446309679387549E-2</v>
      </c>
      <c r="K56" s="16"/>
      <c r="L56" s="16"/>
      <c r="M56" s="16"/>
      <c r="N56" s="16">
        <f>+H56/BV56</f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15"/>
        <v>72271</v>
      </c>
      <c r="AA56" s="33"/>
      <c r="AB56" s="46">
        <f>+Z56/H56</f>
        <v>5.839453214321208E-2</v>
      </c>
      <c r="AC56" s="33"/>
      <c r="AD56" s="33">
        <f>+Z56/BV56</f>
        <v>1537.6808510638298</v>
      </c>
      <c r="AE56" s="50"/>
      <c r="AF56" s="33"/>
      <c r="AG56" s="33"/>
      <c r="AH56" s="33"/>
      <c r="AI56" s="50"/>
      <c r="AJ56" s="1"/>
      <c r="AK56" s="23">
        <f t="shared" si="16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17"/>
        <v>6.7006334196684517E-2</v>
      </c>
      <c r="AR56" s="25"/>
      <c r="AS56" s="25"/>
      <c r="AT56" s="24"/>
      <c r="AU56" s="345">
        <f>+AO56/H56</f>
        <v>0.16210459805128014</v>
      </c>
      <c r="AV56" s="345"/>
      <c r="AW56" s="24">
        <f>+AO56/BV56</f>
        <v>4268.6382978723404</v>
      </c>
      <c r="AX56" s="355"/>
      <c r="AY56" s="1"/>
      <c r="AZ56" s="66">
        <f t="shared" si="18"/>
        <v>265380</v>
      </c>
      <c r="BA56" s="67"/>
      <c r="BB56" s="67">
        <v>7727811</v>
      </c>
      <c r="BC56" s="67"/>
      <c r="BD56" s="67">
        <f>+D56</f>
        <v>24798</v>
      </c>
      <c r="BE56" s="67"/>
      <c r="BF56" s="157">
        <f t="shared" si="19"/>
        <v>9.344336423242143E-2</v>
      </c>
      <c r="BG56" s="67"/>
      <c r="BH56" s="185"/>
      <c r="BI56" s="67"/>
      <c r="BJ56" s="67"/>
      <c r="BK56" s="67"/>
      <c r="BL56" s="67"/>
      <c r="BM56" s="66">
        <f>+BB56/BV56</f>
        <v>164421.51063829788</v>
      </c>
      <c r="BN56" s="67"/>
      <c r="BO56" s="67">
        <f>+BO55+BD56</f>
        <v>985311</v>
      </c>
      <c r="BP56" s="67"/>
      <c r="BQ56" s="74">
        <f>+BO56/BB56</f>
        <v>0.12750195365802813</v>
      </c>
      <c r="BR56" s="67"/>
      <c r="BS56" s="86"/>
      <c r="BT56" s="185"/>
      <c r="BU56" s="1"/>
      <c r="BV56">
        <f t="shared" si="6"/>
        <v>47</v>
      </c>
    </row>
    <row r="57" spans="2:78" x14ac:dyDescent="0.3">
      <c r="B57" s="173">
        <f t="shared" si="3"/>
        <v>43957</v>
      </c>
      <c r="C57" s="61"/>
      <c r="D57" s="17">
        <v>25459</v>
      </c>
      <c r="E57" s="16"/>
      <c r="F57" s="16"/>
      <c r="G57" s="16"/>
      <c r="H57" s="16">
        <f t="shared" si="20"/>
        <v>1263092</v>
      </c>
      <c r="I57" s="16"/>
      <c r="J57" s="38">
        <f t="shared" si="14"/>
        <v>2.0570718460157414E-2</v>
      </c>
      <c r="K57" s="16"/>
      <c r="L57" s="16"/>
      <c r="M57" s="16"/>
      <c r="N57" s="16">
        <f>+H57/BV57</f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15"/>
        <v>74799</v>
      </c>
      <c r="AA57" s="33"/>
      <c r="AB57" s="46">
        <f>+Z57/H57</f>
        <v>5.921896425596869E-2</v>
      </c>
      <c r="AC57" s="33"/>
      <c r="AD57" s="33">
        <f>+Z57/BV57</f>
        <v>1558.3125</v>
      </c>
      <c r="AE57" s="50"/>
      <c r="AF57" s="33"/>
      <c r="AG57" s="33"/>
      <c r="AH57" s="33"/>
      <c r="AI57" s="50"/>
      <c r="AJ57" s="1"/>
      <c r="AK57" s="23">
        <f t="shared" si="16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17"/>
        <v>2.8321354161474584E-2</v>
      </c>
      <c r="AR57" s="25"/>
      <c r="AS57" s="25"/>
      <c r="AT57" s="24"/>
      <c r="AU57" s="345">
        <f>+AO57/H57</f>
        <v>0.16333568734502316</v>
      </c>
      <c r="AV57" s="345"/>
      <c r="AW57" s="24">
        <f>+AO57/BV57</f>
        <v>4298.083333333333</v>
      </c>
      <c r="AX57" s="355"/>
      <c r="AY57" s="1"/>
      <c r="AZ57" s="66">
        <f t="shared" si="18"/>
        <v>244534</v>
      </c>
      <c r="BA57" s="67"/>
      <c r="BB57" s="67">
        <v>7972345</v>
      </c>
      <c r="BC57" s="67"/>
      <c r="BD57" s="67">
        <f>+D57</f>
        <v>25459</v>
      </c>
      <c r="BE57" s="67"/>
      <c r="BF57" s="157">
        <f t="shared" si="19"/>
        <v>0.10411231158039373</v>
      </c>
      <c r="BG57" s="67"/>
      <c r="BH57" s="185"/>
      <c r="BI57" s="67"/>
      <c r="BJ57" s="67"/>
      <c r="BK57" s="67"/>
      <c r="BL57" s="67"/>
      <c r="BM57" s="66">
        <f>+BB57/BV57</f>
        <v>166090.52083333334</v>
      </c>
      <c r="BN57" s="67"/>
      <c r="BO57" s="67">
        <f>+BO56+BD57</f>
        <v>1010770</v>
      </c>
      <c r="BP57" s="67"/>
      <c r="BQ57" s="74">
        <f>+BO57/BB57</f>
        <v>0.12678452826615005</v>
      </c>
      <c r="BR57" s="67"/>
      <c r="BS57" s="86"/>
      <c r="BT57" s="185"/>
      <c r="BU57" s="1"/>
      <c r="BV57">
        <f t="shared" si="6"/>
        <v>48</v>
      </c>
    </row>
    <row r="58" spans="2:78" x14ac:dyDescent="0.3">
      <c r="B58" s="173">
        <f t="shared" si="3"/>
        <v>43958</v>
      </c>
      <c r="C58" s="61"/>
      <c r="D58" s="17">
        <v>29531</v>
      </c>
      <c r="E58" s="16"/>
      <c r="F58" s="16"/>
      <c r="G58" s="16"/>
      <c r="H58" s="16">
        <f t="shared" si="20"/>
        <v>1292623</v>
      </c>
      <c r="I58" s="16"/>
      <c r="J58" s="38">
        <f t="shared" si="14"/>
        <v>2.3379927986243283E-2</v>
      </c>
      <c r="K58" s="16"/>
      <c r="L58" s="16"/>
      <c r="M58" s="16"/>
      <c r="N58" s="16">
        <f>+H58/BV58</f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15"/>
        <v>76928</v>
      </c>
      <c r="AA58" s="33"/>
      <c r="AB58" s="46">
        <f>+Z58/H58</f>
        <v>5.9513098560059659E-2</v>
      </c>
      <c r="AC58" s="33"/>
      <c r="AD58" s="33">
        <f>+Z58/BV58</f>
        <v>1569.9591836734694</v>
      </c>
      <c r="AE58" s="50"/>
      <c r="AF58" s="33"/>
      <c r="AG58" s="33"/>
      <c r="AH58" s="33"/>
      <c r="AI58" s="50"/>
      <c r="AJ58" s="1"/>
      <c r="AK58" s="23">
        <f t="shared" si="16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17"/>
        <v>5.3037206506776277E-2</v>
      </c>
      <c r="AR58" s="25"/>
      <c r="AS58" s="25"/>
      <c r="AT58" s="24"/>
      <c r="AU58" s="345">
        <f>+AO58/H58</f>
        <v>0.16806911218506865</v>
      </c>
      <c r="AV58" s="345"/>
      <c r="AW58" s="24">
        <f>+AO58/BV58</f>
        <v>4433.6734693877552</v>
      </c>
      <c r="AX58" s="355"/>
      <c r="AY58" s="1"/>
      <c r="AZ58" s="66">
        <f t="shared" si="18"/>
        <v>325217</v>
      </c>
      <c r="BA58" s="67"/>
      <c r="BB58" s="67">
        <v>8297562</v>
      </c>
      <c r="BC58" s="67"/>
      <c r="BD58" s="67">
        <f>+D58</f>
        <v>29531</v>
      </c>
      <c r="BE58" s="67"/>
      <c r="BF58" s="157">
        <f t="shared" si="19"/>
        <v>9.0803986261480799E-2</v>
      </c>
      <c r="BG58" s="67"/>
      <c r="BH58" s="185"/>
      <c r="BI58" s="67"/>
      <c r="BJ58" s="67"/>
      <c r="BK58" s="67"/>
      <c r="BL58" s="67"/>
      <c r="BM58" s="66">
        <f>+BB58/BV58</f>
        <v>169338</v>
      </c>
      <c r="BN58" s="67"/>
      <c r="BO58" s="67">
        <f>+BO57+BD58</f>
        <v>1040301</v>
      </c>
      <c r="BP58" s="67"/>
      <c r="BQ58" s="74">
        <f>+BO58/BB58</f>
        <v>0.12537429669100394</v>
      </c>
      <c r="BR58" s="67"/>
      <c r="BS58" s="86"/>
      <c r="BT58" s="185"/>
      <c r="BU58" s="1"/>
      <c r="BV58">
        <f t="shared" si="6"/>
        <v>49</v>
      </c>
      <c r="BX58" s="1"/>
      <c r="BZ58" s="1"/>
    </row>
    <row r="59" spans="2:78" x14ac:dyDescent="0.3">
      <c r="B59" s="173">
        <f t="shared" si="3"/>
        <v>43959</v>
      </c>
      <c r="C59" s="61"/>
      <c r="D59" s="17">
        <v>29162</v>
      </c>
      <c r="E59" s="16"/>
      <c r="F59" s="16"/>
      <c r="G59" s="16"/>
      <c r="H59" s="16">
        <f t="shared" si="20"/>
        <v>1321785</v>
      </c>
      <c r="I59" s="16"/>
      <c r="J59" s="38">
        <f t="shared" si="14"/>
        <v>2.256032888166155E-2</v>
      </c>
      <c r="K59" s="16"/>
      <c r="L59" s="16"/>
      <c r="M59" s="16"/>
      <c r="N59" s="16">
        <f>+H59/BV59</f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15"/>
        <v>78615</v>
      </c>
      <c r="AA59" s="33"/>
      <c r="AB59" s="46">
        <f>+Z59/H59</f>
        <v>5.9476389881864294E-2</v>
      </c>
      <c r="AC59" s="33"/>
      <c r="AD59" s="33">
        <f>+Z59/BV59</f>
        <v>1572.3</v>
      </c>
      <c r="AE59" s="50"/>
      <c r="AF59" s="33"/>
      <c r="AG59" s="33"/>
      <c r="AH59" s="33"/>
      <c r="AI59" s="50"/>
      <c r="AJ59" s="1"/>
      <c r="AK59" s="23">
        <f t="shared" si="16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17"/>
        <v>2.8124280782508632E-2</v>
      </c>
      <c r="AR59" s="25"/>
      <c r="AS59" s="25"/>
      <c r="AT59" s="24"/>
      <c r="AU59" s="345">
        <f>+AO59/H59</f>
        <v>0.16898360928592773</v>
      </c>
      <c r="AV59" s="345"/>
      <c r="AW59" s="24">
        <f>+AO59/BV59</f>
        <v>4467.2</v>
      </c>
      <c r="AX59" s="355"/>
      <c r="AY59" s="1"/>
      <c r="AZ59" s="66">
        <f t="shared" si="18"/>
        <v>338873</v>
      </c>
      <c r="BA59" s="67"/>
      <c r="BB59" s="67">
        <v>8636435</v>
      </c>
      <c r="BC59" s="67"/>
      <c r="BD59" s="67">
        <f>+D59</f>
        <v>29162</v>
      </c>
      <c r="BE59" s="67"/>
      <c r="BF59" s="157">
        <f t="shared" si="19"/>
        <v>8.6055838027815731E-2</v>
      </c>
      <c r="BG59" s="67"/>
      <c r="BH59" s="185"/>
      <c r="BI59" s="67"/>
      <c r="BJ59" s="67"/>
      <c r="BK59" s="67"/>
      <c r="BL59" s="67"/>
      <c r="BM59" s="66">
        <f>+BB59/BV59</f>
        <v>172728.7</v>
      </c>
      <c r="BN59" s="67"/>
      <c r="BO59" s="67">
        <f>+BO58+BD59</f>
        <v>1069463</v>
      </c>
      <c r="BP59" s="67"/>
      <c r="BQ59" s="74">
        <f>+BO59/BB59</f>
        <v>0.12383153465521364</v>
      </c>
      <c r="BR59" s="67"/>
      <c r="BS59" s="86"/>
      <c r="BT59" s="185"/>
      <c r="BU59" s="1"/>
      <c r="BV59">
        <f t="shared" si="6"/>
        <v>50</v>
      </c>
    </row>
    <row r="60" spans="2:78" x14ac:dyDescent="0.3">
      <c r="B60" s="173">
        <f t="shared" si="3"/>
        <v>43960</v>
      </c>
      <c r="C60" s="61"/>
      <c r="D60" s="17">
        <v>25524</v>
      </c>
      <c r="E60" s="16"/>
      <c r="F60" s="16"/>
      <c r="G60" s="16"/>
      <c r="H60" s="16">
        <f t="shared" si="20"/>
        <v>1347309</v>
      </c>
      <c r="I60" s="16"/>
      <c r="J60" s="38">
        <f t="shared" si="14"/>
        <v>1.9310250910700304E-2</v>
      </c>
      <c r="K60" s="16"/>
      <c r="L60" s="16"/>
      <c r="M60" s="16"/>
      <c r="N60" s="16">
        <f>+H60/BV60</f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15"/>
        <v>80037</v>
      </c>
      <c r="AA60" s="33"/>
      <c r="AB60" s="46">
        <f>+Z60/H60</f>
        <v>5.9405080794383468E-2</v>
      </c>
      <c r="AC60" s="33"/>
      <c r="AD60" s="33">
        <f>+Z60/BV60</f>
        <v>1569.3529411764705</v>
      </c>
      <c r="AE60" s="50"/>
      <c r="AF60" s="33"/>
      <c r="AG60" s="33"/>
      <c r="AH60" s="33"/>
      <c r="AI60" s="50"/>
      <c r="AJ60" s="1"/>
      <c r="AK60" s="23">
        <f t="shared" si="16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17"/>
        <v>6.5893624641833806E-2</v>
      </c>
      <c r="AR60" s="25"/>
      <c r="AS60" s="25"/>
      <c r="AT60" s="24"/>
      <c r="AU60" s="345">
        <f>+AO60/H60</f>
        <v>0.17670630864931505</v>
      </c>
      <c r="AV60" s="345"/>
      <c r="AW60" s="24">
        <f>+AO60/BV60</f>
        <v>4668.1960784313724</v>
      </c>
      <c r="AX60" s="355"/>
      <c r="AY60" s="1"/>
      <c r="AZ60" s="66">
        <f t="shared" si="18"/>
        <v>281828</v>
      </c>
      <c r="BA60" s="67"/>
      <c r="BB60" s="67">
        <v>8918263</v>
      </c>
      <c r="BC60" s="67"/>
      <c r="BD60" s="67">
        <f>+D60</f>
        <v>25524</v>
      </c>
      <c r="BE60" s="67"/>
      <c r="BF60" s="157">
        <f t="shared" si="19"/>
        <v>9.0565877059766944E-2</v>
      </c>
      <c r="BG60" s="67"/>
      <c r="BH60" s="185"/>
      <c r="BI60" s="67"/>
      <c r="BJ60" s="67"/>
      <c r="BK60" s="67"/>
      <c r="BL60" s="67"/>
      <c r="BM60" s="66">
        <f>+BB60/BV60</f>
        <v>174867.90196078431</v>
      </c>
      <c r="BN60" s="67"/>
      <c r="BO60" s="67">
        <f>+BO59+BD60</f>
        <v>1094987</v>
      </c>
      <c r="BP60" s="67"/>
      <c r="BQ60" s="74">
        <f>+BO60/BB60</f>
        <v>0.12278029925782633</v>
      </c>
      <c r="BR60" s="67"/>
      <c r="BS60" s="86"/>
      <c r="BT60" s="185"/>
      <c r="BU60" s="1"/>
      <c r="BV60">
        <f t="shared" si="6"/>
        <v>51</v>
      </c>
    </row>
    <row r="61" spans="2:78" x14ac:dyDescent="0.3">
      <c r="B61" s="395">
        <f t="shared" si="3"/>
        <v>43961</v>
      </c>
      <c r="C61" s="61"/>
      <c r="D61" s="17">
        <v>20329</v>
      </c>
      <c r="E61" s="16"/>
      <c r="F61" s="16"/>
      <c r="G61" s="16"/>
      <c r="H61" s="16">
        <f t="shared" si="20"/>
        <v>1367638</v>
      </c>
      <c r="I61" s="16"/>
      <c r="J61" s="38">
        <f t="shared" si="14"/>
        <v>1.508859511812064E-2</v>
      </c>
      <c r="K61" s="16"/>
      <c r="L61" s="16"/>
      <c r="M61" s="16"/>
      <c r="N61" s="16">
        <f>+H61/BV61</f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6"/>
      <c r="V61" s="34">
        <v>750</v>
      </c>
      <c r="W61" s="33"/>
      <c r="X61" s="33"/>
      <c r="Y61" s="33"/>
      <c r="Z61" s="33">
        <f t="shared" si="15"/>
        <v>80787</v>
      </c>
      <c r="AA61" s="33"/>
      <c r="AB61" s="46">
        <f>+Z61/H61</f>
        <v>5.9070455778502791E-2</v>
      </c>
      <c r="AC61" s="33"/>
      <c r="AD61" s="33">
        <f>+Z61/BV61</f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6"/>
      <c r="AK61" s="23">
        <f t="shared" si="16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17"/>
        <v>7.6689152294626126E-2</v>
      </c>
      <c r="AR61" s="25"/>
      <c r="AS61" s="25"/>
      <c r="AT61" s="24"/>
      <c r="AU61" s="345">
        <f>+AO61/H61</f>
        <v>0.18742971458821706</v>
      </c>
      <c r="AV61" s="345"/>
      <c r="AW61" s="24">
        <f>+AO61/BV61</f>
        <v>4929.5384615384619</v>
      </c>
      <c r="AX61" s="355"/>
      <c r="AY61" s="396"/>
      <c r="AZ61" s="66">
        <f t="shared" si="18"/>
        <v>526262</v>
      </c>
      <c r="BA61" s="67"/>
      <c r="BB61" s="67">
        <v>9444525</v>
      </c>
      <c r="BC61" s="67"/>
      <c r="BD61" s="67">
        <f>+D61</f>
        <v>20329</v>
      </c>
      <c r="BE61" s="67"/>
      <c r="BF61" s="157">
        <f t="shared" si="19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>+BB61/BV61</f>
        <v>181625.48076923078</v>
      </c>
      <c r="BN61" s="67"/>
      <c r="BO61" s="67">
        <f>+BO60+BD61</f>
        <v>1115316</v>
      </c>
      <c r="BP61" s="67"/>
      <c r="BQ61" s="74">
        <f>+BO61/BB61</f>
        <v>0.11809127510383</v>
      </c>
      <c r="BR61" s="67"/>
      <c r="BS61" s="86"/>
      <c r="BT61" s="185"/>
      <c r="BU61" s="1"/>
      <c r="BV61">
        <f t="shared" si="6"/>
        <v>52</v>
      </c>
    </row>
    <row r="62" spans="2:78" x14ac:dyDescent="0.3">
      <c r="B62" s="173">
        <f t="shared" si="3"/>
        <v>43962</v>
      </c>
      <c r="C62" s="61"/>
      <c r="D62" s="17">
        <v>18196</v>
      </c>
      <c r="E62" s="16"/>
      <c r="F62" s="16"/>
      <c r="G62" s="16"/>
      <c r="H62" s="16">
        <f t="shared" si="20"/>
        <v>1385834</v>
      </c>
      <c r="I62" s="16"/>
      <c r="J62" s="38">
        <f t="shared" si="14"/>
        <v>1.3304690276228066E-2</v>
      </c>
      <c r="K62" s="16"/>
      <c r="L62" s="16"/>
      <c r="M62" s="16"/>
      <c r="N62" s="16">
        <f>+H62/BV62</f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15"/>
        <v>81847</v>
      </c>
      <c r="AA62" s="33"/>
      <c r="AB62" s="46">
        <f>+Z62/H62</f>
        <v>5.9059743086112768E-2</v>
      </c>
      <c r="AC62" s="33"/>
      <c r="AD62" s="33">
        <f>+Z62/BV62</f>
        <v>1544.2830188679245</v>
      </c>
      <c r="AE62" s="50"/>
      <c r="AF62" s="33"/>
      <c r="AG62" s="33"/>
      <c r="AH62" s="33"/>
      <c r="AI62" s="50"/>
      <c r="AJ62" s="10"/>
      <c r="AK62" s="23">
        <f t="shared" si="16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17"/>
        <v>2.297375319892641E-2</v>
      </c>
      <c r="AR62" s="25"/>
      <c r="AS62" s="25"/>
      <c r="AT62" s="24"/>
      <c r="AU62" s="345">
        <f>+AO62/H62</f>
        <v>0.18921818919149047</v>
      </c>
      <c r="AV62" s="345"/>
      <c r="AW62" s="24">
        <f>+AO62/BV62</f>
        <v>4947.6415094339627</v>
      </c>
      <c r="AX62" s="355"/>
      <c r="AY62" s="10"/>
      <c r="AZ62" s="66">
        <f t="shared" si="18"/>
        <v>175330</v>
      </c>
      <c r="BA62" s="67"/>
      <c r="BB62" s="67">
        <v>9619855</v>
      </c>
      <c r="BC62" s="67"/>
      <c r="BD62" s="67">
        <f>+D62</f>
        <v>18196</v>
      </c>
      <c r="BE62" s="67"/>
      <c r="BF62" s="157">
        <f t="shared" si="19"/>
        <v>0.10378144071180061</v>
      </c>
      <c r="BG62" s="67"/>
      <c r="BH62" s="185"/>
      <c r="BI62" s="67"/>
      <c r="BJ62" s="67"/>
      <c r="BK62" s="67"/>
      <c r="BL62" s="67"/>
      <c r="BM62" s="66">
        <f>+BB62/BV62</f>
        <v>181506.69811320756</v>
      </c>
      <c r="BN62" s="67"/>
      <c r="BO62" s="67">
        <f>+BO61+BD62</f>
        <v>1133512</v>
      </c>
      <c r="BP62" s="67"/>
      <c r="BQ62" s="74">
        <f>+BO62/BB62</f>
        <v>0.11783046625962658</v>
      </c>
      <c r="BR62" s="67"/>
      <c r="BS62" s="86"/>
      <c r="BT62" s="185"/>
      <c r="BU62" s="1"/>
      <c r="BV62">
        <f t="shared" si="6"/>
        <v>53</v>
      </c>
    </row>
    <row r="63" spans="2:78" x14ac:dyDescent="0.3">
      <c r="B63" s="173">
        <f t="shared" si="3"/>
        <v>43963</v>
      </c>
      <c r="C63" s="61"/>
      <c r="D63" s="17">
        <v>22802</v>
      </c>
      <c r="E63" s="16"/>
      <c r="F63" s="16"/>
      <c r="G63" s="16"/>
      <c r="H63" s="16">
        <f t="shared" si="20"/>
        <v>1408636</v>
      </c>
      <c r="I63" s="16"/>
      <c r="J63" s="38">
        <f t="shared" si="14"/>
        <v>1.6453630088452152E-2</v>
      </c>
      <c r="K63" s="16"/>
      <c r="L63" s="16"/>
      <c r="M63" s="16"/>
      <c r="N63" s="16">
        <f>+H63/BV63</f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15"/>
        <v>83718</v>
      </c>
      <c r="AA63" s="33"/>
      <c r="AB63" s="46">
        <f>+Z63/H63</f>
        <v>5.9431961131193582E-2</v>
      </c>
      <c r="AC63" s="33"/>
      <c r="AD63" s="33">
        <f>+Z63/BV63</f>
        <v>1550.3333333333333</v>
      </c>
      <c r="AE63" s="50"/>
      <c r="AF63" s="33"/>
      <c r="AG63" s="33"/>
      <c r="AH63" s="33"/>
      <c r="AI63" s="50"/>
      <c r="AJ63" s="1"/>
      <c r="AK63" s="23">
        <f t="shared" si="16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17"/>
        <v>7.6323767756697497E-2</v>
      </c>
      <c r="AR63" s="25"/>
      <c r="AS63" s="25"/>
      <c r="AT63" s="24"/>
      <c r="AU63" s="345">
        <f>+AO63/H63</f>
        <v>0.20036333020027886</v>
      </c>
      <c r="AV63" s="345"/>
      <c r="AW63" s="24">
        <f>+AO63/BV63</f>
        <v>5226.6481481481478</v>
      </c>
      <c r="AX63" s="355"/>
      <c r="AY63" s="1"/>
      <c r="AZ63" s="66">
        <f t="shared" si="18"/>
        <v>310012</v>
      </c>
      <c r="BA63" s="67"/>
      <c r="BB63" s="67">
        <v>9929867</v>
      </c>
      <c r="BC63" s="67"/>
      <c r="BD63" s="67">
        <f>+D63</f>
        <v>22802</v>
      </c>
      <c r="BE63" s="67"/>
      <c r="BF63" s="157">
        <f t="shared" si="19"/>
        <v>7.3551991535811517E-2</v>
      </c>
      <c r="BG63" s="67"/>
      <c r="BH63" s="185"/>
      <c r="BI63" s="67"/>
      <c r="BJ63" s="67"/>
      <c r="BK63" s="67"/>
      <c r="BL63" s="67"/>
      <c r="BM63" s="66">
        <f>+BB63/BV63</f>
        <v>183886.42592592593</v>
      </c>
      <c r="BN63" s="67"/>
      <c r="BO63" s="67">
        <f>+BO62+BD63</f>
        <v>1156314</v>
      </c>
      <c r="BP63" s="67"/>
      <c r="BQ63" s="74">
        <f>+BO63/BB63</f>
        <v>0.11644808535703449</v>
      </c>
      <c r="BR63" s="67"/>
      <c r="BS63" s="86"/>
      <c r="BT63" s="185"/>
      <c r="BU63" s="1"/>
      <c r="BV63">
        <f t="shared" si="6"/>
        <v>54</v>
      </c>
    </row>
    <row r="64" spans="2:78" x14ac:dyDescent="0.3">
      <c r="B64" s="173">
        <f t="shared" si="3"/>
        <v>43964</v>
      </c>
      <c r="C64" s="61"/>
      <c r="D64" s="17">
        <v>21712</v>
      </c>
      <c r="E64" s="16"/>
      <c r="F64" s="16"/>
      <c r="G64" s="16"/>
      <c r="H64" s="16">
        <f t="shared" si="20"/>
        <v>1430348</v>
      </c>
      <c r="I64" s="16"/>
      <c r="J64" s="38">
        <f t="shared" si="14"/>
        <v>1.5413492200966042E-2</v>
      </c>
      <c r="K64" s="16"/>
      <c r="L64" s="16"/>
      <c r="M64" s="16"/>
      <c r="N64" s="16">
        <f>+H64/BV64</f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15"/>
        <v>85540</v>
      </c>
      <c r="AA64" s="33"/>
      <c r="AB64" s="46">
        <f>+Z64/H64</f>
        <v>5.9803628207960577E-2</v>
      </c>
      <c r="AC64" s="33"/>
      <c r="AD64" s="33">
        <f>+Z64/BV64</f>
        <v>1555.2727272727273</v>
      </c>
      <c r="AE64" s="50"/>
      <c r="AF64" s="33"/>
      <c r="AG64" s="33"/>
      <c r="AH64" s="33"/>
      <c r="AI64" s="50"/>
      <c r="AJ64" s="1"/>
      <c r="AK64" s="23">
        <f t="shared" si="16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17"/>
        <v>9.9277562633087554E-2</v>
      </c>
      <c r="AR64" s="25"/>
      <c r="AS64" s="25"/>
      <c r="AT64" s="24"/>
      <c r="AU64" s="345">
        <f>+AO64/H64</f>
        <v>0.21691154879791491</v>
      </c>
      <c r="AV64" s="345"/>
      <c r="AW64" s="24">
        <f>+AO64/BV64</f>
        <v>5641.0727272727272</v>
      </c>
      <c r="AX64" s="355"/>
      <c r="AY64" s="1"/>
      <c r="AZ64" s="66">
        <f t="shared" si="18"/>
        <v>340129</v>
      </c>
      <c r="BA64" s="67"/>
      <c r="BB64" s="67">
        <v>10269996</v>
      </c>
      <c r="BC64" s="67"/>
      <c r="BD64" s="67">
        <f>+D64</f>
        <v>21712</v>
      </c>
      <c r="BE64" s="67"/>
      <c r="BF64" s="157">
        <f t="shared" si="19"/>
        <v>6.3834603929685499E-2</v>
      </c>
      <c r="BG64" s="67"/>
      <c r="BH64" s="185"/>
      <c r="BI64" s="67"/>
      <c r="BJ64" s="67"/>
      <c r="BK64" s="67"/>
      <c r="BL64" s="67"/>
      <c r="BM64" s="66">
        <f>+BB64/BV64</f>
        <v>186727.2</v>
      </c>
      <c r="BN64" s="67"/>
      <c r="BO64" s="67">
        <f>+BO63+BD64</f>
        <v>1178026</v>
      </c>
      <c r="BP64" s="67"/>
      <c r="BQ64" s="74">
        <f>+BO64/BB64</f>
        <v>0.11470559482204278</v>
      </c>
      <c r="BR64" s="67"/>
      <c r="BS64" s="86"/>
      <c r="BT64" s="185"/>
      <c r="BU64" s="1"/>
      <c r="BV64">
        <f t="shared" si="6"/>
        <v>55</v>
      </c>
    </row>
    <row r="65" spans="2:84" x14ac:dyDescent="0.3">
      <c r="B65" s="173">
        <f t="shared" si="3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21">+H64+D65</f>
        <v>1457593</v>
      </c>
      <c r="I65" s="16"/>
      <c r="J65" s="38">
        <f t="shared" ref="J65" si="22">+D65/H64</f>
        <v>1.9047812140821675E-2</v>
      </c>
      <c r="K65" s="16"/>
      <c r="L65" s="16"/>
      <c r="M65" s="16"/>
      <c r="N65" s="16">
        <f>+H65/BV65</f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23">+Z64+V65</f>
        <v>87293</v>
      </c>
      <c r="AA65" s="33"/>
      <c r="AB65" s="46">
        <f>+Z65/H65</f>
        <v>5.9888459947324113E-2</v>
      </c>
      <c r="AC65" s="33"/>
      <c r="AD65" s="33">
        <f>+Z65/BV65</f>
        <v>1558.8035714285713</v>
      </c>
      <c r="AE65" s="50"/>
      <c r="AF65" s="33"/>
      <c r="AG65" s="33"/>
      <c r="AH65" s="33"/>
      <c r="AI65" s="50"/>
      <c r="AJ65" s="1"/>
      <c r="AK65" s="23">
        <f t="shared" ref="AK65" si="24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25">+AK65/AO64</f>
        <v>2.4502109527846091E-2</v>
      </c>
      <c r="AR65" s="25"/>
      <c r="AS65" s="25"/>
      <c r="AT65" s="24"/>
      <c r="AU65" s="345">
        <f>+AO65/H65</f>
        <v>0.21807253465130527</v>
      </c>
      <c r="AV65" s="345"/>
      <c r="AW65" s="24">
        <f>+AO65/BV65</f>
        <v>5676.0892857142853</v>
      </c>
      <c r="AX65" s="355"/>
      <c r="AY65" s="1"/>
      <c r="AZ65" s="66">
        <f t="shared" ref="AZ65" si="26">+BB65-BB64</f>
        <v>365542</v>
      </c>
      <c r="BA65" s="67"/>
      <c r="BB65" s="67">
        <v>10635538</v>
      </c>
      <c r="BC65" s="67"/>
      <c r="BD65" s="67">
        <f>+D65</f>
        <v>27245</v>
      </c>
      <c r="BE65" s="67"/>
      <c r="BF65" s="157">
        <f t="shared" ref="BF65" si="27">+BD65/AZ65</f>
        <v>7.4533158980363404E-2</v>
      </c>
      <c r="BG65" s="67"/>
      <c r="BH65" s="185"/>
      <c r="BI65" s="67"/>
      <c r="BJ65" s="67"/>
      <c r="BK65" s="67"/>
      <c r="BL65" s="67"/>
      <c r="BM65" s="66">
        <f>+BB65/BV65</f>
        <v>189920.32142857142</v>
      </c>
      <c r="BN65" s="67"/>
      <c r="BO65" s="67">
        <f>+BO64+BD65</f>
        <v>1205271</v>
      </c>
      <c r="BP65" s="67"/>
      <c r="BQ65" s="74">
        <f>+BO65/BB65</f>
        <v>0.11332487364532005</v>
      </c>
      <c r="BR65" s="67"/>
      <c r="BS65" s="86"/>
      <c r="BT65" s="185"/>
      <c r="BU65" s="1"/>
      <c r="BV65">
        <f t="shared" si="6"/>
        <v>56</v>
      </c>
    </row>
    <row r="66" spans="2:84" x14ac:dyDescent="0.3">
      <c r="B66" s="173">
        <f t="shared" si="3"/>
        <v>43966</v>
      </c>
      <c r="C66" s="61"/>
      <c r="D66" s="17">
        <v>26692</v>
      </c>
      <c r="E66" s="16"/>
      <c r="F66" s="16"/>
      <c r="G66" s="16"/>
      <c r="H66" s="16">
        <f t="shared" ref="H66" si="28">+H65+D66</f>
        <v>1484285</v>
      </c>
      <c r="I66" s="16"/>
      <c r="J66" s="38">
        <f t="shared" ref="J66" si="29">+D66/H65</f>
        <v>1.8312382125874643E-2</v>
      </c>
      <c r="K66" s="16"/>
      <c r="L66" s="16"/>
      <c r="M66" s="16"/>
      <c r="N66" s="16">
        <f>+H66/BV66</f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30">+Z65+V66</f>
        <v>88895</v>
      </c>
      <c r="AA66" s="33"/>
      <c r="AB66" s="46">
        <f>+Z66/H66</f>
        <v>5.9890789167848492E-2</v>
      </c>
      <c r="AC66" s="33"/>
      <c r="AD66" s="33">
        <f>+Z66/BV66</f>
        <v>1559.5614035087719</v>
      </c>
      <c r="AE66" s="50"/>
      <c r="AF66" s="33"/>
      <c r="AG66" s="33"/>
      <c r="AH66" s="33"/>
      <c r="AI66" s="50"/>
      <c r="AJ66" s="1"/>
      <c r="AK66" s="23">
        <f t="shared" ref="AK66" si="31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32">+AK66/AO65</f>
        <v>2.6366871053699573E-2</v>
      </c>
      <c r="AR66" s="25"/>
      <c r="AS66" s="25"/>
      <c r="AT66" s="24"/>
      <c r="AU66" s="345">
        <f>+AO66/H66</f>
        <v>0.2197974108745962</v>
      </c>
      <c r="AV66" s="345"/>
      <c r="AW66" s="24">
        <f>+AO66/BV66</f>
        <v>5723.5438596491231</v>
      </c>
      <c r="AX66" s="355"/>
      <c r="AY66" s="1"/>
      <c r="AZ66" s="66">
        <f t="shared" ref="AZ66" si="33">+BB66-BB65</f>
        <v>455362</v>
      </c>
      <c r="BA66" s="67"/>
      <c r="BB66" s="67">
        <v>11090900</v>
      </c>
      <c r="BC66" s="67"/>
      <c r="BD66" s="67">
        <f>+D66</f>
        <v>26692</v>
      </c>
      <c r="BE66" s="67"/>
      <c r="BF66" s="157">
        <f t="shared" ref="BF66" si="34">+BD66/AZ66</f>
        <v>5.8617100241126839E-2</v>
      </c>
      <c r="BG66" s="67"/>
      <c r="BH66" s="185"/>
      <c r="BI66" s="67"/>
      <c r="BJ66" s="67"/>
      <c r="BK66" s="67"/>
      <c r="BL66" s="67"/>
      <c r="BM66" s="66">
        <f>+BB66/BV66</f>
        <v>194577.19298245615</v>
      </c>
      <c r="BN66" s="67"/>
      <c r="BO66" s="67">
        <f>+BO65+BD66</f>
        <v>1231963</v>
      </c>
      <c r="BP66" s="67"/>
      <c r="BQ66" s="74">
        <f>+BO66/BB66</f>
        <v>0.11107872219567393</v>
      </c>
      <c r="BR66" s="67"/>
      <c r="BS66" s="86"/>
      <c r="BT66" s="185"/>
      <c r="BU66" s="1"/>
      <c r="BV66">
        <f t="shared" si="6"/>
        <v>57</v>
      </c>
    </row>
    <row r="67" spans="2:84" x14ac:dyDescent="0.3">
      <c r="B67" s="173">
        <f t="shared" si="3"/>
        <v>43967</v>
      </c>
      <c r="C67" s="61"/>
      <c r="D67" s="17">
        <v>24488</v>
      </c>
      <c r="E67" s="16"/>
      <c r="F67" s="16"/>
      <c r="G67" s="16"/>
      <c r="H67" s="16">
        <f t="shared" ref="H67" si="35">+H66+D67</f>
        <v>1508773</v>
      </c>
      <c r="I67" s="16"/>
      <c r="J67" s="38">
        <f t="shared" ref="J67" si="36">+D67/H66</f>
        <v>1.6498179258026591E-2</v>
      </c>
      <c r="K67" s="16"/>
      <c r="L67" s="16"/>
      <c r="M67" s="16"/>
      <c r="N67" s="16">
        <f>+H67/BV67</f>
        <v>26013.327586206895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37">+Z66+V67</f>
        <v>90113</v>
      </c>
      <c r="AA67" s="33"/>
      <c r="AB67" s="46">
        <f>+Z67/H67</f>
        <v>5.9726015775732999E-2</v>
      </c>
      <c r="AC67" s="33"/>
      <c r="AD67" s="33">
        <f>+Z67/BV67</f>
        <v>1553.6724137931035</v>
      </c>
      <c r="AE67" s="50"/>
      <c r="AF67" s="33"/>
      <c r="AG67" s="33"/>
      <c r="AH67" s="33"/>
      <c r="AI67" s="50"/>
      <c r="AJ67" s="1"/>
      <c r="AK67" s="23">
        <f t="shared" ref="AK67" si="38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39">+AK67/AO66</f>
        <v>3.981706831125361E-2</v>
      </c>
      <c r="AR67" s="25"/>
      <c r="AS67" s="25"/>
      <c r="AT67" s="24"/>
      <c r="AU67" s="345">
        <f>+AO67/H67</f>
        <v>0.22483965447419857</v>
      </c>
      <c r="AV67" s="345"/>
      <c r="AW67" s="24">
        <f>+AO67/BV67</f>
        <v>5848.8275862068967</v>
      </c>
      <c r="AX67" s="355"/>
      <c r="AY67" s="1"/>
      <c r="AZ67" s="66">
        <f t="shared" ref="AZ67" si="40">+BB67-BB66</f>
        <v>434725</v>
      </c>
      <c r="BA67" s="67"/>
      <c r="BB67" s="67">
        <v>11525625</v>
      </c>
      <c r="BC67" s="67"/>
      <c r="BD67" s="67">
        <f>+D67</f>
        <v>24488</v>
      </c>
      <c r="BE67" s="67"/>
      <c r="BF67" s="157">
        <f t="shared" ref="BF67" si="41">+BD67/AZ67</f>
        <v>5.6329863706941173E-2</v>
      </c>
      <c r="BG67" s="67"/>
      <c r="BH67" s="185"/>
      <c r="BI67" s="67"/>
      <c r="BJ67" s="67"/>
      <c r="BK67" s="67"/>
      <c r="BL67" s="67"/>
      <c r="BM67" s="66">
        <f>+BB67/BV67</f>
        <v>198717.6724137931</v>
      </c>
      <c r="BN67" s="67"/>
      <c r="BO67" s="67">
        <f>+BO66+BD67</f>
        <v>1256451</v>
      </c>
      <c r="BP67" s="67"/>
      <c r="BQ67" s="74">
        <f>+BO67/BB67</f>
        <v>0.10901369773873434</v>
      </c>
      <c r="BR67" s="67"/>
      <c r="BS67" s="86"/>
      <c r="BT67" s="185"/>
      <c r="BU67" s="1"/>
      <c r="BV67">
        <f t="shared" si="6"/>
        <v>58</v>
      </c>
    </row>
    <row r="68" spans="2:84" x14ac:dyDescent="0.3">
      <c r="B68" s="395">
        <f t="shared" si="3"/>
        <v>43968</v>
      </c>
      <c r="C68" s="61"/>
      <c r="D68" s="17">
        <v>19891</v>
      </c>
      <c r="E68" s="16"/>
      <c r="F68" s="16"/>
      <c r="G68" s="16"/>
      <c r="H68" s="16">
        <f t="shared" ref="H68" si="42">+H67+D68</f>
        <v>1528664</v>
      </c>
      <c r="I68" s="16"/>
      <c r="J68" s="38">
        <f t="shared" ref="J68" si="43">+D68/H67</f>
        <v>1.3183560416311798E-2</v>
      </c>
      <c r="K68" s="16"/>
      <c r="L68" s="16"/>
      <c r="M68" s="16"/>
      <c r="N68" s="16">
        <f>+H68/BV68</f>
        <v>25909.5593220339</v>
      </c>
      <c r="O68" s="41"/>
      <c r="P68" s="17">
        <f>SUM(D62:D68)</f>
        <v>161026</v>
      </c>
      <c r="Q68" s="16"/>
      <c r="R68" s="60">
        <f>+(P68-P61)/P61</f>
        <v>-0.10299917556095278</v>
      </c>
      <c r="S68" s="16"/>
      <c r="T68" s="41"/>
      <c r="U68" s="396"/>
      <c r="V68" s="34">
        <v>865</v>
      </c>
      <c r="W68" s="33"/>
      <c r="X68" s="33"/>
      <c r="Y68" s="33"/>
      <c r="Z68" s="33">
        <f t="shared" ref="Z68" si="44">+Z67+V68</f>
        <v>90978</v>
      </c>
      <c r="AA68" s="33"/>
      <c r="AB68" s="46">
        <f>+Z68/H68</f>
        <v>5.9514713501462715E-2</v>
      </c>
      <c r="AC68" s="33"/>
      <c r="AD68" s="33">
        <f>+Z68/BV68</f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6"/>
      <c r="AK68" s="23">
        <f t="shared" ref="AK68" si="45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46">+AK68/AO67</f>
        <v>2.109765588152061E-2</v>
      </c>
      <c r="AR68" s="25"/>
      <c r="AS68" s="25"/>
      <c r="AT68" s="24"/>
      <c r="AU68" s="345">
        <f>+AO68/H68</f>
        <v>0.22659590335089988</v>
      </c>
      <c r="AV68" s="345"/>
      <c r="AW68" s="24">
        <f>+AO68/BV68</f>
        <v>5871</v>
      </c>
      <c r="AX68" s="355"/>
      <c r="AY68" s="396"/>
      <c r="AZ68" s="66">
        <f t="shared" ref="AZ68" si="47">+BB68-BB67</f>
        <v>349955</v>
      </c>
      <c r="BA68" s="67"/>
      <c r="BB68" s="67">
        <v>11875580</v>
      </c>
      <c r="BC68" s="67"/>
      <c r="BD68" s="67">
        <f>+D68</f>
        <v>19891</v>
      </c>
      <c r="BE68" s="67"/>
      <c r="BF68" s="157">
        <f t="shared" ref="BF68" si="48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6.6237086367852638E-2</v>
      </c>
      <c r="BM68" s="66">
        <f>+BB68/BV68</f>
        <v>201281.01694915254</v>
      </c>
      <c r="BN68" s="67"/>
      <c r="BO68" s="67">
        <f>+BO67+BD68</f>
        <v>1276342</v>
      </c>
      <c r="BP68" s="67"/>
      <c r="BQ68" s="74">
        <f>+BO68/BB68</f>
        <v>0.1074761822159423</v>
      </c>
      <c r="BR68" s="67"/>
      <c r="BS68" s="86"/>
      <c r="BT68" s="185"/>
      <c r="BU68" s="1"/>
      <c r="BV68">
        <f t="shared" si="6"/>
        <v>59</v>
      </c>
    </row>
    <row r="69" spans="2:84" x14ac:dyDescent="0.3">
      <c r="B69" s="173">
        <f t="shared" si="3"/>
        <v>43969</v>
      </c>
      <c r="C69" s="61"/>
      <c r="D69" s="17"/>
      <c r="E69" s="16"/>
      <c r="F69" s="16"/>
      <c r="G69" s="16"/>
      <c r="H69" s="16"/>
      <c r="I69" s="16"/>
      <c r="J69" s="38"/>
      <c r="K69" s="16"/>
      <c r="L69" s="16"/>
      <c r="M69" s="16"/>
      <c r="N69" s="16"/>
      <c r="O69" s="41"/>
      <c r="P69" s="17"/>
      <c r="Q69" s="16"/>
      <c r="R69" s="604">
        <f>+(P68-P40)/P40</f>
        <v>-0.21326004641504825</v>
      </c>
      <c r="S69" s="16"/>
      <c r="T69" s="41"/>
      <c r="U69" s="1"/>
      <c r="V69" s="34"/>
      <c r="W69" s="33"/>
      <c r="X69" s="33"/>
      <c r="Y69" s="33"/>
      <c r="Z69" s="33"/>
      <c r="AA69" s="33"/>
      <c r="AB69" s="46"/>
      <c r="AC69" s="33"/>
      <c r="AD69" s="33"/>
      <c r="AE69" s="50"/>
      <c r="AF69" s="33"/>
      <c r="AG69" s="33"/>
      <c r="AH69" s="604">
        <f>+(AF68-AF40)/AF40</f>
        <v>-0.30678185157472282</v>
      </c>
      <c r="AI69" s="50"/>
      <c r="AJ69" s="1"/>
      <c r="AK69" s="23"/>
      <c r="AL69" s="24"/>
      <c r="AM69" s="24"/>
      <c r="AN69" s="24"/>
      <c r="AO69" s="24"/>
      <c r="AP69" s="24"/>
      <c r="AQ69" s="25"/>
      <c r="AR69" s="25"/>
      <c r="AS69" s="25"/>
      <c r="AT69" s="24"/>
      <c r="AU69" s="345"/>
      <c r="AV69" s="345"/>
      <c r="AW69" s="24"/>
      <c r="AX69" s="355"/>
      <c r="AY69" s="1"/>
      <c r="AZ69" s="66"/>
      <c r="BA69" s="67"/>
      <c r="BB69" s="67"/>
      <c r="BC69" s="67"/>
      <c r="BD69" s="67"/>
      <c r="BE69" s="67"/>
      <c r="BF69" s="157"/>
      <c r="BG69" s="67"/>
      <c r="BH69" s="185"/>
      <c r="BI69" s="67"/>
      <c r="BJ69" s="67">
        <f>+BJ68-BJ61</f>
        <v>183270</v>
      </c>
      <c r="BK69" s="67"/>
      <c r="BL69" s="67"/>
      <c r="BM69" s="66"/>
      <c r="BN69" s="67"/>
      <c r="BO69" s="67"/>
      <c r="BP69" s="67"/>
      <c r="BQ69" s="74"/>
      <c r="BR69" s="67"/>
      <c r="BS69" s="86"/>
      <c r="BT69" s="185"/>
      <c r="BU69" s="1"/>
      <c r="BV69">
        <f t="shared" si="6"/>
        <v>60</v>
      </c>
    </row>
    <row r="70" spans="2:84" x14ac:dyDescent="0.3">
      <c r="B70" s="173">
        <f t="shared" si="3"/>
        <v>43970</v>
      </c>
      <c r="C70" s="61"/>
      <c r="D70" s="17"/>
      <c r="E70" s="16"/>
      <c r="F70" s="16"/>
      <c r="G70" s="16"/>
      <c r="H70" s="16"/>
      <c r="I70" s="16"/>
      <c r="J70" s="38"/>
      <c r="K70" s="16"/>
      <c r="L70" s="16"/>
      <c r="M70" s="16"/>
      <c r="N70" s="16"/>
      <c r="O70" s="41"/>
      <c r="P70" s="17"/>
      <c r="Q70" s="16"/>
      <c r="R70" s="16"/>
      <c r="S70" s="16"/>
      <c r="T70" s="41"/>
      <c r="U70" s="1"/>
      <c r="V70" s="34"/>
      <c r="W70" s="33"/>
      <c r="X70" s="33"/>
      <c r="Y70" s="33"/>
      <c r="Z70" s="33"/>
      <c r="AA70" s="33"/>
      <c r="AB70" s="46"/>
      <c r="AC70" s="33"/>
      <c r="AD70" s="33"/>
      <c r="AE70" s="50"/>
      <c r="AF70" s="33"/>
      <c r="AG70" s="33"/>
      <c r="AH70" s="33"/>
      <c r="AI70" s="50"/>
      <c r="AJ70" s="1"/>
      <c r="AK70" s="23"/>
      <c r="AL70" s="24"/>
      <c r="AM70" s="24"/>
      <c r="AN70" s="24"/>
      <c r="AO70" s="24"/>
      <c r="AP70" s="24"/>
      <c r="AQ70" s="25"/>
      <c r="AR70" s="25"/>
      <c r="AS70" s="25"/>
      <c r="AT70" s="24"/>
      <c r="AU70" s="345"/>
      <c r="AV70" s="345"/>
      <c r="AW70" s="24"/>
      <c r="AX70" s="355"/>
      <c r="AY70" s="1"/>
      <c r="AZ70" s="459"/>
      <c r="BA70" s="67"/>
      <c r="BB70" s="67"/>
      <c r="BC70" s="67"/>
      <c r="BD70" s="67">
        <f>+D70</f>
        <v>0</v>
      </c>
      <c r="BE70" s="67"/>
      <c r="BF70" s="157"/>
      <c r="BG70" s="67"/>
      <c r="BH70" s="185"/>
      <c r="BI70" s="67"/>
      <c r="BJ70" s="67">
        <f>+BJ68-BJ40</f>
        <v>1401764</v>
      </c>
      <c r="BK70" s="67"/>
      <c r="BL70" s="67"/>
      <c r="BM70" s="66"/>
      <c r="BN70" s="67"/>
      <c r="BO70" s="67"/>
      <c r="BP70" s="67"/>
      <c r="BQ70" s="74"/>
      <c r="BR70" s="67"/>
      <c r="BS70" s="86"/>
      <c r="BT70" s="185"/>
      <c r="BU70" s="1"/>
      <c r="BV70">
        <f t="shared" si="6"/>
        <v>61</v>
      </c>
    </row>
    <row r="71" spans="2:84" x14ac:dyDescent="0.3">
      <c r="B71" s="173">
        <f t="shared" si="3"/>
        <v>43971</v>
      </c>
      <c r="C71" s="61"/>
      <c r="D71" s="17"/>
      <c r="E71" s="16"/>
      <c r="F71" s="16"/>
      <c r="G71" s="16"/>
      <c r="H71" s="16"/>
      <c r="I71" s="16"/>
      <c r="J71" s="38"/>
      <c r="K71" s="16"/>
      <c r="L71" s="16"/>
      <c r="M71" s="16"/>
      <c r="N71" s="16"/>
      <c r="O71" s="41"/>
      <c r="P71" s="17"/>
      <c r="Q71" s="16"/>
      <c r="R71" s="16"/>
      <c r="S71" s="16"/>
      <c r="T71" s="41"/>
      <c r="U71" s="1"/>
      <c r="V71" s="34"/>
      <c r="W71" s="33"/>
      <c r="X71" s="33"/>
      <c r="Y71" s="33"/>
      <c r="Z71" s="33"/>
      <c r="AA71" s="33"/>
      <c r="AB71" s="46"/>
      <c r="AC71" s="33"/>
      <c r="AD71" s="33"/>
      <c r="AE71" s="50"/>
      <c r="AF71" s="33"/>
      <c r="AG71" s="33"/>
      <c r="AH71" s="33"/>
      <c r="AI71" s="50"/>
      <c r="AJ71" s="1"/>
      <c r="AK71" s="23"/>
      <c r="AL71" s="24"/>
      <c r="AM71" s="24"/>
      <c r="AN71" s="24"/>
      <c r="AO71" s="24"/>
      <c r="AP71" s="24"/>
      <c r="AQ71" s="25"/>
      <c r="AR71" s="25"/>
      <c r="AS71" s="25"/>
      <c r="AT71" s="24"/>
      <c r="AU71" s="345"/>
      <c r="AV71" s="345"/>
      <c r="AW71" s="25"/>
      <c r="AX71" s="353"/>
      <c r="AY71" s="1"/>
      <c r="AZ71" s="66"/>
      <c r="BA71" s="67"/>
      <c r="BB71" s="67"/>
      <c r="BC71" s="67"/>
      <c r="BD71" s="67"/>
      <c r="BE71" s="67"/>
      <c r="BF71" s="157"/>
      <c r="BG71" s="67"/>
      <c r="BH71" s="185"/>
      <c r="BI71" s="67"/>
      <c r="BJ71" s="67"/>
      <c r="BK71" s="67"/>
      <c r="BL71" s="67"/>
      <c r="BM71" s="66"/>
      <c r="BN71" s="67"/>
      <c r="BO71" s="67"/>
      <c r="BP71" s="67"/>
      <c r="BQ71" s="74"/>
      <c r="BR71" s="67"/>
      <c r="BS71" s="86"/>
      <c r="BT71" s="185"/>
      <c r="BU71" s="1"/>
      <c r="BV71">
        <f t="shared" si="6"/>
        <v>62</v>
      </c>
    </row>
    <row r="72" spans="2:84" x14ac:dyDescent="0.3">
      <c r="B72" s="173">
        <f t="shared" si="3"/>
        <v>43972</v>
      </c>
      <c r="D72" s="18"/>
      <c r="E72" s="19"/>
      <c r="F72" s="19"/>
      <c r="G72" s="19"/>
      <c r="H72" s="19"/>
      <c r="I72" s="19"/>
      <c r="J72" s="39"/>
      <c r="K72" s="19"/>
      <c r="L72" s="19"/>
      <c r="M72" s="19"/>
      <c r="N72" s="19"/>
      <c r="O72" s="43"/>
      <c r="P72" s="18"/>
      <c r="Q72" s="19"/>
      <c r="R72" s="19"/>
      <c r="S72" s="19"/>
      <c r="T72" s="43"/>
      <c r="U72" s="1"/>
      <c r="V72" s="35"/>
      <c r="W72" s="36"/>
      <c r="X72" s="36"/>
      <c r="Y72" s="36"/>
      <c r="Z72" s="36"/>
      <c r="AA72" s="36"/>
      <c r="AB72" s="47"/>
      <c r="AC72" s="36"/>
      <c r="AD72" s="36"/>
      <c r="AE72" s="51"/>
      <c r="AF72" s="36"/>
      <c r="AG72" s="36"/>
      <c r="AH72" s="36"/>
      <c r="AI72" s="51"/>
      <c r="AJ72" s="1"/>
      <c r="AK72" s="26"/>
      <c r="AL72" s="27"/>
      <c r="AM72" s="27"/>
      <c r="AN72" s="27"/>
      <c r="AO72" s="27"/>
      <c r="AP72" s="27"/>
      <c r="AQ72" s="27"/>
      <c r="AR72" s="27"/>
      <c r="AS72" s="27"/>
      <c r="AT72" s="27"/>
      <c r="AU72" s="347"/>
      <c r="AV72" s="347"/>
      <c r="AW72" s="27"/>
      <c r="AX72" s="354"/>
      <c r="AY72" s="1"/>
      <c r="AZ72" s="68"/>
      <c r="BA72" s="69"/>
      <c r="BB72" s="69"/>
      <c r="BC72" s="69"/>
      <c r="BD72" s="69"/>
      <c r="BE72" s="69"/>
      <c r="BF72" s="69"/>
      <c r="BG72" s="69"/>
      <c r="BH72" s="186"/>
      <c r="BI72" s="69"/>
      <c r="BJ72" s="69"/>
      <c r="BK72" s="69"/>
      <c r="BL72" s="69"/>
      <c r="BM72" s="68"/>
      <c r="BN72" s="69"/>
      <c r="BO72" s="69"/>
      <c r="BP72" s="69"/>
      <c r="BQ72" s="71"/>
      <c r="BR72" s="69"/>
      <c r="BS72" s="69"/>
      <c r="BT72" s="186"/>
      <c r="BU72" s="1"/>
      <c r="BV72">
        <f t="shared" si="6"/>
        <v>63</v>
      </c>
    </row>
    <row r="73" spans="2:84" x14ac:dyDescent="0.3">
      <c r="B73" s="56"/>
      <c r="D73" s="1"/>
      <c r="E73" s="1"/>
      <c r="F73" s="1"/>
      <c r="G73" s="1"/>
      <c r="H73" s="59"/>
      <c r="I73" s="1"/>
      <c r="J73" s="5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59"/>
      <c r="W73" s="1"/>
      <c r="X73" s="1"/>
      <c r="Y73" s="1"/>
      <c r="Z73" s="1"/>
      <c r="AA73" s="1"/>
      <c r="AB73" s="5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59"/>
      <c r="BC73" s="1"/>
      <c r="BD73" s="59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2:84" x14ac:dyDescent="0.3">
      <c r="B74" s="181" t="s">
        <v>84</v>
      </c>
      <c r="D74" s="56">
        <f>+D68</f>
        <v>19891</v>
      </c>
      <c r="E74" s="56"/>
      <c r="F74" s="56"/>
      <c r="G74" s="56"/>
      <c r="H74" s="56">
        <f t="shared" ref="H74:BO74" si="49">+H68</f>
        <v>1528664</v>
      </c>
      <c r="I74" s="56">
        <f t="shared" si="49"/>
        <v>0</v>
      </c>
      <c r="J74" s="56">
        <f t="shared" si="49"/>
        <v>1.3183560416311798E-2</v>
      </c>
      <c r="K74" s="56">
        <f t="shared" si="49"/>
        <v>0</v>
      </c>
      <c r="L74" s="56">
        <f t="shared" si="49"/>
        <v>0</v>
      </c>
      <c r="M74" s="56">
        <f t="shared" si="49"/>
        <v>0</v>
      </c>
      <c r="N74" s="56">
        <f t="shared" si="49"/>
        <v>25909.5593220339</v>
      </c>
      <c r="O74" s="56">
        <f t="shared" si="49"/>
        <v>0</v>
      </c>
      <c r="P74" s="56"/>
      <c r="Q74" s="56"/>
      <c r="R74" s="56"/>
      <c r="S74" s="56"/>
      <c r="T74" s="56"/>
      <c r="U74" s="56"/>
      <c r="V74" s="56">
        <f t="shared" si="49"/>
        <v>865</v>
      </c>
      <c r="W74" s="56">
        <f t="shared" si="49"/>
        <v>0</v>
      </c>
      <c r="X74" s="56">
        <f t="shared" si="49"/>
        <v>0</v>
      </c>
      <c r="Y74" s="56">
        <f t="shared" si="49"/>
        <v>0</v>
      </c>
      <c r="Z74" s="56">
        <f t="shared" si="49"/>
        <v>90978</v>
      </c>
      <c r="AA74" s="56">
        <f t="shared" si="49"/>
        <v>0</v>
      </c>
      <c r="AB74" s="56">
        <f t="shared" si="49"/>
        <v>5.9514713501462715E-2</v>
      </c>
      <c r="AC74" s="56">
        <f t="shared" si="49"/>
        <v>0</v>
      </c>
      <c r="AD74" s="56">
        <f t="shared" si="49"/>
        <v>1542</v>
      </c>
      <c r="AE74" s="56"/>
      <c r="AF74" s="56"/>
      <c r="AG74" s="56"/>
      <c r="AH74" s="56"/>
      <c r="AI74" s="56">
        <f t="shared" si="49"/>
        <v>0</v>
      </c>
      <c r="AJ74" s="56"/>
      <c r="AK74" s="56">
        <f t="shared" si="49"/>
        <v>7157</v>
      </c>
      <c r="AL74" s="56">
        <f t="shared" si="49"/>
        <v>0</v>
      </c>
      <c r="AM74" s="56">
        <f t="shared" si="49"/>
        <v>0</v>
      </c>
      <c r="AN74" s="56">
        <f t="shared" si="49"/>
        <v>178263</v>
      </c>
      <c r="AO74" s="56">
        <f t="shared" si="49"/>
        <v>346389</v>
      </c>
      <c r="AP74" s="56">
        <f t="shared" si="49"/>
        <v>0</v>
      </c>
      <c r="AQ74" s="56">
        <f t="shared" si="49"/>
        <v>2.109765588152061E-2</v>
      </c>
      <c r="AR74" s="56">
        <f t="shared" si="49"/>
        <v>0</v>
      </c>
      <c r="AS74" s="56">
        <f t="shared" si="49"/>
        <v>0</v>
      </c>
      <c r="AT74" s="56">
        <f t="shared" si="49"/>
        <v>0</v>
      </c>
      <c r="AU74" s="56">
        <f t="shared" si="49"/>
        <v>0.22659590335089988</v>
      </c>
      <c r="AV74" s="56">
        <f t="shared" si="49"/>
        <v>0</v>
      </c>
      <c r="AW74" s="56">
        <f t="shared" si="49"/>
        <v>5871</v>
      </c>
      <c r="AX74" s="56">
        <f t="shared" si="49"/>
        <v>0</v>
      </c>
      <c r="AY74" s="56"/>
      <c r="AZ74" s="56">
        <f t="shared" si="49"/>
        <v>349955</v>
      </c>
      <c r="BA74" s="56">
        <f t="shared" si="49"/>
        <v>0</v>
      </c>
      <c r="BB74" s="56">
        <f t="shared" si="49"/>
        <v>11875580</v>
      </c>
      <c r="BC74" s="56">
        <f t="shared" si="49"/>
        <v>0</v>
      </c>
      <c r="BD74" s="56">
        <f t="shared" si="49"/>
        <v>19891</v>
      </c>
      <c r="BE74" s="56">
        <f t="shared" si="49"/>
        <v>0</v>
      </c>
      <c r="BF74" s="56">
        <f t="shared" si="49"/>
        <v>5.6838736408966868E-2</v>
      </c>
      <c r="BG74" s="56">
        <f t="shared" si="49"/>
        <v>0</v>
      </c>
      <c r="BH74" s="56">
        <f t="shared" si="49"/>
        <v>0</v>
      </c>
      <c r="BI74" s="56">
        <f t="shared" si="49"/>
        <v>0</v>
      </c>
      <c r="BJ74" s="56"/>
      <c r="BK74" s="56"/>
      <c r="BL74" s="56"/>
      <c r="BM74" s="56">
        <f t="shared" si="49"/>
        <v>201281.01694915254</v>
      </c>
      <c r="BN74" s="56">
        <f t="shared" si="49"/>
        <v>0</v>
      </c>
      <c r="BO74" s="56">
        <f t="shared" si="49"/>
        <v>1276342</v>
      </c>
      <c r="BP74" s="10"/>
      <c r="BQ74" s="62"/>
      <c r="BR74" s="10"/>
      <c r="BS74" s="10"/>
      <c r="BT74" s="10"/>
      <c r="BU74" s="10"/>
      <c r="BV74" s="161"/>
      <c r="BW74" s="10"/>
      <c r="BX74" s="62"/>
      <c r="BY74" s="10"/>
      <c r="BZ74" s="161"/>
      <c r="CA74" s="61"/>
      <c r="CB74" s="61"/>
      <c r="CC74" s="61"/>
      <c r="CD74" s="61"/>
      <c r="CE74" s="61"/>
      <c r="CF74" s="158"/>
    </row>
    <row r="75" spans="2:84" x14ac:dyDescent="0.3">
      <c r="B75" t="s">
        <v>122</v>
      </c>
      <c r="D75" s="56">
        <f>+D67-D68</f>
        <v>4597</v>
      </c>
      <c r="H75" s="56">
        <f t="shared" ref="H75:BO75" si="50">+H67-H68</f>
        <v>-19891</v>
      </c>
      <c r="I75" s="56">
        <f t="shared" si="50"/>
        <v>0</v>
      </c>
      <c r="J75" s="56">
        <f t="shared" si="50"/>
        <v>3.3146188417147934E-3</v>
      </c>
      <c r="K75" s="56">
        <f t="shared" si="50"/>
        <v>0</v>
      </c>
      <c r="L75" s="56">
        <f t="shared" si="50"/>
        <v>0</v>
      </c>
      <c r="M75" s="56">
        <f t="shared" si="50"/>
        <v>0</v>
      </c>
      <c r="N75" s="56">
        <f t="shared" si="50"/>
        <v>103.76826417299526</v>
      </c>
      <c r="O75" s="56">
        <f t="shared" si="50"/>
        <v>0</v>
      </c>
      <c r="P75" s="56">
        <f>+P61-P68</f>
        <v>18490</v>
      </c>
      <c r="Q75" s="56"/>
      <c r="R75" s="56"/>
      <c r="S75" s="56"/>
      <c r="T75" s="56"/>
      <c r="U75" s="56"/>
      <c r="V75" s="56">
        <f t="shared" si="50"/>
        <v>353</v>
      </c>
      <c r="W75" s="56">
        <f t="shared" si="50"/>
        <v>0</v>
      </c>
      <c r="X75" s="56">
        <f t="shared" si="50"/>
        <v>0</v>
      </c>
      <c r="Y75" s="56">
        <f t="shared" si="50"/>
        <v>0</v>
      </c>
      <c r="Z75" s="56">
        <f t="shared" si="50"/>
        <v>-865</v>
      </c>
      <c r="AA75" s="56">
        <f t="shared" si="50"/>
        <v>0</v>
      </c>
      <c r="AB75" s="56">
        <f t="shared" si="50"/>
        <v>2.1130227427028359E-4</v>
      </c>
      <c r="AC75" s="56">
        <f t="shared" si="50"/>
        <v>0</v>
      </c>
      <c r="AD75" s="56">
        <f t="shared" si="50"/>
        <v>11.672413793103487</v>
      </c>
      <c r="AE75" s="56"/>
      <c r="AF75" s="56"/>
      <c r="AG75" s="56"/>
      <c r="AH75" s="56"/>
      <c r="AI75" s="56">
        <f t="shared" si="50"/>
        <v>0</v>
      </c>
      <c r="AJ75" s="56"/>
      <c r="AK75" s="56">
        <f t="shared" si="50"/>
        <v>5833</v>
      </c>
      <c r="AL75" s="56">
        <f t="shared" si="50"/>
        <v>0</v>
      </c>
      <c r="AM75" s="56">
        <f t="shared" si="50"/>
        <v>0</v>
      </c>
      <c r="AN75" s="56">
        <f t="shared" si="50"/>
        <v>0</v>
      </c>
      <c r="AO75" s="56">
        <f t="shared" si="50"/>
        <v>-7157</v>
      </c>
      <c r="AP75" s="56">
        <f t="shared" si="50"/>
        <v>0</v>
      </c>
      <c r="AQ75" s="56">
        <f t="shared" si="50"/>
        <v>1.8719412429733E-2</v>
      </c>
      <c r="AR75" s="56">
        <f t="shared" si="50"/>
        <v>0</v>
      </c>
      <c r="AS75" s="56">
        <f t="shared" si="50"/>
        <v>0</v>
      </c>
      <c r="AT75" s="56">
        <f t="shared" si="50"/>
        <v>0</v>
      </c>
      <c r="AU75" s="56">
        <f t="shared" si="50"/>
        <v>-1.7562488767013107E-3</v>
      </c>
      <c r="AV75" s="56">
        <f t="shared" si="50"/>
        <v>0</v>
      </c>
      <c r="AW75" s="56">
        <f t="shared" si="50"/>
        <v>-22.17241379310326</v>
      </c>
      <c r="AX75" s="56">
        <f t="shared" si="50"/>
        <v>0</v>
      </c>
      <c r="AY75" s="56"/>
      <c r="AZ75" s="56">
        <f t="shared" si="50"/>
        <v>84770</v>
      </c>
      <c r="BA75" s="56">
        <f t="shared" si="50"/>
        <v>0</v>
      </c>
      <c r="BB75" s="56">
        <f t="shared" si="50"/>
        <v>-349955</v>
      </c>
      <c r="BC75" s="56">
        <f t="shared" si="50"/>
        <v>0</v>
      </c>
      <c r="BD75" s="56">
        <f t="shared" si="50"/>
        <v>4597</v>
      </c>
      <c r="BE75" s="56">
        <f t="shared" si="50"/>
        <v>0</v>
      </c>
      <c r="BF75" s="56">
        <f t="shared" si="50"/>
        <v>-5.0887270202569501E-4</v>
      </c>
      <c r="BG75" s="56">
        <f t="shared" si="50"/>
        <v>0</v>
      </c>
      <c r="BH75" s="56">
        <f t="shared" si="50"/>
        <v>0</v>
      </c>
      <c r="BI75" s="56">
        <f t="shared" si="50"/>
        <v>0</v>
      </c>
      <c r="BJ75" s="56"/>
      <c r="BK75" s="56"/>
      <c r="BL75" s="56"/>
      <c r="BM75" s="56">
        <f t="shared" si="50"/>
        <v>-2563.3445353594434</v>
      </c>
      <c r="BN75" s="56">
        <f t="shared" si="50"/>
        <v>0</v>
      </c>
      <c r="BO75" s="56">
        <f t="shared" si="50"/>
        <v>-19891</v>
      </c>
      <c r="BP75" s="10"/>
      <c r="BQ75" s="10"/>
      <c r="BR75" s="10"/>
      <c r="BS75" s="10"/>
      <c r="BT75" s="10"/>
      <c r="BU75" s="10"/>
      <c r="BV75" s="62"/>
      <c r="BW75" s="10"/>
      <c r="BX75" s="10"/>
      <c r="BY75" s="10"/>
      <c r="BZ75" s="62"/>
      <c r="CA75" s="61"/>
      <c r="CB75" s="61"/>
      <c r="CC75" s="61"/>
      <c r="CD75" s="61"/>
      <c r="CE75" s="61"/>
      <c r="CF75" s="117"/>
    </row>
    <row r="76" spans="2:84" x14ac:dyDescent="0.3">
      <c r="Z76" s="56"/>
      <c r="AB76" s="59"/>
      <c r="AZ76" s="59"/>
      <c r="BF76" s="59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61"/>
      <c r="CB76" s="117"/>
      <c r="CC76" s="117"/>
      <c r="CD76" s="117"/>
      <c r="CE76" s="117"/>
    </row>
    <row r="77" spans="2:84" x14ac:dyDescent="0.3">
      <c r="D77" s="56"/>
      <c r="H77" s="1"/>
      <c r="N77" s="59"/>
      <c r="V77" s="56"/>
      <c r="Z77" s="1"/>
      <c r="AZ77" s="59"/>
      <c r="BB77" s="56"/>
      <c r="BD77" s="59"/>
      <c r="BI77" s="61"/>
      <c r="BJ77" s="61"/>
      <c r="BK77" s="61"/>
      <c r="BL77" s="61"/>
      <c r="BM77" s="61"/>
      <c r="BN77" s="61"/>
      <c r="BO77" s="61"/>
      <c r="BP77" s="61"/>
      <c r="BQ77" s="61"/>
      <c r="BR77" s="10"/>
      <c r="BS77" s="10"/>
    </row>
    <row r="78" spans="2:84" x14ac:dyDescent="0.3"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90"/>
      <c r="BR78" s="1"/>
      <c r="BS78" s="1"/>
    </row>
    <row r="79" spans="2:84" x14ac:dyDescent="0.3">
      <c r="D79" s="1"/>
      <c r="E79" s="123" t="s">
        <v>28</v>
      </c>
      <c r="F79" s="124"/>
      <c r="G79" s="124" t="s">
        <v>68</v>
      </c>
      <c r="H79" s="116"/>
      <c r="I79" s="116"/>
      <c r="J79" s="116"/>
      <c r="K79" s="61"/>
      <c r="L79" s="10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90"/>
      <c r="BR79" s="1"/>
      <c r="BS79" s="1"/>
    </row>
    <row r="80" spans="2:84" x14ac:dyDescent="0.3">
      <c r="D80" s="1"/>
      <c r="E80" s="123" t="s">
        <v>40</v>
      </c>
      <c r="F80" s="124"/>
      <c r="G80" s="124" t="s">
        <v>42</v>
      </c>
      <c r="H80" s="10"/>
      <c r="I80" s="10"/>
      <c r="J80" s="10"/>
      <c r="K80" s="61"/>
      <c r="L80" s="10"/>
      <c r="AC80" s="1"/>
      <c r="AD80" s="1"/>
      <c r="AE80" s="1"/>
      <c r="AF80" s="1"/>
      <c r="AG80" s="1"/>
      <c r="AH80" s="1"/>
      <c r="AI80" s="1"/>
      <c r="AJ80" s="1"/>
      <c r="AK80" s="1" t="s">
        <v>17</v>
      </c>
      <c r="AL80" s="1"/>
      <c r="AM80" s="1"/>
      <c r="AN80" s="1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90"/>
      <c r="BR80" s="1"/>
      <c r="BS80" s="1"/>
    </row>
    <row r="81" spans="4:86" x14ac:dyDescent="0.3">
      <c r="D81" s="1"/>
      <c r="E81" s="123" t="s">
        <v>47</v>
      </c>
      <c r="F81" s="124"/>
      <c r="G81" s="124" t="s">
        <v>58</v>
      </c>
      <c r="H81" s="10"/>
      <c r="I81" s="10"/>
      <c r="J81" s="10"/>
      <c r="K81" s="61"/>
      <c r="L81" s="10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90"/>
      <c r="BR81" s="1"/>
      <c r="BS81" s="1"/>
    </row>
    <row r="82" spans="4:86" x14ac:dyDescent="0.3">
      <c r="D82" s="1"/>
      <c r="E82" s="123" t="s">
        <v>69</v>
      </c>
      <c r="F82" s="61"/>
      <c r="G82" s="93" t="s">
        <v>70</v>
      </c>
      <c r="H82" s="61"/>
      <c r="I82" s="61"/>
      <c r="J82" s="61"/>
      <c r="K82" s="61"/>
      <c r="L82" s="6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90"/>
      <c r="BR82" s="1"/>
      <c r="BS82" s="1"/>
    </row>
    <row r="83" spans="4:86" x14ac:dyDescent="0.3">
      <c r="AC83" s="1"/>
      <c r="AD83" s="1"/>
      <c r="AE83" s="1"/>
      <c r="AF83" s="1"/>
      <c r="AG83" s="1"/>
      <c r="AH83" s="1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1"/>
      <c r="BS83" s="1"/>
    </row>
    <row r="84" spans="4:86" x14ac:dyDescent="0.3">
      <c r="AC84" s="1"/>
      <c r="AD84" s="1"/>
      <c r="AE84" s="1"/>
      <c r="AF84" s="1"/>
      <c r="AG84" s="1"/>
      <c r="AH84" s="1"/>
    </row>
    <row r="85" spans="4:86" x14ac:dyDescent="0.3">
      <c r="D85" s="56"/>
      <c r="AC85" s="1"/>
      <c r="AD85" s="1"/>
      <c r="AE85" s="1"/>
      <c r="AF85" s="1"/>
      <c r="AG85" s="1"/>
      <c r="AH85" s="1"/>
    </row>
    <row r="86" spans="4:86" x14ac:dyDescent="0.3">
      <c r="AC86" s="1"/>
      <c r="AD86" s="1"/>
      <c r="AE86" s="1"/>
      <c r="AF86" s="1"/>
      <c r="AG86" s="1"/>
      <c r="AH86" s="1"/>
    </row>
    <row r="87" spans="4:86" x14ac:dyDescent="0.3">
      <c r="D87" s="458"/>
      <c r="AC87" s="1"/>
      <c r="AD87" s="1"/>
      <c r="AE87" s="1"/>
      <c r="AF87" s="1"/>
      <c r="AG87" s="1"/>
      <c r="AH87" s="1"/>
    </row>
    <row r="88" spans="4:86" x14ac:dyDescent="0.3">
      <c r="AC88" s="1"/>
      <c r="AD88" s="1"/>
      <c r="AE88" s="1"/>
      <c r="AF88" s="1"/>
      <c r="AG88" s="1"/>
      <c r="AH88" s="1"/>
    </row>
    <row r="89" spans="4:86" x14ac:dyDescent="0.3">
      <c r="AC89" s="1"/>
      <c r="AD89" s="1"/>
      <c r="AE89" s="1"/>
      <c r="AF89" s="1"/>
      <c r="AG89" s="1"/>
      <c r="AH89" s="1"/>
    </row>
    <row r="90" spans="4:86" x14ac:dyDescent="0.3">
      <c r="AC90" s="1"/>
      <c r="AD90" s="1"/>
      <c r="AE90" s="1"/>
      <c r="AF90" s="1"/>
      <c r="AG90" s="1"/>
      <c r="AH90" s="1"/>
    </row>
    <row r="91" spans="4:86" x14ac:dyDescent="0.3">
      <c r="AC91" s="1"/>
      <c r="AD91" s="1"/>
      <c r="AE91" s="1"/>
      <c r="AF91" s="1"/>
      <c r="AG91" s="1"/>
      <c r="AH91" s="1"/>
    </row>
    <row r="92" spans="4:86" x14ac:dyDescent="0.3">
      <c r="AC92" s="1"/>
      <c r="AD92" s="1"/>
      <c r="AE92" s="1"/>
      <c r="AF92" s="1"/>
      <c r="AG92" s="1"/>
      <c r="AH92" s="1"/>
    </row>
    <row r="93" spans="4:86" x14ac:dyDescent="0.3">
      <c r="AC93" s="1"/>
      <c r="AD93" s="1"/>
      <c r="AE93" s="1"/>
      <c r="AF93" s="1"/>
      <c r="AG93" s="1"/>
      <c r="AH93" s="1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1"/>
      <c r="BS93" s="1"/>
      <c r="BT93" s="1"/>
      <c r="BU93" s="1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</row>
    <row r="94" spans="4:86" x14ac:dyDescent="0.3">
      <c r="AC94" s="10"/>
      <c r="AD94" s="10"/>
      <c r="AE94" s="10"/>
      <c r="AF94" s="10"/>
      <c r="AG94" s="10"/>
      <c r="AH94" s="10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89"/>
      <c r="BW94" s="89"/>
      <c r="BX94" s="89"/>
      <c r="BY94" s="89"/>
      <c r="BZ94" s="121"/>
      <c r="CA94" s="1"/>
      <c r="CB94" s="1"/>
      <c r="CC94" s="1"/>
      <c r="CD94" s="1"/>
      <c r="CE94" s="1"/>
      <c r="CF94" s="1"/>
      <c r="CG94" s="1"/>
      <c r="CH94" s="1"/>
    </row>
    <row r="95" spans="4:86" x14ac:dyDescent="0.3">
      <c r="D95">
        <v>10</v>
      </c>
      <c r="AC95" s="10"/>
      <c r="AD95" s="10"/>
      <c r="AE95" s="10"/>
      <c r="AF95" s="10"/>
      <c r="AG95" s="10"/>
      <c r="AH95" s="10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89"/>
      <c r="BW95" s="89"/>
      <c r="BX95" s="89"/>
      <c r="BY95" s="89"/>
      <c r="BZ95" s="89"/>
      <c r="CA95" s="1"/>
      <c r="CB95" s="1"/>
      <c r="CC95" s="1"/>
      <c r="CD95" s="1"/>
      <c r="CE95" s="1"/>
      <c r="CF95" s="1"/>
      <c r="CG95" s="1"/>
      <c r="CH95" s="1"/>
    </row>
    <row r="96" spans="4:86" x14ac:dyDescent="0.3">
      <c r="D96" s="1">
        <v>1000000</v>
      </c>
      <c r="AC96" s="10"/>
      <c r="AD96" s="10"/>
      <c r="AE96" s="10"/>
      <c r="AF96" s="10"/>
      <c r="AG96" s="10"/>
      <c r="AH96" s="10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89"/>
      <c r="BW96" s="89"/>
      <c r="BX96" s="89"/>
      <c r="BY96" s="89"/>
      <c r="BZ96" s="89"/>
      <c r="CA96" s="1"/>
      <c r="CB96" s="1"/>
      <c r="CC96" s="1"/>
      <c r="CD96" s="1"/>
      <c r="CE96" s="1"/>
      <c r="CF96" s="1"/>
    </row>
    <row r="97" spans="2:84" x14ac:dyDescent="0.3">
      <c r="D97" s="57">
        <f>+D95/D96</f>
        <v>1.0000000000000001E-5</v>
      </c>
      <c r="AC97" s="10"/>
      <c r="AD97" s="10"/>
      <c r="AE97" s="10"/>
      <c r="AF97" s="10"/>
      <c r="AG97" s="10"/>
      <c r="AH97" s="10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89"/>
      <c r="BW97" s="89"/>
      <c r="BX97" s="89"/>
      <c r="BY97" s="89"/>
      <c r="BZ97" s="89"/>
      <c r="CA97" s="1"/>
      <c r="CB97" s="1"/>
      <c r="CC97" s="1"/>
      <c r="CD97" s="1"/>
      <c r="CE97" s="1"/>
      <c r="CF97" s="1"/>
    </row>
    <row r="98" spans="2:84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122"/>
      <c r="BY98" s="89"/>
      <c r="BZ98" s="89"/>
    </row>
    <row r="99" spans="2:84" x14ac:dyDescent="0.3">
      <c r="AC99" s="10"/>
      <c r="AD99" s="10"/>
      <c r="AE99" s="10"/>
      <c r="AF99" s="10"/>
      <c r="AG99" s="10"/>
      <c r="AH99" s="10"/>
      <c r="AI99" s="90"/>
      <c r="AJ99" s="90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90"/>
      <c r="BB99" s="9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</row>
    <row r="100" spans="2:84" x14ac:dyDescent="0.3">
      <c r="AC100" s="10"/>
      <c r="AD100" s="10"/>
      <c r="AE100" s="10"/>
      <c r="AF100" s="10"/>
      <c r="AG100" s="10"/>
      <c r="AH100" s="10"/>
      <c r="AI100" s="90"/>
      <c r="AJ100" s="90"/>
      <c r="AK100" s="151"/>
      <c r="AL100" s="151"/>
      <c r="AM100" s="151"/>
      <c r="AN100" s="151"/>
      <c r="AO100" s="151"/>
      <c r="AP100" s="151"/>
      <c r="AQ100" s="151"/>
      <c r="AR100" s="90"/>
      <c r="AS100" s="90"/>
      <c r="AT100" s="90"/>
      <c r="AU100" s="110"/>
      <c r="AV100" s="110"/>
      <c r="AW100" s="110"/>
      <c r="AX100" s="110"/>
      <c r="AY100" s="90"/>
      <c r="AZ100" s="90"/>
      <c r="BA100" s="110"/>
      <c r="BB100" s="9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</row>
    <row r="101" spans="2:84" x14ac:dyDescent="0.3">
      <c r="AC101" s="10"/>
      <c r="AD101" s="10"/>
      <c r="AE101" s="10"/>
      <c r="AF101" s="10"/>
      <c r="AG101" s="10"/>
      <c r="AH101" s="10"/>
      <c r="AI101" s="90"/>
      <c r="AJ101" s="90"/>
      <c r="AK101" s="151"/>
      <c r="AL101" s="151"/>
      <c r="AM101" s="151"/>
      <c r="AN101" s="151"/>
      <c r="AO101" s="151"/>
      <c r="AP101" s="151"/>
      <c r="AQ101" s="151"/>
      <c r="AR101" s="151"/>
      <c r="AS101" s="110"/>
      <c r="AT101" s="90"/>
      <c r="AU101" s="110"/>
      <c r="AV101" s="110"/>
      <c r="AW101" s="110"/>
      <c r="AX101" s="110"/>
      <c r="AY101" s="90"/>
      <c r="AZ101" s="90"/>
      <c r="BA101" s="110"/>
      <c r="BB101" s="9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</row>
    <row r="102" spans="2:84" x14ac:dyDescent="0.3">
      <c r="AC102" s="10"/>
      <c r="AD102" s="10"/>
      <c r="AE102" s="10"/>
      <c r="AF102" s="10"/>
      <c r="AG102" s="10"/>
      <c r="AH102" s="10"/>
      <c r="AI102" s="90"/>
      <c r="AJ102" s="90"/>
      <c r="AK102" s="90"/>
      <c r="AL102" s="90"/>
      <c r="AM102" s="152"/>
      <c r="AN102" s="152"/>
      <c r="AO102" s="152"/>
      <c r="AP102" s="152"/>
      <c r="AQ102" s="152"/>
      <c r="AR102" s="90"/>
      <c r="AS102" s="90"/>
      <c r="AT102" s="90"/>
      <c r="AU102" s="110"/>
      <c r="AV102" s="110"/>
      <c r="AW102" s="110"/>
      <c r="AX102" s="110"/>
      <c r="AY102" s="90"/>
      <c r="AZ102" s="90"/>
      <c r="BA102" s="110"/>
      <c r="BB102" s="9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89"/>
      <c r="BY102" s="89"/>
      <c r="BZ102" s="89"/>
    </row>
    <row r="103" spans="2:84" x14ac:dyDescent="0.3">
      <c r="AC103" s="10"/>
      <c r="AD103" s="10"/>
      <c r="AE103" s="10"/>
      <c r="AF103" s="10"/>
      <c r="AG103" s="10"/>
      <c r="AH103" s="10"/>
      <c r="AI103" s="90"/>
      <c r="AJ103" s="90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10"/>
      <c r="AV103" s="110"/>
      <c r="AW103" s="110"/>
      <c r="AX103" s="110"/>
      <c r="AY103" s="90"/>
      <c r="AZ103" s="90"/>
      <c r="BA103" s="11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</row>
    <row r="104" spans="2:84" x14ac:dyDescent="0.3">
      <c r="AC104" s="10"/>
      <c r="AD104" s="10"/>
      <c r="AE104" s="10"/>
      <c r="AF104" s="10"/>
      <c r="AG104" s="10"/>
      <c r="AH104" s="10"/>
      <c r="AI104" s="90"/>
      <c r="AJ104" s="90"/>
      <c r="AK104" s="90"/>
      <c r="AL104" s="90"/>
      <c r="AM104" s="152"/>
      <c r="AN104" s="152"/>
      <c r="AO104" s="152"/>
      <c r="AP104" s="152"/>
      <c r="AQ104" s="152"/>
      <c r="AR104" s="152"/>
      <c r="AS104" s="152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</row>
    <row r="105" spans="2:84" x14ac:dyDescent="0.3">
      <c r="AC105" s="10"/>
      <c r="AD105" s="10"/>
      <c r="AE105" s="10"/>
      <c r="AF105" s="10"/>
      <c r="AG105" s="10"/>
      <c r="AH105" s="10"/>
      <c r="AI105" s="90"/>
      <c r="AJ105" s="90"/>
      <c r="AK105" s="90"/>
      <c r="AL105" s="90"/>
      <c r="AM105" s="152"/>
      <c r="AN105" s="152"/>
      <c r="AO105" s="152"/>
      <c r="AP105" s="152"/>
      <c r="AQ105" s="152"/>
      <c r="AR105" s="152"/>
      <c r="AS105" s="152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</row>
    <row r="106" spans="2:84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152"/>
      <c r="AS106" s="152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</row>
    <row r="107" spans="2:84" x14ac:dyDescent="0.3">
      <c r="AC107" s="10"/>
      <c r="AD107" s="10"/>
      <c r="AE107" s="10"/>
      <c r="AF107" s="10"/>
      <c r="AG107" s="10"/>
      <c r="AH107" s="10"/>
      <c r="AI107" s="90"/>
      <c r="AJ107" s="90"/>
      <c r="AK107" s="90"/>
      <c r="AL107" s="90"/>
      <c r="AM107" s="152"/>
      <c r="AN107" s="152"/>
      <c r="AO107" s="152"/>
      <c r="AP107" s="152"/>
      <c r="AQ107" s="152"/>
      <c r="AR107" s="152"/>
      <c r="AS107" s="152"/>
      <c r="AT107" s="90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2:84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2:84" x14ac:dyDescent="0.3">
      <c r="AC109" s="10"/>
      <c r="AD109" s="10"/>
      <c r="AE109" s="10"/>
      <c r="AF109" s="10"/>
      <c r="AG109" s="10"/>
      <c r="AH109" s="10"/>
      <c r="AI109" s="90"/>
      <c r="AJ109" s="90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90"/>
      <c r="AV109" s="90"/>
      <c r="AW109" s="90"/>
      <c r="AX109" s="90"/>
      <c r="AY109" s="90"/>
      <c r="AZ109" s="11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2:84" x14ac:dyDescent="0.3">
      <c r="AC110" s="10"/>
      <c r="AD110" s="10"/>
      <c r="AE110" s="10"/>
      <c r="AF110" s="10"/>
      <c r="AG110" s="10"/>
      <c r="AH110" s="10"/>
      <c r="AI110" s="90"/>
      <c r="AJ110" s="90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2:84" x14ac:dyDescent="0.3"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90"/>
      <c r="AT111" s="110"/>
      <c r="AU111" s="153"/>
      <c r="AV111" s="153"/>
      <c r="AW111" s="153"/>
      <c r="AX111" s="153"/>
      <c r="AY111" s="110"/>
      <c r="AZ111" s="110"/>
      <c r="BA111" s="110"/>
      <c r="BB111" s="110"/>
    </row>
    <row r="112" spans="2:84" x14ac:dyDescent="0.3">
      <c r="B112" s="125"/>
      <c r="D112" s="55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90"/>
      <c r="AV112" s="90"/>
      <c r="AW112" s="90"/>
      <c r="AX112" s="90"/>
      <c r="AY112" s="110"/>
      <c r="AZ112" s="154"/>
      <c r="BA112" s="110"/>
      <c r="BB112" s="110"/>
    </row>
    <row r="113" spans="2:54" x14ac:dyDescent="0.3">
      <c r="B113" s="1"/>
      <c r="D113" s="55"/>
      <c r="W113" s="61"/>
      <c r="X113" s="61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</row>
    <row r="114" spans="2:54" x14ac:dyDescent="0.3">
      <c r="B114" s="1"/>
      <c r="D114" s="55"/>
      <c r="W114" s="61"/>
      <c r="X114" s="61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</row>
    <row r="115" spans="2:54" x14ac:dyDescent="0.3">
      <c r="B115" s="1"/>
      <c r="D115" s="55"/>
      <c r="W115" s="61"/>
      <c r="X115" s="61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</row>
    <row r="116" spans="2:54" x14ac:dyDescent="0.3">
      <c r="B116" s="1"/>
      <c r="D116" s="55"/>
      <c r="W116" s="61"/>
      <c r="X116" s="61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</row>
    <row r="117" spans="2:54" x14ac:dyDescent="0.3">
      <c r="B117" s="55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</row>
    <row r="118" spans="2:54" x14ac:dyDescent="0.3">
      <c r="B118" s="57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</row>
    <row r="119" spans="2:54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54" x14ac:dyDescent="0.3">
      <c r="B120" s="1"/>
      <c r="D120" s="55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</row>
    <row r="121" spans="2:54" x14ac:dyDescent="0.3">
      <c r="B121" s="1"/>
      <c r="D121" s="55"/>
    </row>
    <row r="122" spans="2:54" x14ac:dyDescent="0.3">
      <c r="B122" s="1"/>
      <c r="D122" s="55"/>
    </row>
    <row r="123" spans="2:54" x14ac:dyDescent="0.3">
      <c r="B123" s="57" t="e">
        <f>+B122/B121</f>
        <v>#DIV/0!</v>
      </c>
      <c r="D123" s="55"/>
    </row>
    <row r="124" spans="2:54" x14ac:dyDescent="0.3">
      <c r="B124" s="1"/>
      <c r="D124" s="55"/>
    </row>
    <row r="125" spans="2:54" x14ac:dyDescent="0.3">
      <c r="B125" s="1"/>
      <c r="D125" s="55"/>
    </row>
    <row r="126" spans="2:54" x14ac:dyDescent="0.3">
      <c r="B126" s="1">
        <f>+B122*50</f>
        <v>0</v>
      </c>
      <c r="D126" s="55"/>
    </row>
    <row r="127" spans="2:54" x14ac:dyDescent="0.3">
      <c r="B127" s="1"/>
      <c r="D127" s="55"/>
    </row>
    <row r="128" spans="2:54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/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6"/>
  <sheetViews>
    <sheetView topLeftCell="A37" workbookViewId="0">
      <selection activeCell="AB66" sqref="AB6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487" t="s">
        <v>7</v>
      </c>
      <c r="F7" s="488"/>
      <c r="G7" s="492">
        <v>0.7</v>
      </c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3"/>
    </row>
    <row r="8" spans="3:40" x14ac:dyDescent="0.3">
      <c r="E8" s="489" t="s">
        <v>129</v>
      </c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91"/>
    </row>
    <row r="9" spans="3:40" x14ac:dyDescent="0.3">
      <c r="E9" s="507" t="s">
        <v>37</v>
      </c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9"/>
      <c r="Q9" s="505" t="s">
        <v>118</v>
      </c>
      <c r="R9" s="5"/>
      <c r="S9" s="502" t="s">
        <v>4</v>
      </c>
      <c r="T9" s="503"/>
      <c r="U9" s="504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5"/>
      <c r="Q10" s="506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6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6"/>
      <c r="R12" s="6"/>
      <c r="S12" s="6"/>
      <c r="T12" s="6"/>
      <c r="U12" s="287"/>
      <c r="W12">
        <f t="shared" ref="W12:W72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6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2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6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499" t="s">
        <v>48</v>
      </c>
      <c r="AE14" s="500"/>
      <c r="AF14" s="501"/>
      <c r="AG14" s="208"/>
      <c r="AH14" s="497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6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498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6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+K74</f>
        <v>534044</v>
      </c>
      <c r="AG16" s="202"/>
      <c r="AH16" s="216">
        <f>+AJ31</f>
        <v>1642.4913410767454</v>
      </c>
      <c r="AI16" s="216"/>
      <c r="AJ16" s="217">
        <f>+S74</f>
        <v>42003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6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86010</v>
      </c>
      <c r="AG17" s="203"/>
      <c r="AH17" s="164">
        <v>1248</v>
      </c>
      <c r="AI17" s="216"/>
      <c r="AJ17" s="163">
        <v>5797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7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65700</v>
      </c>
      <c r="AG18" s="203"/>
      <c r="AH18" s="164">
        <v>513</v>
      </c>
      <c r="AI18" s="216"/>
      <c r="AJ18" s="163">
        <v>4495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9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685754</v>
      </c>
      <c r="AG19" s="203"/>
      <c r="AH19" s="203"/>
      <c r="AI19" s="203"/>
      <c r="AJ19" s="221">
        <f>SUM(AJ16:AJ18)</f>
        <v>52295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9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9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Table'!H74</f>
        <v>0.44859694478315704</v>
      </c>
      <c r="AG21" s="203"/>
      <c r="AH21" s="203"/>
      <c r="AI21" s="203"/>
      <c r="AJ21" s="223">
        <f>+AJ19/'Main Table'!Z74</f>
        <v>0.57480929455472751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9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9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9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9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499" t="s">
        <v>57</v>
      </c>
      <c r="AB25" s="500"/>
      <c r="AC25" s="500"/>
      <c r="AD25" s="500"/>
      <c r="AE25" s="500"/>
      <c r="AF25" s="500"/>
      <c r="AG25" s="500"/>
      <c r="AH25" s="500"/>
      <c r="AI25" s="500"/>
      <c r="AJ25" s="500"/>
      <c r="AK25" s="501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9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9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+E74</f>
        <v>350121</v>
      </c>
      <c r="AE27" s="170"/>
      <c r="AF27" s="201">
        <v>1800</v>
      </c>
      <c r="AG27" s="170"/>
      <c r="AH27" s="192">
        <f>+AD27/AD$31</f>
        <v>0.56466211007428391</v>
      </c>
      <c r="AI27" s="192"/>
      <c r="AJ27" s="170">
        <f>+AF27*AH27</f>
        <v>1016.3917981337111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9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+G74</f>
        <v>146504</v>
      </c>
      <c r="AE28" s="170"/>
      <c r="AF28" s="201">
        <v>1649</v>
      </c>
      <c r="AG28" s="170"/>
      <c r="AH28" s="192">
        <f>+AD28/AD$31</f>
        <v>0.23627619529911911</v>
      </c>
      <c r="AI28" s="192"/>
      <c r="AJ28" s="170">
        <f>+AF28*AH28</f>
        <v>389.61944604824743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9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+I74</f>
        <v>37419</v>
      </c>
      <c r="AE29" s="170"/>
      <c r="AF29" s="201">
        <v>1050</v>
      </c>
      <c r="AG29" s="170"/>
      <c r="AH29" s="192">
        <f>+AD29/AD$31</f>
        <v>6.0347969692962224E-2</v>
      </c>
      <c r="AI29" s="192"/>
      <c r="AJ29" s="170">
        <f>+AF29*AH29</f>
        <v>63.365368177610335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9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86010</v>
      </c>
      <c r="AE30" s="282"/>
      <c r="AF30" s="170">
        <f>+AH17</f>
        <v>1248</v>
      </c>
      <c r="AG30" s="282"/>
      <c r="AH30" s="192">
        <f>+AD30/AD$31</f>
        <v>0.13871372493363482</v>
      </c>
      <c r="AI30" s="282"/>
      <c r="AJ30" s="170">
        <f>+AF30*AH30</f>
        <v>173.11472871717626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9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620054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1642.4913410767454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9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9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9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9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9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494" t="s">
        <v>31</v>
      </c>
      <c r="AB36" s="495"/>
      <c r="AC36" s="495"/>
      <c r="AD36" s="495"/>
      <c r="AE36" s="495"/>
      <c r="AF36" s="495"/>
      <c r="AG36" s="495"/>
      <c r="AH36" s="495"/>
      <c r="AI36" s="496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9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9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9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6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9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9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9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9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9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9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9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9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9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395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9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2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9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9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9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9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9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9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395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9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2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9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2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9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2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9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2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9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2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9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395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9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2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9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9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9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9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9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9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9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/>
      <c r="F70" s="7"/>
      <c r="G70" s="7"/>
      <c r="H70" s="7"/>
      <c r="I70" s="7"/>
      <c r="J70" s="289"/>
      <c r="K70" s="7"/>
      <c r="L70" s="6"/>
      <c r="M70" s="29"/>
      <c r="N70" s="29"/>
      <c r="O70" s="29"/>
      <c r="P70" s="29"/>
      <c r="Q70" s="379"/>
      <c r="R70" s="6"/>
      <c r="S70" s="7"/>
      <c r="T70" s="6"/>
      <c r="U70" s="288"/>
      <c r="W70">
        <f t="shared" si="0"/>
        <v>60</v>
      </c>
    </row>
    <row r="71" spans="3:23" x14ac:dyDescent="0.3">
      <c r="C71" s="172">
        <f t="shared" si="1"/>
        <v>43970</v>
      </c>
      <c r="E71" s="286"/>
      <c r="F71" s="7"/>
      <c r="G71" s="7"/>
      <c r="H71" s="7"/>
      <c r="I71" s="7"/>
      <c r="J71" s="289"/>
      <c r="K71" s="7"/>
      <c r="L71" s="6"/>
      <c r="M71" s="29"/>
      <c r="N71" s="29"/>
      <c r="O71" s="29"/>
      <c r="P71" s="29"/>
      <c r="Q71" s="379"/>
      <c r="R71" s="6"/>
      <c r="S71" s="7"/>
      <c r="T71" s="6"/>
      <c r="U71" s="288"/>
      <c r="W71">
        <f t="shared" si="0"/>
        <v>61</v>
      </c>
    </row>
    <row r="72" spans="3:23" ht="15" thickBot="1" x14ac:dyDescent="0.35">
      <c r="C72" s="172">
        <f t="shared" si="1"/>
        <v>43971</v>
      </c>
      <c r="E72" s="290"/>
      <c r="F72" s="291"/>
      <c r="G72" s="291"/>
      <c r="H72" s="291"/>
      <c r="I72" s="291"/>
      <c r="J72" s="291"/>
      <c r="K72" s="291"/>
      <c r="L72" s="292"/>
      <c r="M72" s="293"/>
      <c r="N72" s="293"/>
      <c r="O72" s="293"/>
      <c r="P72" s="293"/>
      <c r="Q72" s="378"/>
      <c r="R72" s="292"/>
      <c r="S72" s="292"/>
      <c r="T72" s="292"/>
      <c r="U72" s="294"/>
      <c r="W72">
        <f t="shared" si="0"/>
        <v>62</v>
      </c>
    </row>
    <row r="73" spans="3:23" x14ac:dyDescent="0.3">
      <c r="E73" s="56"/>
      <c r="F73" s="1"/>
      <c r="G73" s="56"/>
      <c r="H73" s="56"/>
      <c r="I73" s="56"/>
      <c r="J73" s="1"/>
      <c r="K73" s="56"/>
      <c r="S73" s="56"/>
    </row>
    <row r="74" spans="3:23" x14ac:dyDescent="0.3">
      <c r="C74" s="181" t="s">
        <v>83</v>
      </c>
      <c r="E74" s="56">
        <f>+E69</f>
        <v>350121</v>
      </c>
      <c r="F74" s="56">
        <f>+F52</f>
        <v>0</v>
      </c>
      <c r="G74" s="56">
        <f t="shared" ref="G74:S74" si="25">+G69</f>
        <v>146504</v>
      </c>
      <c r="H74" s="56">
        <f t="shared" si="25"/>
        <v>0</v>
      </c>
      <c r="I74" s="56">
        <f t="shared" si="25"/>
        <v>37419</v>
      </c>
      <c r="J74" s="56">
        <f t="shared" si="25"/>
        <v>0</v>
      </c>
      <c r="K74" s="56">
        <f t="shared" si="25"/>
        <v>534044</v>
      </c>
      <c r="L74" s="56">
        <f t="shared" si="25"/>
        <v>0</v>
      </c>
      <c r="M74" s="56">
        <f t="shared" si="25"/>
        <v>7.5845622085037659E-3</v>
      </c>
      <c r="N74" s="56">
        <f t="shared" si="25"/>
        <v>0</v>
      </c>
      <c r="O74" s="56">
        <f t="shared" si="25"/>
        <v>0</v>
      </c>
      <c r="P74" s="56">
        <f t="shared" si="25"/>
        <v>0</v>
      </c>
      <c r="Q74" s="56">
        <f t="shared" si="25"/>
        <v>4020</v>
      </c>
      <c r="R74" s="56">
        <f t="shared" si="25"/>
        <v>0</v>
      </c>
      <c r="S74" s="56">
        <f t="shared" si="25"/>
        <v>42003</v>
      </c>
      <c r="T74" s="56">
        <f>+T60</f>
        <v>0</v>
      </c>
    </row>
    <row r="75" spans="3:23" x14ac:dyDescent="0.3">
      <c r="E75" s="56"/>
      <c r="G75" s="56"/>
      <c r="H75" s="56"/>
      <c r="I75" s="56"/>
      <c r="J75" s="56"/>
      <c r="K75" s="56"/>
      <c r="L75" s="56"/>
      <c r="M75" s="59"/>
      <c r="N75" s="56"/>
      <c r="O75" s="56"/>
      <c r="P75" s="56"/>
      <c r="Q75" s="56"/>
      <c r="R75" s="56"/>
      <c r="S75" s="56"/>
    </row>
    <row r="76" spans="3:23" x14ac:dyDescent="0.3">
      <c r="E76" s="59"/>
      <c r="K76" s="1"/>
    </row>
    <row r="77" spans="3:23" x14ac:dyDescent="0.3">
      <c r="C77" s="123"/>
      <c r="D77" s="124"/>
      <c r="E77" s="397"/>
      <c r="F77" s="10"/>
      <c r="G77" s="10"/>
      <c r="H77" s="10"/>
      <c r="I77" s="61"/>
      <c r="J77" s="10"/>
      <c r="K77" s="10"/>
      <c r="L77" s="10"/>
      <c r="M77" s="10"/>
      <c r="N77" s="10"/>
      <c r="O77" s="10"/>
      <c r="P77" s="10"/>
      <c r="Q77" s="397"/>
      <c r="R77" s="10"/>
      <c r="S77" s="10"/>
    </row>
    <row r="78" spans="3:23" x14ac:dyDescent="0.3">
      <c r="E78" s="56"/>
      <c r="Q78" s="56"/>
    </row>
    <row r="79" spans="3:23" x14ac:dyDescent="0.3">
      <c r="Q79" s="56"/>
      <c r="S79" s="59"/>
    </row>
    <row r="82" spans="3:41" x14ac:dyDescent="0.3">
      <c r="AO82" s="1">
        <v>3797000</v>
      </c>
    </row>
    <row r="83" spans="3:41" x14ac:dyDescent="0.3">
      <c r="C83" s="1"/>
    </row>
    <row r="84" spans="3:41" x14ac:dyDescent="0.3">
      <c r="C84" s="1"/>
      <c r="AO84" s="1">
        <v>30000</v>
      </c>
    </row>
    <row r="85" spans="3:41" x14ac:dyDescent="0.3">
      <c r="C85" s="59"/>
    </row>
    <row r="86" spans="3:41" x14ac:dyDescent="0.3">
      <c r="AO86" s="279">
        <f>+AO84/AO82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16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61" t="s">
        <v>116</v>
      </c>
      <c r="S3" s="562"/>
      <c r="T3" s="562"/>
      <c r="U3" s="562"/>
      <c r="V3" s="562"/>
      <c r="W3" s="562"/>
      <c r="X3" s="562"/>
      <c r="Y3" s="562"/>
      <c r="Z3" s="562"/>
      <c r="AA3" s="562"/>
      <c r="AB3" s="563"/>
    </row>
    <row r="4" spans="2:28" ht="15.6" x14ac:dyDescent="0.3">
      <c r="B4" s="258"/>
      <c r="C4" s="258"/>
      <c r="D4" s="168"/>
      <c r="R4" s="295"/>
      <c r="S4" s="398" t="s">
        <v>80</v>
      </c>
      <c r="T4" s="6"/>
      <c r="U4" s="398" t="s">
        <v>108</v>
      </c>
      <c r="V4" s="5"/>
      <c r="W4" s="398" t="s">
        <v>109</v>
      </c>
      <c r="X4" s="5"/>
      <c r="Y4" s="398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0.25136001109465522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64" t="s">
        <v>106</v>
      </c>
      <c r="F15" s="564"/>
      <c r="G15" s="564"/>
      <c r="H15" s="564"/>
      <c r="I15" s="564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70" t="s">
        <v>46</v>
      </c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2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73" t="s">
        <v>77</v>
      </c>
      <c r="F19" s="573"/>
      <c r="G19" s="573"/>
      <c r="H19" s="573"/>
      <c r="I19" s="147" t="s">
        <v>76</v>
      </c>
      <c r="J19" s="148"/>
      <c r="K19" s="578" t="s">
        <v>74</v>
      </c>
      <c r="L19" s="578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Table'!H53</f>
        <v>1160774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Table'!Z74</f>
        <v>90978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16355</v>
      </c>
      <c r="J22" s="129"/>
      <c r="K22" s="140"/>
      <c r="L22" s="283">
        <v>16248</v>
      </c>
      <c r="M22" s="140"/>
      <c r="N22" s="160">
        <f>+(I22-L22)/I22</f>
        <v>6.5423417915010697E-3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1053441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f>+I36</f>
        <v>384245</v>
      </c>
      <c r="V23" s="6"/>
      <c r="W23" s="44">
        <f>+L36</f>
        <v>0.25136001109465522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Table'!AO74</f>
        <v>346389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/>
      <c r="V24" s="6"/>
      <c r="W24" s="44"/>
      <c r="X24" s="6"/>
      <c r="Y24" s="300"/>
      <c r="Z24" s="6"/>
      <c r="AA24" s="304"/>
      <c r="AB24" s="297"/>
    </row>
    <row r="25" spans="3:28" x14ac:dyDescent="0.3">
      <c r="C25" s="1"/>
      <c r="D25" s="574" t="s">
        <v>49</v>
      </c>
      <c r="E25" s="575"/>
      <c r="F25" s="575"/>
      <c r="G25" s="575"/>
      <c r="H25" s="575"/>
      <c r="I25" s="132">
        <f>+I23-I24</f>
        <v>707052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/>
      <c r="V25" s="6"/>
      <c r="W25" s="44"/>
      <c r="X25" s="6"/>
      <c r="Y25" s="300"/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346389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/>
      <c r="V26" s="6"/>
      <c r="W26" s="44"/>
      <c r="X26" s="6"/>
      <c r="Y26" s="300"/>
      <c r="Z26" s="6"/>
      <c r="AA26" s="304"/>
      <c r="AB26" s="297"/>
    </row>
    <row r="27" spans="3:28" ht="15" thickBot="1" x14ac:dyDescent="0.35">
      <c r="C27" s="1"/>
      <c r="D27" s="574" t="s">
        <v>46</v>
      </c>
      <c r="E27" s="575"/>
      <c r="F27" s="575"/>
      <c r="G27" s="575"/>
      <c r="H27" s="575"/>
      <c r="I27" s="149">
        <f>+I25+I26</f>
        <v>1053441</v>
      </c>
      <c r="J27" s="129"/>
      <c r="K27" s="579">
        <v>1024669</v>
      </c>
      <c r="L27" s="579"/>
      <c r="M27" s="140"/>
      <c r="N27" s="150">
        <f>+I27-K27</f>
        <v>28772</v>
      </c>
      <c r="O27" s="136"/>
      <c r="P27" s="90"/>
      <c r="Q27" s="90"/>
      <c r="R27" s="295"/>
      <c r="S27" s="298">
        <f t="shared" si="1"/>
        <v>43972</v>
      </c>
      <c r="T27" s="6"/>
      <c r="U27" s="299"/>
      <c r="V27" s="6"/>
      <c r="W27" s="44"/>
      <c r="X27" s="6"/>
      <c r="Y27" s="300"/>
      <c r="Z27" s="6"/>
      <c r="AA27" s="304"/>
      <c r="AB27" s="297"/>
    </row>
    <row r="28" spans="3:28" ht="15.6" thickTop="1" thickBot="1" x14ac:dyDescent="0.35">
      <c r="C28" s="10"/>
      <c r="D28" s="135"/>
      <c r="E28" s="576" t="s">
        <v>71</v>
      </c>
      <c r="F28" s="576"/>
      <c r="G28" s="576"/>
      <c r="H28" s="137"/>
      <c r="I28" s="276">
        <f>+I27/I32</f>
        <v>0.68912527540388213</v>
      </c>
      <c r="J28" s="140"/>
      <c r="K28" s="140"/>
      <c r="L28" s="140"/>
      <c r="M28" s="110"/>
      <c r="N28" s="162">
        <f>+N27/K27</f>
        <v>2.8079311465458601E-2</v>
      </c>
      <c r="O28" s="136"/>
      <c r="P28" s="1"/>
      <c r="Q28" s="1"/>
      <c r="R28" s="295"/>
      <c r="S28" s="298">
        <f t="shared" si="1"/>
        <v>43973</v>
      </c>
      <c r="T28" s="6"/>
      <c r="U28" s="299"/>
      <c r="V28" s="6"/>
      <c r="W28" s="44"/>
      <c r="X28" s="6"/>
      <c r="Y28" s="300"/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39" t="s">
        <v>116</v>
      </c>
      <c r="F31" s="540"/>
      <c r="G31" s="540"/>
      <c r="H31" s="540"/>
      <c r="I31" s="540"/>
      <c r="J31" s="541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80">
        <f>+'Main Table'!H74</f>
        <v>1528664</v>
      </c>
      <c r="J32" s="580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35">
        <f>+I27</f>
        <v>1053441</v>
      </c>
      <c r="J34" s="536"/>
      <c r="K34" s="22"/>
      <c r="L34" s="25">
        <f>+I34/$I$32</f>
        <v>0.68912527540388213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42">
        <f>+I21</f>
        <v>90978</v>
      </c>
      <c r="J35" s="543"/>
      <c r="K35" s="22"/>
      <c r="L35" s="25">
        <f>+I35/$I$32</f>
        <v>5.9514713501462715E-2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77" t="s">
        <v>116</v>
      </c>
      <c r="F36" s="577"/>
      <c r="G36" s="577"/>
      <c r="H36" s="277"/>
      <c r="I36" s="537">
        <f>+I32-I34-I35</f>
        <v>384245</v>
      </c>
      <c r="J36" s="538"/>
      <c r="K36" s="305"/>
      <c r="L36" s="278">
        <f>+I36/$I$32</f>
        <v>0.25136001109465522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65" t="s">
        <v>121</v>
      </c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7"/>
      <c r="R40" s="301"/>
      <c r="S40" s="399">
        <f t="shared" si="1"/>
        <v>43985</v>
      </c>
      <c r="T40" s="292"/>
      <c r="U40" s="400"/>
      <c r="V40" s="292"/>
      <c r="W40" s="302"/>
      <c r="X40" s="292"/>
      <c r="Y40" s="401"/>
      <c r="Z40" s="292"/>
      <c r="AA40" s="402"/>
      <c r="AB40" s="303"/>
    </row>
    <row r="41" spans="3:28" ht="15" thickBot="1" x14ac:dyDescent="0.35">
      <c r="D41" s="323"/>
      <c r="E41" s="568" t="s">
        <v>77</v>
      </c>
      <c r="F41" s="568"/>
      <c r="G41" s="568"/>
      <c r="H41" s="568"/>
      <c r="I41" s="306" t="s">
        <v>76</v>
      </c>
      <c r="J41" s="307"/>
      <c r="K41" s="569" t="s">
        <v>37</v>
      </c>
      <c r="L41" s="569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4">
        <v>19862</v>
      </c>
      <c r="J42" s="384"/>
      <c r="K42" s="385"/>
      <c r="L42" s="385"/>
      <c r="M42" s="385"/>
      <c r="N42" s="385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4">
        <v>1436</v>
      </c>
      <c r="J43" s="384"/>
      <c r="K43" s="385"/>
      <c r="L43" s="385"/>
      <c r="M43" s="385"/>
      <c r="N43" s="385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6">
        <v>1232</v>
      </c>
      <c r="J44" s="384"/>
      <c r="K44" s="385"/>
      <c r="L44" s="384"/>
      <c r="M44" s="385"/>
      <c r="N44" s="387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4">
        <f>+I42-I43-I44</f>
        <v>17194</v>
      </c>
      <c r="J45" s="384"/>
      <c r="K45" s="385"/>
      <c r="L45" s="385"/>
      <c r="M45" s="385"/>
      <c r="N45" s="385"/>
      <c r="O45" s="317"/>
    </row>
    <row r="46" spans="3:28" x14ac:dyDescent="0.3">
      <c r="D46" s="325"/>
      <c r="E46" s="310" t="s">
        <v>79</v>
      </c>
      <c r="F46" s="312"/>
      <c r="G46" s="312"/>
      <c r="H46" s="312"/>
      <c r="I46" s="386">
        <f>+'Main Table'!AO91</f>
        <v>0</v>
      </c>
      <c r="J46" s="384"/>
      <c r="K46" s="385"/>
      <c r="L46" s="385"/>
      <c r="M46" s="385"/>
      <c r="N46" s="385"/>
      <c r="O46" s="317"/>
    </row>
    <row r="47" spans="3:28" x14ac:dyDescent="0.3">
      <c r="D47" s="545" t="s">
        <v>49</v>
      </c>
      <c r="E47" s="546"/>
      <c r="F47" s="546"/>
      <c r="G47" s="546"/>
      <c r="H47" s="546"/>
      <c r="I47" s="315">
        <f>+I45-I46</f>
        <v>17194</v>
      </c>
      <c r="J47" s="384"/>
      <c r="K47" s="385"/>
      <c r="L47" s="385"/>
      <c r="M47" s="385"/>
      <c r="N47" s="385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6">
        <f>+I46</f>
        <v>0</v>
      </c>
      <c r="J48" s="384"/>
      <c r="K48" s="385"/>
      <c r="L48" s="385"/>
      <c r="M48" s="385"/>
      <c r="N48" s="385"/>
      <c r="O48" s="317"/>
    </row>
    <row r="49" spans="4:17" ht="15" thickBot="1" x14ac:dyDescent="0.35">
      <c r="D49" s="545" t="s">
        <v>46</v>
      </c>
      <c r="E49" s="546"/>
      <c r="F49" s="546"/>
      <c r="G49" s="546"/>
      <c r="H49" s="546"/>
      <c r="I49" s="388">
        <f>+I47+I48</f>
        <v>17194</v>
      </c>
      <c r="J49" s="384"/>
      <c r="K49" s="547">
        <v>25250</v>
      </c>
      <c r="L49" s="547"/>
      <c r="M49" s="385"/>
      <c r="N49" s="389">
        <f>+K49-I49</f>
        <v>8056</v>
      </c>
      <c r="O49" s="317"/>
      <c r="Q49" s="56"/>
    </row>
    <row r="50" spans="4:17" ht="15.6" thickTop="1" thickBot="1" x14ac:dyDescent="0.35">
      <c r="D50" s="316"/>
      <c r="E50" s="548" t="s">
        <v>71</v>
      </c>
      <c r="F50" s="548"/>
      <c r="G50" s="548"/>
      <c r="H50" s="314"/>
      <c r="I50" s="390">
        <f>+I49/K49</f>
        <v>0.680950495049505</v>
      </c>
      <c r="J50" s="385"/>
      <c r="K50" s="385"/>
      <c r="L50" s="385"/>
      <c r="M50" s="385"/>
      <c r="N50" s="391">
        <f>+N49/K49</f>
        <v>0.31904950495049506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2"/>
      <c r="J51" s="393"/>
      <c r="K51" s="394"/>
      <c r="L51" s="394"/>
      <c r="M51" s="394"/>
      <c r="N51" s="394"/>
      <c r="O51" s="320"/>
    </row>
    <row r="52" spans="4:17" ht="15" thickBot="1" x14ac:dyDescent="0.35">
      <c r="D52" s="90"/>
      <c r="E52" s="152"/>
      <c r="F52" s="152"/>
      <c r="G52" s="152"/>
      <c r="H52" s="152"/>
      <c r="I52" s="357"/>
      <c r="J52" s="90"/>
      <c r="K52" s="110"/>
      <c r="L52" s="110"/>
      <c r="M52" s="363"/>
      <c r="N52" s="110"/>
      <c r="O52" s="110"/>
      <c r="P52" s="61"/>
    </row>
    <row r="53" spans="4:17" ht="16.2" thickBot="1" x14ac:dyDescent="0.35">
      <c r="D53" s="364"/>
      <c r="E53" s="549" t="s">
        <v>120</v>
      </c>
      <c r="F53" s="550"/>
      <c r="G53" s="550"/>
      <c r="H53" s="550"/>
      <c r="I53" s="550"/>
      <c r="J53" s="551"/>
      <c r="K53" s="365"/>
      <c r="L53" s="368" t="s">
        <v>10</v>
      </c>
      <c r="M53" s="367"/>
      <c r="N53" s="110"/>
      <c r="O53" s="110"/>
      <c r="P53" s="61"/>
    </row>
    <row r="54" spans="4:17" x14ac:dyDescent="0.3">
      <c r="D54" s="325"/>
      <c r="E54" s="358" t="s">
        <v>90</v>
      </c>
      <c r="F54" s="312"/>
      <c r="G54" s="312"/>
      <c r="H54" s="312"/>
      <c r="I54" s="552">
        <f>+K49</f>
        <v>25250</v>
      </c>
      <c r="J54" s="552"/>
      <c r="K54" s="312"/>
      <c r="L54" s="359">
        <f>+I54/$I$54</f>
        <v>1</v>
      </c>
      <c r="M54" s="366"/>
      <c r="N54" s="110"/>
      <c r="O54" s="110"/>
      <c r="P54" s="61"/>
    </row>
    <row r="55" spans="4:17" x14ac:dyDescent="0.3">
      <c r="D55" s="325"/>
      <c r="E55" s="358"/>
      <c r="F55" s="312"/>
      <c r="G55" s="312"/>
      <c r="H55" s="312"/>
      <c r="I55" s="312"/>
      <c r="J55" s="312"/>
      <c r="K55" s="312"/>
      <c r="L55" s="312"/>
      <c r="M55" s="366"/>
      <c r="N55" s="110"/>
      <c r="O55" s="110"/>
      <c r="P55" s="61"/>
    </row>
    <row r="56" spans="4:17" x14ac:dyDescent="0.3">
      <c r="D56" s="316"/>
      <c r="E56" s="313"/>
      <c r="F56" s="360" t="s">
        <v>115</v>
      </c>
      <c r="G56" s="360"/>
      <c r="H56" s="313"/>
      <c r="I56" s="553">
        <f>+I49</f>
        <v>17194</v>
      </c>
      <c r="J56" s="554"/>
      <c r="K56" s="313"/>
      <c r="L56" s="359">
        <f>+I56/$I$54</f>
        <v>0.680950495049505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55">
        <f>+I43</f>
        <v>1436</v>
      </c>
      <c r="J57" s="556"/>
      <c r="K57" s="313"/>
      <c r="L57" s="359">
        <f>+I57/$I$54</f>
        <v>5.6871287128712873E-2</v>
      </c>
      <c r="M57" s="317"/>
      <c r="N57" s="110"/>
      <c r="O57" s="110"/>
      <c r="P57" s="61"/>
    </row>
    <row r="58" spans="4:17" ht="15" thickBot="1" x14ac:dyDescent="0.35">
      <c r="D58" s="316"/>
      <c r="E58" s="557" t="s">
        <v>116</v>
      </c>
      <c r="F58" s="557"/>
      <c r="G58" s="557"/>
      <c r="H58" s="313"/>
      <c r="I58" s="558">
        <f>+I54-I56-I57</f>
        <v>6620</v>
      </c>
      <c r="J58" s="559"/>
      <c r="K58" s="361"/>
      <c r="L58" s="362">
        <f>+I58/$I$54</f>
        <v>0.26217821782178219</v>
      </c>
      <c r="M58" s="317"/>
      <c r="N58" s="110"/>
      <c r="O58" s="110"/>
      <c r="P58" s="158">
        <f>+I58-I44</f>
        <v>5388</v>
      </c>
    </row>
    <row r="59" spans="4:17" ht="15" thickTop="1" x14ac:dyDescent="0.3">
      <c r="D59" s="316"/>
      <c r="E59" s="380"/>
      <c r="F59" s="380"/>
      <c r="G59" s="380"/>
      <c r="H59" s="313"/>
      <c r="I59" s="381"/>
      <c r="J59" s="380"/>
      <c r="K59" s="361"/>
      <c r="L59" s="382"/>
      <c r="M59" s="317"/>
      <c r="N59" s="110"/>
      <c r="O59" s="110"/>
      <c r="P59" s="61"/>
    </row>
    <row r="60" spans="4:17" ht="15" thickBot="1" x14ac:dyDescent="0.35">
      <c r="D60" s="318"/>
      <c r="E60" s="319"/>
      <c r="F60" s="319"/>
      <c r="G60" s="319"/>
      <c r="H60" s="319"/>
      <c r="I60" s="319"/>
      <c r="J60" s="319"/>
      <c r="K60" s="319"/>
      <c r="L60" s="319"/>
      <c r="M60" s="320"/>
      <c r="N60" s="110"/>
      <c r="O60" s="110"/>
      <c r="P60" s="61"/>
    </row>
    <row r="61" spans="4:17" ht="15" thickBot="1" x14ac:dyDescent="0.35"/>
    <row r="62" spans="4:17" ht="15" thickBot="1" x14ac:dyDescent="0.35">
      <c r="E62" s="549" t="s">
        <v>119</v>
      </c>
      <c r="F62" s="550"/>
      <c r="G62" s="550"/>
      <c r="H62" s="550"/>
      <c r="I62" s="550"/>
      <c r="J62" s="550"/>
      <c r="K62" s="550"/>
      <c r="L62" s="550"/>
      <c r="M62" s="551"/>
      <c r="P62" s="374">
        <f>+I54/P63</f>
        <v>215.99657827202736</v>
      </c>
    </row>
    <row r="63" spans="4:17" x14ac:dyDescent="0.3">
      <c r="E63" s="369"/>
      <c r="F63" s="321" t="s">
        <v>111</v>
      </c>
      <c r="G63" s="321"/>
      <c r="H63" s="321"/>
      <c r="I63" s="544">
        <v>11690000</v>
      </c>
      <c r="J63" s="544"/>
      <c r="K63" s="544"/>
      <c r="L63" s="544"/>
      <c r="M63" s="370"/>
      <c r="P63">
        <f>+I63/100000</f>
        <v>116.9</v>
      </c>
    </row>
    <row r="64" spans="4:17" x14ac:dyDescent="0.3">
      <c r="E64" s="369"/>
      <c r="F64" s="321" t="s">
        <v>112</v>
      </c>
      <c r="G64" s="321"/>
      <c r="H64" s="321"/>
      <c r="I64" s="321"/>
      <c r="J64" s="321"/>
      <c r="K64" s="321"/>
      <c r="L64" s="322">
        <f>+I58/I63</f>
        <v>5.6629597946963222E-4</v>
      </c>
      <c r="M64" s="370"/>
    </row>
    <row r="65" spans="4:15" x14ac:dyDescent="0.3">
      <c r="E65" s="369"/>
      <c r="F65" s="560" t="s">
        <v>110</v>
      </c>
      <c r="G65" s="560"/>
      <c r="H65" s="321"/>
      <c r="I65" s="321"/>
      <c r="J65" s="321"/>
      <c r="K65" s="321"/>
      <c r="L65" s="383">
        <f>+I58/(I63/100000)</f>
        <v>56.629597946963216</v>
      </c>
      <c r="M65" s="370"/>
    </row>
    <row r="66" spans="4:15" ht="15" thickBot="1" x14ac:dyDescent="0.35">
      <c r="E66" s="371"/>
      <c r="F66" s="372"/>
      <c r="G66" s="372"/>
      <c r="H66" s="372"/>
      <c r="I66" s="372"/>
      <c r="J66" s="372"/>
      <c r="K66" s="372"/>
      <c r="L66" s="372"/>
      <c r="M66" s="373"/>
    </row>
    <row r="69" spans="4:15" ht="15" thickBot="1" x14ac:dyDescent="0.35"/>
    <row r="70" spans="4:15" ht="15" thickBot="1" x14ac:dyDescent="0.35">
      <c r="D70" s="527" t="s">
        <v>123</v>
      </c>
      <c r="E70" s="528"/>
      <c r="F70" s="528"/>
      <c r="G70" s="528"/>
      <c r="H70" s="528"/>
      <c r="I70" s="528"/>
      <c r="J70" s="528"/>
      <c r="K70" s="528"/>
      <c r="L70" s="528"/>
      <c r="M70" s="528"/>
      <c r="N70" s="528"/>
      <c r="O70" s="529"/>
    </row>
    <row r="71" spans="4:15" ht="15" thickBot="1" x14ac:dyDescent="0.35">
      <c r="D71" s="403"/>
      <c r="E71" s="530" t="s">
        <v>77</v>
      </c>
      <c r="F71" s="530"/>
      <c r="G71" s="530"/>
      <c r="H71" s="530"/>
      <c r="I71" s="404" t="s">
        <v>76</v>
      </c>
      <c r="J71" s="405"/>
      <c r="K71" s="531" t="s">
        <v>37</v>
      </c>
      <c r="L71" s="531"/>
      <c r="M71" s="406"/>
      <c r="N71" s="407" t="s">
        <v>75</v>
      </c>
      <c r="O71" s="408"/>
    </row>
    <row r="72" spans="4:15" x14ac:dyDescent="0.3">
      <c r="D72" s="409"/>
      <c r="E72" s="410" t="s">
        <v>43</v>
      </c>
      <c r="F72" s="411"/>
      <c r="G72" s="410"/>
      <c r="H72" s="410"/>
      <c r="I72" s="412">
        <v>33193</v>
      </c>
      <c r="J72" s="412"/>
      <c r="K72" s="413"/>
      <c r="L72" s="413"/>
      <c r="M72" s="413"/>
      <c r="N72" s="413"/>
      <c r="O72" s="414"/>
    </row>
    <row r="73" spans="4:15" x14ac:dyDescent="0.3">
      <c r="D73" s="409"/>
      <c r="E73" s="410" t="s">
        <v>44</v>
      </c>
      <c r="F73" s="410" t="s">
        <v>4</v>
      </c>
      <c r="G73" s="410"/>
      <c r="H73" s="410"/>
      <c r="I73" s="412">
        <v>1827</v>
      </c>
      <c r="J73" s="412"/>
      <c r="K73" s="413"/>
      <c r="L73" s="413"/>
      <c r="M73" s="413"/>
      <c r="N73" s="413"/>
      <c r="O73" s="414"/>
    </row>
    <row r="74" spans="4:15" x14ac:dyDescent="0.3">
      <c r="D74" s="409"/>
      <c r="E74" s="410"/>
      <c r="F74" s="410" t="s">
        <v>45</v>
      </c>
      <c r="G74" s="410"/>
      <c r="H74" s="410"/>
      <c r="I74" s="415"/>
      <c r="J74" s="412"/>
      <c r="K74" s="413"/>
      <c r="L74" s="412"/>
      <c r="M74" s="413"/>
      <c r="N74" s="416"/>
      <c r="O74" s="414"/>
    </row>
    <row r="75" spans="4:15" x14ac:dyDescent="0.3">
      <c r="D75" s="409"/>
      <c r="E75" s="410"/>
      <c r="F75" s="417" t="s">
        <v>72</v>
      </c>
      <c r="G75" s="417"/>
      <c r="H75" s="417"/>
      <c r="I75" s="412">
        <f>+I72-I73-I74</f>
        <v>31366</v>
      </c>
      <c r="J75" s="412"/>
      <c r="K75" s="413"/>
      <c r="L75" s="413"/>
      <c r="M75" s="413"/>
      <c r="N75" s="413"/>
      <c r="O75" s="414"/>
    </row>
    <row r="76" spans="4:15" x14ac:dyDescent="0.3">
      <c r="D76" s="409"/>
      <c r="E76" s="410" t="s">
        <v>79</v>
      </c>
      <c r="F76" s="16"/>
      <c r="G76" s="16"/>
      <c r="H76" s="16"/>
      <c r="I76" s="415">
        <f>+'Main Table'!AO121</f>
        <v>0</v>
      </c>
      <c r="J76" s="412"/>
      <c r="K76" s="413"/>
      <c r="L76" s="413"/>
      <c r="M76" s="413"/>
      <c r="N76" s="413"/>
      <c r="O76" s="414"/>
    </row>
    <row r="77" spans="4:15" x14ac:dyDescent="0.3">
      <c r="D77" s="532" t="s">
        <v>49</v>
      </c>
      <c r="E77" s="533"/>
      <c r="F77" s="533"/>
      <c r="G77" s="533"/>
      <c r="H77" s="533"/>
      <c r="I77" s="418">
        <f>+I75-I76</f>
        <v>31366</v>
      </c>
      <c r="J77" s="412"/>
      <c r="K77" s="413"/>
      <c r="L77" s="413"/>
      <c r="M77" s="413"/>
      <c r="N77" s="413"/>
      <c r="O77" s="414"/>
    </row>
    <row r="78" spans="4:15" x14ac:dyDescent="0.3">
      <c r="D78" s="409"/>
      <c r="E78" s="410" t="s">
        <v>73</v>
      </c>
      <c r="F78" s="16"/>
      <c r="G78" s="16"/>
      <c r="H78" s="16"/>
      <c r="I78" s="415">
        <f>+I76</f>
        <v>0</v>
      </c>
      <c r="J78" s="412"/>
      <c r="K78" s="413"/>
      <c r="L78" s="413"/>
      <c r="M78" s="413"/>
      <c r="N78" s="413"/>
      <c r="O78" s="414"/>
    </row>
    <row r="79" spans="4:15" ht="15" thickBot="1" x14ac:dyDescent="0.35">
      <c r="D79" s="532" t="s">
        <v>46</v>
      </c>
      <c r="E79" s="533"/>
      <c r="F79" s="533"/>
      <c r="G79" s="533"/>
      <c r="H79" s="533"/>
      <c r="I79" s="419">
        <f>+I77+I78</f>
        <v>31366</v>
      </c>
      <c r="J79" s="412"/>
      <c r="K79" s="534">
        <v>42402</v>
      </c>
      <c r="L79" s="534"/>
      <c r="M79" s="413"/>
      <c r="N79" s="420">
        <f>+K79-I79</f>
        <v>11036</v>
      </c>
      <c r="O79" s="414"/>
    </row>
    <row r="80" spans="4:15" ht="15.6" thickTop="1" thickBot="1" x14ac:dyDescent="0.35">
      <c r="D80" s="421"/>
      <c r="E80" s="518" t="s">
        <v>71</v>
      </c>
      <c r="F80" s="518"/>
      <c r="G80" s="518"/>
      <c r="H80" s="417"/>
      <c r="I80" s="422">
        <f>+I79/K79</f>
        <v>0.73972925805386536</v>
      </c>
      <c r="J80" s="413"/>
      <c r="K80" s="413"/>
      <c r="L80" s="413"/>
      <c r="M80" s="413"/>
      <c r="N80" s="423">
        <f>+N79/K79</f>
        <v>0.26027074194613464</v>
      </c>
      <c r="O80" s="414"/>
    </row>
    <row r="81" spans="4:15" ht="15.6" thickTop="1" thickBot="1" x14ac:dyDescent="0.35">
      <c r="D81" s="424"/>
      <c r="E81" s="425"/>
      <c r="F81" s="425"/>
      <c r="G81" s="425"/>
      <c r="H81" s="425"/>
      <c r="I81" s="426"/>
      <c r="J81" s="427"/>
      <c r="K81" s="428"/>
      <c r="L81" s="428"/>
      <c r="M81" s="428"/>
      <c r="N81" s="428"/>
      <c r="O81" s="429"/>
    </row>
    <row r="82" spans="4:15" ht="15" thickBot="1" x14ac:dyDescent="0.35">
      <c r="D82" s="90"/>
      <c r="E82" s="152"/>
      <c r="F82" s="152"/>
      <c r="G82" s="152"/>
      <c r="H82" s="152"/>
      <c r="I82" s="357"/>
      <c r="J82" s="90"/>
      <c r="K82" s="110"/>
      <c r="L82" s="110"/>
      <c r="M82" s="363"/>
      <c r="N82" s="110"/>
      <c r="O82" s="110"/>
    </row>
    <row r="83" spans="4:15" ht="16.2" thickBot="1" x14ac:dyDescent="0.35">
      <c r="D83" s="430"/>
      <c r="E83" s="519" t="s">
        <v>124</v>
      </c>
      <c r="F83" s="520"/>
      <c r="G83" s="520"/>
      <c r="H83" s="520"/>
      <c r="I83" s="520"/>
      <c r="J83" s="521"/>
      <c r="K83" s="431"/>
      <c r="L83" s="443" t="s">
        <v>10</v>
      </c>
      <c r="M83" s="432"/>
      <c r="N83" s="110"/>
      <c r="O83" s="110"/>
    </row>
    <row r="84" spans="4:15" x14ac:dyDescent="0.3">
      <c r="D84" s="409"/>
      <c r="E84" s="433" t="s">
        <v>90</v>
      </c>
      <c r="F84" s="16"/>
      <c r="G84" s="16"/>
      <c r="H84" s="16"/>
      <c r="I84" s="522">
        <f>+K79</f>
        <v>42402</v>
      </c>
      <c r="J84" s="522"/>
      <c r="K84" s="16"/>
      <c r="L84" s="60">
        <f>+I84/$I$84</f>
        <v>1</v>
      </c>
      <c r="M84" s="434"/>
      <c r="N84" s="110"/>
      <c r="O84" s="110"/>
    </row>
    <row r="85" spans="4:15" x14ac:dyDescent="0.3">
      <c r="D85" s="409"/>
      <c r="E85" s="433"/>
      <c r="F85" s="16"/>
      <c r="G85" s="16"/>
      <c r="H85" s="16"/>
      <c r="I85" s="16"/>
      <c r="J85" s="16"/>
      <c r="K85" s="16"/>
      <c r="L85" s="16"/>
      <c r="M85" s="434"/>
      <c r="N85" s="110"/>
      <c r="O85" s="110"/>
    </row>
    <row r="86" spans="4:15" x14ac:dyDescent="0.3">
      <c r="D86" s="421"/>
      <c r="E86" s="15"/>
      <c r="F86" s="435" t="s">
        <v>115</v>
      </c>
      <c r="G86" s="435"/>
      <c r="H86" s="15"/>
      <c r="I86" s="523">
        <f>+I79</f>
        <v>31366</v>
      </c>
      <c r="J86" s="524"/>
      <c r="K86" s="15"/>
      <c r="L86" s="60">
        <f>+I86/$I$84</f>
        <v>0.73972925805386536</v>
      </c>
      <c r="M86" s="414"/>
      <c r="N86" s="110"/>
      <c r="O86" s="110"/>
    </row>
    <row r="87" spans="4:15" x14ac:dyDescent="0.3">
      <c r="D87" s="421"/>
      <c r="E87" s="15"/>
      <c r="F87" s="15" t="s">
        <v>91</v>
      </c>
      <c r="G87" s="15"/>
      <c r="H87" s="15"/>
      <c r="I87" s="525">
        <f>+I73</f>
        <v>1827</v>
      </c>
      <c r="J87" s="526"/>
      <c r="K87" s="15"/>
      <c r="L87" s="60">
        <f>+I87/$I$84</f>
        <v>4.3087590208009056E-2</v>
      </c>
      <c r="M87" s="414"/>
      <c r="N87" s="110"/>
      <c r="O87" s="110"/>
    </row>
    <row r="88" spans="4:15" ht="15" thickBot="1" x14ac:dyDescent="0.35">
      <c r="D88" s="421"/>
      <c r="E88" s="511" t="s">
        <v>116</v>
      </c>
      <c r="F88" s="511"/>
      <c r="G88" s="511"/>
      <c r="H88" s="15"/>
      <c r="I88" s="512">
        <f>+I84-I86-I87</f>
        <v>9209</v>
      </c>
      <c r="J88" s="513"/>
      <c r="K88" s="436"/>
      <c r="L88" s="437">
        <f>+I88/$I$84</f>
        <v>0.21718315173812555</v>
      </c>
      <c r="M88" s="414"/>
      <c r="N88" s="110"/>
      <c r="O88" s="110"/>
    </row>
    <row r="89" spans="4:15" ht="15" thickTop="1" x14ac:dyDescent="0.3">
      <c r="D89" s="421"/>
      <c r="E89" s="438"/>
      <c r="F89" s="438"/>
      <c r="G89" s="438"/>
      <c r="H89" s="15"/>
      <c r="I89" s="439"/>
      <c r="J89" s="438"/>
      <c r="K89" s="436"/>
      <c r="L89" s="440"/>
      <c r="M89" s="414"/>
      <c r="N89" s="110"/>
      <c r="O89" s="110"/>
    </row>
    <row r="90" spans="4:15" ht="15" thickBot="1" x14ac:dyDescent="0.35">
      <c r="D90" s="441"/>
      <c r="E90" s="442"/>
      <c r="F90" s="442"/>
      <c r="G90" s="442"/>
      <c r="H90" s="442"/>
      <c r="I90" s="442"/>
      <c r="J90" s="442"/>
      <c r="K90" s="442"/>
      <c r="L90" s="442"/>
      <c r="M90" s="429"/>
      <c r="N90" s="110"/>
      <c r="O90" s="110"/>
    </row>
    <row r="91" spans="4:15" ht="15" thickBot="1" x14ac:dyDescent="0.35"/>
    <row r="92" spans="4:15" ht="15" thickBot="1" x14ac:dyDescent="0.35">
      <c r="E92" s="514" t="s">
        <v>125</v>
      </c>
      <c r="F92" s="515"/>
      <c r="G92" s="515"/>
      <c r="H92" s="515"/>
      <c r="I92" s="515"/>
      <c r="J92" s="515"/>
      <c r="K92" s="515"/>
      <c r="L92" s="515"/>
      <c r="M92" s="516"/>
    </row>
    <row r="93" spans="4:15" x14ac:dyDescent="0.3">
      <c r="E93" s="444"/>
      <c r="F93" s="445" t="s">
        <v>126</v>
      </c>
      <c r="G93" s="445"/>
      <c r="H93" s="445"/>
      <c r="I93" s="517">
        <v>21477737</v>
      </c>
      <c r="J93" s="517"/>
      <c r="K93" s="517"/>
      <c r="L93" s="517"/>
      <c r="M93" s="446"/>
    </row>
    <row r="94" spans="4:15" x14ac:dyDescent="0.3">
      <c r="E94" s="444"/>
      <c r="F94" s="445" t="s">
        <v>112</v>
      </c>
      <c r="G94" s="445"/>
      <c r="H94" s="445"/>
      <c r="I94" s="445"/>
      <c r="J94" s="445"/>
      <c r="K94" s="445"/>
      <c r="L94" s="447">
        <f>+I88/I93</f>
        <v>4.2876956729659182E-4</v>
      </c>
      <c r="M94" s="446"/>
    </row>
    <row r="95" spans="4:15" x14ac:dyDescent="0.3">
      <c r="E95" s="444"/>
      <c r="F95" s="510" t="s">
        <v>110</v>
      </c>
      <c r="G95" s="510"/>
      <c r="H95" s="445"/>
      <c r="I95" s="445"/>
      <c r="J95" s="445"/>
      <c r="K95" s="445"/>
      <c r="L95" s="448">
        <f>+I88/(I93/100000)</f>
        <v>42.876956729659184</v>
      </c>
      <c r="M95" s="446"/>
    </row>
    <row r="96" spans="4:15" x14ac:dyDescent="0.3">
      <c r="E96" s="444"/>
      <c r="F96" s="449"/>
      <c r="G96" s="449"/>
      <c r="H96" s="445"/>
      <c r="I96" s="445"/>
      <c r="J96" s="445"/>
      <c r="K96" s="445"/>
      <c r="L96" s="448"/>
      <c r="M96" s="446"/>
    </row>
    <row r="97" spans="5:13" x14ac:dyDescent="0.3">
      <c r="E97" s="444"/>
      <c r="F97" s="449" t="s">
        <v>127</v>
      </c>
      <c r="G97" s="449"/>
      <c r="H97" s="510" t="s">
        <v>128</v>
      </c>
      <c r="I97" s="510"/>
      <c r="J97" s="445"/>
      <c r="K97" s="445"/>
      <c r="L97" s="448"/>
      <c r="M97" s="446"/>
    </row>
    <row r="98" spans="5:13" ht="15" thickBot="1" x14ac:dyDescent="0.35">
      <c r="E98" s="450"/>
      <c r="F98" s="451"/>
      <c r="G98" s="451"/>
      <c r="H98" s="451"/>
      <c r="I98" s="451"/>
      <c r="J98" s="451"/>
      <c r="K98" s="451"/>
      <c r="L98" s="451"/>
      <c r="M98" s="452"/>
    </row>
  </sheetData>
  <mergeCells count="48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D70:O70"/>
    <mergeCell ref="E71:H71"/>
    <mergeCell ref="K71:L71"/>
    <mergeCell ref="D77:H77"/>
    <mergeCell ref="D79:H79"/>
    <mergeCell ref="K79:L79"/>
    <mergeCell ref="E80:G80"/>
    <mergeCell ref="E83:J83"/>
    <mergeCell ref="I84:J84"/>
    <mergeCell ref="I86:J86"/>
    <mergeCell ref="I87:J87"/>
    <mergeCell ref="H97:I97"/>
    <mergeCell ref="E88:G88"/>
    <mergeCell ref="I88:J88"/>
    <mergeCell ref="E92:M92"/>
    <mergeCell ref="I93:L93"/>
    <mergeCell ref="F95:G9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5" t="s">
        <v>5</v>
      </c>
      <c r="C1" s="475"/>
      <c r="D1" s="475"/>
    </row>
    <row r="2" spans="2:31" ht="15.6" x14ac:dyDescent="0.3">
      <c r="B2" s="475" t="s">
        <v>6</v>
      </c>
      <c r="C2" s="475"/>
      <c r="D2" s="475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582" t="s">
        <v>23</v>
      </c>
      <c r="E12" s="583"/>
      <c r="F12" s="583"/>
      <c r="G12" s="583"/>
      <c r="H12" s="583"/>
      <c r="I12" s="583"/>
      <c r="J12" s="583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4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Table'!J74</f>
        <v>1.3183560416311798E-2</v>
      </c>
      <c r="U14" s="231"/>
      <c r="V14" s="1"/>
      <c r="X14" s="235"/>
      <c r="Y14" s="581" t="s">
        <v>63</v>
      </c>
      <c r="Z14" s="581"/>
      <c r="AA14" s="581"/>
      <c r="AB14" s="581"/>
      <c r="AC14" s="581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86561.337484167598</v>
      </c>
      <c r="Q15" s="81"/>
      <c r="R15" s="81"/>
      <c r="S15" s="81"/>
      <c r="T15" s="82">
        <f t="shared" ref="T15:T59" si="5">+T14</f>
        <v>1.3183560416311798E-2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87702.52410660687</v>
      </c>
      <c r="Q16" s="81"/>
      <c r="R16" s="81"/>
      <c r="S16" s="81"/>
      <c r="T16" s="82">
        <f t="shared" si="5"/>
        <v>1.3183560416311798E-2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88858.755631829365</v>
      </c>
      <c r="Q17" s="81"/>
      <c r="R17" s="81"/>
      <c r="S17" s="81"/>
      <c r="T17" s="82">
        <f t="shared" si="5"/>
        <v>1.3183560416311798E-2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90030.230405219874</v>
      </c>
      <c r="Q18" s="81"/>
      <c r="R18" s="81"/>
      <c r="S18" s="81"/>
      <c r="T18" s="82">
        <f t="shared" si="5"/>
        <v>1.3183560416311798E-2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91217.149387061552</v>
      </c>
      <c r="Q19" s="81"/>
      <c r="R19" s="81"/>
      <c r="S19" s="81"/>
      <c r="T19" s="82">
        <f t="shared" si="5"/>
        <v>1.3183560416311798E-2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92419.716187009617</v>
      </c>
      <c r="Q20" s="81"/>
      <c r="R20" s="81"/>
      <c r="S20" s="81"/>
      <c r="T20" s="82">
        <f t="shared" si="5"/>
        <v>1.3183560416311798E-2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93638.137099019441</v>
      </c>
      <c r="Q21" s="81"/>
      <c r="R21" s="81"/>
      <c r="S21" s="81"/>
      <c r="T21" s="82">
        <f t="shared" si="5"/>
        <v>1.3183560416311798E-2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94872.621136735252</v>
      </c>
      <c r="Q22" s="81"/>
      <c r="R22" s="81"/>
      <c r="S22" s="81"/>
      <c r="T22" s="82">
        <f t="shared" si="5"/>
        <v>1.3183560416311798E-2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96123.38006934525</v>
      </c>
      <c r="Q23" s="81"/>
      <c r="R23" s="81"/>
      <c r="S23" s="81"/>
      <c r="T23" s="82">
        <f t="shared" si="5"/>
        <v>1.3183560416311798E-2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97390.628457909566</v>
      </c>
      <c r="Q24" s="81"/>
      <c r="R24" s="81"/>
      <c r="S24" s="81"/>
      <c r="T24" s="82">
        <f t="shared" si="5"/>
        <v>1.3183560416311798E-2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98674.583692166983</v>
      </c>
      <c r="Q25" s="81"/>
      <c r="R25" s="81"/>
      <c r="S25" s="81"/>
      <c r="T25" s="82">
        <f t="shared" si="5"/>
        <v>1.3183560416311798E-2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99975.466027827075</v>
      </c>
      <c r="Q26" s="81"/>
      <c r="R26" s="81"/>
      <c r="S26" s="81"/>
      <c r="T26" s="82">
        <f t="shared" si="5"/>
        <v>1.3183560416311798E-2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101293.49862435386</v>
      </c>
      <c r="Q27" s="81"/>
      <c r="R27" s="81"/>
      <c r="S27" s="81"/>
      <c r="T27" s="82">
        <f t="shared" si="5"/>
        <v>1.3183560416311798E-2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102628.90758324762</v>
      </c>
      <c r="Q28" s="81"/>
      <c r="R28" s="81"/>
      <c r="S28" s="81"/>
      <c r="T28" s="82">
        <f t="shared" si="5"/>
        <v>1.3183560416311798E-2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103981.92198683144</v>
      </c>
      <c r="Q29" s="81"/>
      <c r="R29" s="81"/>
      <c r="S29" s="81"/>
      <c r="T29" s="82">
        <f t="shared" si="5"/>
        <v>1.3183560416311798E-2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105352.77393754905</v>
      </c>
      <c r="Q30" s="81"/>
      <c r="R30" s="81"/>
      <c r="S30" s="81"/>
      <c r="T30" s="82">
        <f t="shared" si="5"/>
        <v>1.3183560416311798E-2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106741.69859778076</v>
      </c>
      <c r="Q31" s="81"/>
      <c r="R31" s="81"/>
      <c r="S31" s="81"/>
      <c r="T31" s="82">
        <f t="shared" si="5"/>
        <v>1.3183560416311798E-2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108148.93423018434</v>
      </c>
      <c r="Q32" s="81"/>
      <c r="R32" s="81"/>
      <c r="S32" s="81"/>
      <c r="T32" s="82">
        <f t="shared" si="5"/>
        <v>1.3183560416311798E-2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109574.7222385677</v>
      </c>
      <c r="Q33" s="81"/>
      <c r="R33" s="81"/>
      <c r="S33" s="81"/>
      <c r="T33" s="82">
        <f t="shared" si="5"/>
        <v>1.3183560416311798E-2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111019.30720930043</v>
      </c>
      <c r="Q34" s="81"/>
      <c r="R34" s="81"/>
      <c r="S34" s="81"/>
      <c r="T34" s="82">
        <f t="shared" si="5"/>
        <v>1.3183560416311798E-2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112482.93695327132</v>
      </c>
      <c r="Q35" s="81"/>
      <c r="R35" s="81"/>
      <c r="S35" s="81"/>
      <c r="T35" s="82">
        <f t="shared" si="5"/>
        <v>1.3183560416311798E-2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113965.86254839896</v>
      </c>
      <c r="Q36" s="81"/>
      <c r="R36" s="81"/>
      <c r="S36" s="81"/>
      <c r="T36" s="82">
        <f t="shared" si="5"/>
        <v>1.3183560416311798E-2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115468.33838270286</v>
      </c>
      <c r="Q37" s="81"/>
      <c r="R37" s="81"/>
      <c r="S37" s="81"/>
      <c r="T37" s="82">
        <f t="shared" si="5"/>
        <v>1.3183560416311798E-2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116990.62219794236</v>
      </c>
      <c r="Q38" s="81"/>
      <c r="R38" s="81"/>
      <c r="S38" s="81"/>
      <c r="T38" s="82">
        <f t="shared" si="5"/>
        <v>1.3183560416311798E-2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118532.97513383083</v>
      </c>
      <c r="Q39" s="81"/>
      <c r="R39" s="81"/>
      <c r="S39" s="81"/>
      <c r="T39" s="82">
        <f t="shared" si="5"/>
        <v>1.3183560416311798E-2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120095.66177283286</v>
      </c>
      <c r="Q40" s="81"/>
      <c r="R40" s="81"/>
      <c r="S40" s="81"/>
      <c r="T40" s="82">
        <f t="shared" si="5"/>
        <v>1.3183560416311798E-2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121678.95018555193</v>
      </c>
      <c r="Q41" s="81"/>
      <c r="R41" s="81"/>
      <c r="S41" s="81"/>
      <c r="T41" s="82">
        <f t="shared" si="5"/>
        <v>1.3183560416311798E-2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123283.11197671655</v>
      </c>
      <c r="Q42" s="81"/>
      <c r="R42" s="81"/>
      <c r="S42" s="81"/>
      <c r="T42" s="82">
        <f t="shared" si="5"/>
        <v>1.3183560416311798E-2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124908.42233177253</v>
      </c>
      <c r="Q43" s="81"/>
      <c r="R43" s="81"/>
      <c r="S43" s="81"/>
      <c r="T43" s="82">
        <f t="shared" si="5"/>
        <v>1.3183560416311798E-2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126555.16006408964</v>
      </c>
      <c r="Q44" s="81"/>
      <c r="R44" s="81"/>
      <c r="S44" s="81"/>
      <c r="T44" s="82">
        <f t="shared" si="5"/>
        <v>1.3183560416311798E-2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128223.60766279057</v>
      </c>
      <c r="Q45" s="81"/>
      <c r="R45" s="81"/>
      <c r="S45" s="81"/>
      <c r="T45" s="82">
        <f t="shared" si="5"/>
        <v>1.3183560416311798E-2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129914.05134121042</v>
      </c>
      <c r="Q46" s="81"/>
      <c r="R46" s="81"/>
      <c r="S46" s="81"/>
      <c r="T46" s="82">
        <f t="shared" si="5"/>
        <v>1.3183560416311798E-2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131626.78108599508</v>
      </c>
      <c r="Q47" s="81"/>
      <c r="R47" s="81"/>
      <c r="S47" s="81"/>
      <c r="T47" s="82">
        <f t="shared" si="5"/>
        <v>1.3183560416311798E-2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133362.09070684694</v>
      </c>
      <c r="Q48" s="81"/>
      <c r="R48" s="81"/>
      <c r="S48" s="81"/>
      <c r="T48" s="82">
        <f t="shared" si="5"/>
        <v>1.3183560416311798E-2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135120.27788692631</v>
      </c>
      <c r="Q49" s="81"/>
      <c r="R49" s="81"/>
      <c r="S49" s="81"/>
      <c r="T49" s="82">
        <f t="shared" si="5"/>
        <v>1.3183560416311798E-2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136901.64423391744</v>
      </c>
      <c r="Q50" s="81"/>
      <c r="R50" s="81"/>
      <c r="S50" s="81"/>
      <c r="T50" s="82">
        <f t="shared" si="5"/>
        <v>1.3183560416311798E-2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138706.49533176771</v>
      </c>
      <c r="Q51" s="81"/>
      <c r="R51" s="81"/>
      <c r="S51" s="81"/>
      <c r="T51" s="82">
        <f t="shared" si="5"/>
        <v>1.3183560416311798E-2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140535.14079310893</v>
      </c>
      <c r="Q52" s="81"/>
      <c r="R52" s="81"/>
      <c r="S52" s="81"/>
      <c r="T52" s="82">
        <f t="shared" si="5"/>
        <v>1.3183560416311798E-2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142387.89431236975</v>
      </c>
      <c r="Q53" s="81"/>
      <c r="R53" s="81"/>
      <c r="S53" s="81"/>
      <c r="T53" s="82">
        <f t="shared" si="5"/>
        <v>1.3183560416311798E-2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144265.07371958828</v>
      </c>
      <c r="Q54" s="81"/>
      <c r="R54" s="81"/>
      <c r="S54" s="81"/>
      <c r="T54" s="82">
        <f t="shared" si="5"/>
        <v>1.3183560416311798E-2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146167.00103493413</v>
      </c>
      <c r="Q55" s="81"/>
      <c r="R55" s="81"/>
      <c r="S55" s="81"/>
      <c r="T55" s="82">
        <f t="shared" si="5"/>
        <v>1.3183560416311798E-2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148094.00252394928</v>
      </c>
      <c r="Q56" s="81"/>
      <c r="R56" s="81"/>
      <c r="S56" s="81"/>
      <c r="T56" s="82">
        <f t="shared" si="5"/>
        <v>1.3183560416311798E-2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150046.4087535172</v>
      </c>
      <c r="Q57" s="81"/>
      <c r="R57" s="81"/>
      <c r="S57" s="81"/>
      <c r="T57" s="82">
        <f t="shared" si="5"/>
        <v>1.3183560416311798E-2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152024.55464856981</v>
      </c>
      <c r="Q58" s="81"/>
      <c r="R58" s="81"/>
      <c r="S58" s="81"/>
      <c r="T58" s="82">
        <f t="shared" si="5"/>
        <v>1.3183560416311798E-2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154028.77954954212</v>
      </c>
      <c r="Q59" s="81"/>
      <c r="R59" s="81"/>
      <c r="S59" s="81"/>
      <c r="T59" s="82">
        <f t="shared" si="5"/>
        <v>1.3183560416311798E-2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2020-05-18T00:59:07Z</dcterms:modified>
</cp:coreProperties>
</file>