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38BBA260-9A08-4EFC-A87E-344E1E21BD3B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Table'!$A$1:$CI$80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2" i="2" l="1"/>
  <c r="Q72" i="2" s="1"/>
  <c r="W72" i="2"/>
  <c r="W73" i="2" s="1"/>
  <c r="W74" i="2" s="1"/>
  <c r="W75" i="2" s="1"/>
  <c r="W76" i="2" s="1"/>
  <c r="C72" i="2"/>
  <c r="C73" i="2" s="1"/>
  <c r="C74" i="2" s="1"/>
  <c r="C75" i="2" s="1"/>
  <c r="C76" i="2" s="1"/>
  <c r="BN79" i="1"/>
  <c r="BK79" i="1"/>
  <c r="BI79" i="1"/>
  <c r="BG79" i="1"/>
  <c r="BE79" i="1"/>
  <c r="BC79" i="1"/>
  <c r="BB79" i="1"/>
  <c r="BA79" i="1"/>
  <c r="AX79" i="1"/>
  <c r="AV79" i="1"/>
  <c r="AT79" i="1"/>
  <c r="AS79" i="1"/>
  <c r="AR79" i="1"/>
  <c r="AP79" i="1"/>
  <c r="AO79" i="1"/>
  <c r="AN79" i="1"/>
  <c r="AM79" i="1"/>
  <c r="AL79" i="1"/>
  <c r="AI79" i="1"/>
  <c r="AG79" i="1"/>
  <c r="AE79" i="1"/>
  <c r="AC79" i="1"/>
  <c r="AA79" i="1"/>
  <c r="Y79" i="1"/>
  <c r="X79" i="1"/>
  <c r="W79" i="1"/>
  <c r="V79" i="1"/>
  <c r="T79" i="1"/>
  <c r="S79" i="1"/>
  <c r="Q79" i="1"/>
  <c r="O79" i="1"/>
  <c r="M79" i="1"/>
  <c r="L79" i="1"/>
  <c r="K79" i="1"/>
  <c r="I79" i="1"/>
  <c r="BN78" i="1"/>
  <c r="BK78" i="1"/>
  <c r="BI78" i="1"/>
  <c r="BG78" i="1"/>
  <c r="BE78" i="1"/>
  <c r="BC78" i="1"/>
  <c r="BB78" i="1"/>
  <c r="BA78" i="1"/>
  <c r="AX78" i="1"/>
  <c r="AV78" i="1"/>
  <c r="AT78" i="1"/>
  <c r="AS78" i="1"/>
  <c r="AR78" i="1"/>
  <c r="AP78" i="1"/>
  <c r="AO78" i="1"/>
  <c r="AN78" i="1"/>
  <c r="AM78" i="1"/>
  <c r="AL78" i="1"/>
  <c r="AI78" i="1"/>
  <c r="AG78" i="1"/>
  <c r="AE78" i="1"/>
  <c r="AC78" i="1"/>
  <c r="AA78" i="1"/>
  <c r="Y78" i="1"/>
  <c r="X78" i="1"/>
  <c r="W78" i="1"/>
  <c r="V78" i="1"/>
  <c r="T78" i="1"/>
  <c r="S78" i="1"/>
  <c r="Q78" i="1"/>
  <c r="O78" i="1"/>
  <c r="M78" i="1"/>
  <c r="L78" i="1"/>
  <c r="K78" i="1"/>
  <c r="I78" i="1"/>
  <c r="D79" i="1"/>
  <c r="D78" i="1"/>
  <c r="BM71" i="1"/>
  <c r="BM79" i="1" s="1"/>
  <c r="BD71" i="1"/>
  <c r="BO71" i="1" s="1"/>
  <c r="BQ71" i="1" s="1"/>
  <c r="AZ71" i="1"/>
  <c r="BJ71" i="1" s="1"/>
  <c r="BJ79" i="1" s="1"/>
  <c r="AW71" i="1"/>
  <c r="AW79" i="1" s="1"/>
  <c r="AK71" i="1"/>
  <c r="AQ71" i="1" s="1"/>
  <c r="AQ79" i="1" s="1"/>
  <c r="AF71" i="1"/>
  <c r="AH71" i="1" s="1"/>
  <c r="AH79" i="1" s="1"/>
  <c r="Z71" i="1"/>
  <c r="AD71" i="1" s="1"/>
  <c r="AD79" i="1" s="1"/>
  <c r="P71" i="1"/>
  <c r="R71" i="1" s="1"/>
  <c r="R79" i="1" s="1"/>
  <c r="J71" i="1"/>
  <c r="J79" i="1" s="1"/>
  <c r="H71" i="1"/>
  <c r="N71" i="1" s="1"/>
  <c r="N79" i="1" s="1"/>
  <c r="I20" i="3"/>
  <c r="AF79" i="1" l="1"/>
  <c r="AZ78" i="1"/>
  <c r="AW78" i="1"/>
  <c r="AQ78" i="1"/>
  <c r="AK79" i="1"/>
  <c r="BJ78" i="1"/>
  <c r="BM78" i="1"/>
  <c r="AZ79" i="1"/>
  <c r="AK78" i="1"/>
  <c r="AD78" i="1"/>
  <c r="AH78" i="1"/>
  <c r="Z78" i="1"/>
  <c r="AF78" i="1"/>
  <c r="Z79" i="1"/>
  <c r="BO78" i="1"/>
  <c r="H78" i="1"/>
  <c r="J78" i="1"/>
  <c r="R78" i="1"/>
  <c r="BD78" i="1"/>
  <c r="BD79" i="1"/>
  <c r="N78" i="1"/>
  <c r="BO79" i="1"/>
  <c r="H79" i="1"/>
  <c r="P78" i="1"/>
  <c r="P79" i="1"/>
  <c r="U72" i="2"/>
  <c r="M72" i="2"/>
  <c r="BF71" i="1"/>
  <c r="AB71" i="1"/>
  <c r="BL71" i="1"/>
  <c r="AU71" i="1"/>
  <c r="S71" i="2"/>
  <c r="K71" i="2"/>
  <c r="Q71" i="2" s="1"/>
  <c r="BL78" i="1" l="1"/>
  <c r="BL79" i="1"/>
  <c r="AU79" i="1"/>
  <c r="AU78" i="1"/>
  <c r="AB79" i="1"/>
  <c r="AB78" i="1"/>
  <c r="BF79" i="1"/>
  <c r="BF78" i="1"/>
  <c r="U71" i="2"/>
  <c r="M71" i="2"/>
  <c r="BV71" i="1"/>
  <c r="BV72" i="1" s="1"/>
  <c r="BV73" i="1" s="1"/>
  <c r="BV74" i="1" s="1"/>
  <c r="BV75" i="1" s="1"/>
  <c r="BV76" i="1" s="1"/>
  <c r="B71" i="1"/>
  <c r="B72" i="1" s="1"/>
  <c r="B73" i="1" s="1"/>
  <c r="B74" i="1" s="1"/>
  <c r="B75" i="1" s="1"/>
  <c r="B76" i="1" s="1"/>
  <c r="BD70" i="1"/>
  <c r="BO70" i="1" s="1"/>
  <c r="BQ70" i="1" s="1"/>
  <c r="AZ70" i="1"/>
  <c r="BJ70" i="1" s="1"/>
  <c r="AK70" i="1"/>
  <c r="AQ70" i="1" s="1"/>
  <c r="AF70" i="1"/>
  <c r="AH70" i="1" s="1"/>
  <c r="P70" i="1"/>
  <c r="R70" i="1" s="1"/>
  <c r="BL70" i="1" l="1"/>
  <c r="BF70" i="1"/>
  <c r="S70" i="2"/>
  <c r="S78" i="2" l="1"/>
  <c r="R78" i="2"/>
  <c r="P78" i="2"/>
  <c r="O78" i="2"/>
  <c r="N78" i="2"/>
  <c r="L78" i="2"/>
  <c r="J78" i="2"/>
  <c r="I78" i="2"/>
  <c r="H78" i="2"/>
  <c r="G78" i="2"/>
  <c r="E78" i="2"/>
  <c r="K70" i="2"/>
  <c r="Q70" i="2" s="1"/>
  <c r="Q78" i="2" s="1"/>
  <c r="BD69" i="1"/>
  <c r="BO69" i="1" s="1"/>
  <c r="BQ69" i="1" s="1"/>
  <c r="AZ69" i="1"/>
  <c r="BJ69" i="1" s="1"/>
  <c r="AK69" i="1"/>
  <c r="AQ69" i="1" s="1"/>
  <c r="AF69" i="1"/>
  <c r="AH69" i="1" s="1"/>
  <c r="P69" i="1"/>
  <c r="R69" i="1" s="1"/>
  <c r="K78" i="2" l="1"/>
  <c r="U70" i="2"/>
  <c r="M70" i="2"/>
  <c r="M78" i="2" s="1"/>
  <c r="BF69" i="1"/>
  <c r="BL69" i="1"/>
  <c r="S69" i="2"/>
  <c r="AF68" i="1" l="1"/>
  <c r="AF61" i="1"/>
  <c r="AF47" i="1"/>
  <c r="AF40" i="1"/>
  <c r="P61" i="1"/>
  <c r="P54" i="1"/>
  <c r="P40" i="1"/>
  <c r="P33" i="1"/>
  <c r="P47" i="1"/>
  <c r="AH68" i="1" l="1"/>
  <c r="R40" i="1"/>
  <c r="R54" i="1"/>
  <c r="R61" i="1"/>
  <c r="AH47" i="1"/>
  <c r="R47" i="1"/>
  <c r="K69" i="2" l="1"/>
  <c r="Q69" i="2" s="1"/>
  <c r="BD68" i="1"/>
  <c r="AZ68" i="1"/>
  <c r="AK68" i="1"/>
  <c r="AQ68" i="1" s="1"/>
  <c r="U69" i="2" l="1"/>
  <c r="M69" i="2"/>
  <c r="BF68" i="1"/>
  <c r="S68" i="2"/>
  <c r="D65" i="1"/>
  <c r="P68" i="1" s="1"/>
  <c r="Q67" i="2"/>
  <c r="K68" i="2"/>
  <c r="M68" i="2" s="1"/>
  <c r="BD67" i="1"/>
  <c r="AZ67" i="1"/>
  <c r="AK67" i="1"/>
  <c r="R68" i="1" l="1"/>
  <c r="AQ67" i="1"/>
  <c r="Q68" i="2"/>
  <c r="U68" i="2"/>
  <c r="BF67" i="1"/>
  <c r="D101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L87" i="3" l="1"/>
  <c r="L84" i="3"/>
  <c r="S65" i="2"/>
  <c r="I87" i="3" l="1"/>
  <c r="I84" i="3"/>
  <c r="I76" i="3"/>
  <c r="I78" i="3" s="1"/>
  <c r="I75" i="3"/>
  <c r="BD64" i="1"/>
  <c r="AZ64" i="1"/>
  <c r="AK64" i="1"/>
  <c r="AQ64" i="1" s="1"/>
  <c r="K65" i="2"/>
  <c r="Q65" i="2" s="1"/>
  <c r="S33" i="3"/>
  <c r="S34" i="3" s="1"/>
  <c r="S35" i="3" s="1"/>
  <c r="S36" i="3" s="1"/>
  <c r="S37" i="3" s="1"/>
  <c r="S38" i="3" s="1"/>
  <c r="S39" i="3" s="1"/>
  <c r="S40" i="3" s="1"/>
  <c r="S32" i="3"/>
  <c r="W19" i="3"/>
  <c r="S19" i="3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I77" i="3" l="1"/>
  <c r="I79" i="3" s="1"/>
  <c r="I80" i="3" s="1"/>
  <c r="BF64" i="1"/>
  <c r="U65" i="2"/>
  <c r="M65" i="2"/>
  <c r="S64" i="2"/>
  <c r="N79" i="3" l="1"/>
  <c r="N80" i="3" s="1"/>
  <c r="I86" i="3"/>
  <c r="L86" i="3" s="1"/>
  <c r="K64" i="2"/>
  <c r="Q64" i="2" s="1"/>
  <c r="BD63" i="1"/>
  <c r="AZ63" i="1"/>
  <c r="AK63" i="1"/>
  <c r="AQ63" i="1" s="1"/>
  <c r="W18" i="3"/>
  <c r="S18" i="3"/>
  <c r="I88" i="3" l="1"/>
  <c r="U64" i="2"/>
  <c r="M64" i="2"/>
  <c r="BF63" i="1"/>
  <c r="L95" i="3" l="1"/>
  <c r="L88" i="3"/>
  <c r="L94" i="3"/>
  <c r="S63" i="2"/>
  <c r="BD62" i="1"/>
  <c r="AZ62" i="1"/>
  <c r="BJ68" i="1" s="1"/>
  <c r="AK62" i="1"/>
  <c r="AQ62" i="1" s="1"/>
  <c r="K63" i="2"/>
  <c r="M63" i="2" s="1"/>
  <c r="W17" i="3"/>
  <c r="S17" i="3"/>
  <c r="BL68" i="1" l="1"/>
  <c r="BF62" i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W16" i="3"/>
  <c r="S16" i="3"/>
  <c r="BF61" i="1" l="1"/>
  <c r="U62" i="2"/>
  <c r="M62" i="2"/>
  <c r="S61" i="2"/>
  <c r="W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P63" i="3"/>
  <c r="Q61" i="2" l="1"/>
  <c r="U61" i="2"/>
  <c r="BD60" i="1"/>
  <c r="AZ60" i="1"/>
  <c r="AK60" i="1"/>
  <c r="I57" i="3"/>
  <c r="I54" i="3"/>
  <c r="P62" i="3" s="1"/>
  <c r="L54" i="3" l="1"/>
  <c r="L57" i="3"/>
  <c r="AQ60" i="1"/>
  <c r="BF60" i="1"/>
  <c r="S60" i="2"/>
  <c r="T78" i="2"/>
  <c r="S59" i="2"/>
  <c r="K60" i="2"/>
  <c r="BD59" i="1"/>
  <c r="AZ59" i="1"/>
  <c r="AK59" i="1"/>
  <c r="AQ59" i="1" s="1"/>
  <c r="W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W13" i="3"/>
  <c r="BD58" i="1"/>
  <c r="AZ58" i="1"/>
  <c r="AK58" i="1"/>
  <c r="AQ58" i="1" s="1"/>
  <c r="U59" i="2" l="1"/>
  <c r="BF58" i="1"/>
  <c r="S58" i="2"/>
  <c r="Y11" i="3" l="1"/>
  <c r="Y10" i="3"/>
  <c r="Y9" i="3"/>
  <c r="Y8" i="3"/>
  <c r="Y7" i="3"/>
  <c r="K58" i="2" l="1"/>
  <c r="BD57" i="1"/>
  <c r="AZ57" i="1"/>
  <c r="AK57" i="1"/>
  <c r="AQ57" i="1" s="1"/>
  <c r="M58" i="2" l="1"/>
  <c r="U58" i="2"/>
  <c r="BF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BD56" i="1"/>
  <c r="AZ56" i="1"/>
  <c r="AK56" i="1"/>
  <c r="AQ56" i="1" s="1"/>
  <c r="I58" i="3" l="1"/>
  <c r="P58" i="3" s="1"/>
  <c r="L56" i="3"/>
  <c r="N49" i="3"/>
  <c r="I50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L65" i="3" l="1"/>
  <c r="L64" i="3"/>
  <c r="L58" i="3"/>
  <c r="N50" i="3"/>
  <c r="U56" i="2"/>
  <c r="BF55" i="1"/>
  <c r="V48" i="1"/>
  <c r="AF54" i="1" s="1"/>
  <c r="S55" i="2"/>
  <c r="L52" i="7"/>
  <c r="K55" i="2"/>
  <c r="U55" i="2" s="1"/>
  <c r="BD54" i="1"/>
  <c r="AZ54" i="1"/>
  <c r="AK54" i="1"/>
  <c r="AQ54" i="1" s="1"/>
  <c r="AH54" i="1" l="1"/>
  <c r="AH61" i="1"/>
  <c r="M55" i="2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90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7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BV13" i="1" l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27" i="1"/>
  <c r="B130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M70" i="1" l="1"/>
  <c r="AW70" i="1"/>
  <c r="AD26" i="1"/>
  <c r="Z28" i="1"/>
  <c r="AD28" i="1" s="1"/>
  <c r="BQ47" i="1"/>
  <c r="BO48" i="1"/>
  <c r="H26" i="1"/>
  <c r="J26" i="1"/>
  <c r="AU25" i="1"/>
  <c r="AB25" i="1"/>
  <c r="N26" i="1" l="1"/>
  <c r="Z29" i="1"/>
  <c r="AD29" i="1" s="1"/>
  <c r="BQ48" i="1"/>
  <c r="BO49" i="1"/>
  <c r="H27" i="1"/>
  <c r="N27" i="1" s="1"/>
  <c r="J27" i="1"/>
  <c r="AU26" i="1"/>
  <c r="AB26" i="1"/>
  <c r="Z30" i="1" l="1"/>
  <c r="AD30" i="1" s="1"/>
  <c r="BQ49" i="1"/>
  <c r="BO50" i="1"/>
  <c r="J28" i="1"/>
  <c r="H28" i="1"/>
  <c r="N28" i="1" s="1"/>
  <c r="AU27" i="1"/>
  <c r="AB27" i="1"/>
  <c r="Z31" i="1" l="1"/>
  <c r="AD31" i="1" s="1"/>
  <c r="BQ50" i="1"/>
  <c r="BO51" i="1"/>
  <c r="H29" i="1"/>
  <c r="N29" i="1" s="1"/>
  <c r="J29" i="1"/>
  <c r="AU28" i="1"/>
  <c r="AB28" i="1"/>
  <c r="Z32" i="1" l="1"/>
  <c r="AD32" i="1" s="1"/>
  <c r="BQ51" i="1"/>
  <c r="BO52" i="1"/>
  <c r="Z33" i="1"/>
  <c r="AD33" i="1" s="1"/>
  <c r="H30" i="1"/>
  <c r="N30" i="1" s="1"/>
  <c r="J30" i="1"/>
  <c r="AU29" i="1"/>
  <c r="AB29" i="1"/>
  <c r="BQ52" i="1" l="1"/>
  <c r="BO53" i="1"/>
  <c r="Z34" i="1"/>
  <c r="AD34" i="1" s="1"/>
  <c r="H31" i="1"/>
  <c r="J31" i="1"/>
  <c r="AU30" i="1"/>
  <c r="AB30" i="1"/>
  <c r="J32" i="1" l="1"/>
  <c r="N31" i="1"/>
  <c r="BQ53" i="1"/>
  <c r="BO54" i="1"/>
  <c r="H32" i="1"/>
  <c r="AB31" i="1"/>
  <c r="AU31" i="1"/>
  <c r="Z35" i="1"/>
  <c r="AD35" i="1" s="1"/>
  <c r="J33" i="1" l="1"/>
  <c r="N32" i="1"/>
  <c r="H33" i="1"/>
  <c r="BQ54" i="1"/>
  <c r="BO55" i="1"/>
  <c r="AU32" i="1"/>
  <c r="AB32" i="1"/>
  <c r="Z36" i="1"/>
  <c r="AD36" i="1" s="1"/>
  <c r="N33" i="1" l="1"/>
  <c r="AB33" i="1"/>
  <c r="AU33" i="1"/>
  <c r="H34" i="1"/>
  <c r="N34" i="1" s="1"/>
  <c r="BQ55" i="1"/>
  <c r="BO56" i="1"/>
  <c r="J34" i="1"/>
  <c r="Z37" i="1"/>
  <c r="AD37" i="1" s="1"/>
  <c r="AB34" i="1" l="1"/>
  <c r="J35" i="1"/>
  <c r="H35" i="1"/>
  <c r="N35" i="1" s="1"/>
  <c r="AU34" i="1"/>
  <c r="BQ56" i="1"/>
  <c r="BO57" i="1"/>
  <c r="Z38" i="1"/>
  <c r="AD38" i="1" s="1"/>
  <c r="J36" i="1"/>
  <c r="H36" i="1" l="1"/>
  <c r="N36" i="1" s="1"/>
  <c r="AB35" i="1"/>
  <c r="AU35" i="1"/>
  <c r="BQ57" i="1"/>
  <c r="BO58" i="1"/>
  <c r="Z39" i="1"/>
  <c r="AD39" i="1" s="1"/>
  <c r="J37" i="1"/>
  <c r="H37" i="1" l="1"/>
  <c r="N37" i="1" s="1"/>
  <c r="AU36" i="1"/>
  <c r="AB36" i="1"/>
  <c r="BQ58" i="1"/>
  <c r="BO59" i="1"/>
  <c r="Z40" i="1"/>
  <c r="AD40" i="1" s="1"/>
  <c r="J38" i="1"/>
  <c r="H38" i="1"/>
  <c r="N38" i="1" s="1"/>
  <c r="AU37" i="1"/>
  <c r="AB37" i="1"/>
  <c r="BQ59" i="1" l="1"/>
  <c r="BO60" i="1"/>
  <c r="Z41" i="1"/>
  <c r="AD41" i="1" s="1"/>
  <c r="AU38" i="1"/>
  <c r="J39" i="1"/>
  <c r="H39" i="1"/>
  <c r="N39" i="1" s="1"/>
  <c r="AB38" i="1"/>
  <c r="BQ60" i="1" l="1"/>
  <c r="BO61" i="1"/>
  <c r="H40" i="1"/>
  <c r="Z42" i="1"/>
  <c r="AD42" i="1" s="1"/>
  <c r="J40" i="1"/>
  <c r="AU39" i="1"/>
  <c r="AB39" i="1"/>
  <c r="N40" i="1" l="1"/>
  <c r="BQ61" i="1"/>
  <c r="BO62" i="1"/>
  <c r="Z43" i="1"/>
  <c r="AD43" i="1" s="1"/>
  <c r="J41" i="1"/>
  <c r="H41" i="1"/>
  <c r="N41" i="1" s="1"/>
  <c r="AU40" i="1"/>
  <c r="AB40" i="1"/>
  <c r="BQ62" i="1" l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Q67" i="1"/>
  <c r="J47" i="1"/>
  <c r="N46" i="1"/>
  <c r="H47" i="1"/>
  <c r="Z49" i="1"/>
  <c r="AD49" i="1" s="1"/>
  <c r="AU46" i="1"/>
  <c r="AB46" i="1"/>
  <c r="BQ68" i="1" l="1"/>
  <c r="AU47" i="1"/>
  <c r="N47" i="1"/>
  <c r="AB47" i="1"/>
  <c r="H48" i="1"/>
  <c r="AU48" i="1" s="1"/>
  <c r="J48" i="1"/>
  <c r="Z50" i="1"/>
  <c r="AD50" i="1" s="1"/>
  <c r="AB48" i="1" l="1"/>
  <c r="J49" i="1"/>
  <c r="N48" i="1"/>
  <c r="H49" i="1"/>
  <c r="H50" i="1" s="1"/>
  <c r="N50" i="1" s="1"/>
  <c r="Z51" i="1"/>
  <c r="AU49" i="1"/>
  <c r="AB49" i="1"/>
  <c r="N49" i="1" l="1"/>
  <c r="J50" i="1"/>
  <c r="Z52" i="1"/>
  <c r="AD51" i="1"/>
  <c r="J51" i="1"/>
  <c r="H51" i="1"/>
  <c r="AU50" i="1"/>
  <c r="AB50" i="1"/>
  <c r="N51" i="1" l="1"/>
  <c r="Z53" i="1"/>
  <c r="AD52" i="1"/>
  <c r="H52" i="1"/>
  <c r="N52" i="1" s="1"/>
  <c r="J52" i="1"/>
  <c r="AB51" i="1"/>
  <c r="AU51" i="1"/>
  <c r="Z54" i="1" l="1"/>
  <c r="AD53" i="1"/>
  <c r="AU52" i="1"/>
  <c r="H53" i="1"/>
  <c r="J53" i="1"/>
  <c r="AB52" i="1"/>
  <c r="N53" i="1" l="1"/>
  <c r="AD54" i="1"/>
  <c r="Z55" i="1"/>
  <c r="AU53" i="1"/>
  <c r="H54" i="1"/>
  <c r="J54" i="1"/>
  <c r="AB53" i="1"/>
  <c r="H55" i="1" l="1"/>
  <c r="J55" i="1"/>
  <c r="N54" i="1"/>
  <c r="AD55" i="1"/>
  <c r="Z56" i="1"/>
  <c r="AU54" i="1"/>
  <c r="AB54" i="1"/>
  <c r="N55" i="1" l="1"/>
  <c r="AD56" i="1"/>
  <c r="Z57" i="1"/>
  <c r="J56" i="1"/>
  <c r="H56" i="1"/>
  <c r="AU55" i="1"/>
  <c r="AB55" i="1"/>
  <c r="N56" i="1" l="1"/>
  <c r="H57" i="1"/>
  <c r="J57" i="1"/>
  <c r="AD57" i="1"/>
  <c r="Z58" i="1"/>
  <c r="AB57" i="1"/>
  <c r="AU56" i="1"/>
  <c r="AB56" i="1"/>
  <c r="AD58" i="1" l="1"/>
  <c r="Z59" i="1"/>
  <c r="Z60" i="1" s="1"/>
  <c r="AU57" i="1"/>
  <c r="N57" i="1"/>
  <c r="J58" i="1"/>
  <c r="H58" i="1"/>
  <c r="AB58" i="1" s="1"/>
  <c r="Z61" i="1" l="1"/>
  <c r="AD60" i="1"/>
  <c r="AD59" i="1"/>
  <c r="AU58" i="1"/>
  <c r="J59" i="1"/>
  <c r="H59" i="1"/>
  <c r="N58" i="1"/>
  <c r="Z62" i="1" l="1"/>
  <c r="AD61" i="1"/>
  <c r="J60" i="1"/>
  <c r="H60" i="1"/>
  <c r="AU59" i="1"/>
  <c r="N59" i="1"/>
  <c r="AB59" i="1"/>
  <c r="Y12" i="3"/>
  <c r="Y13" i="3"/>
  <c r="AD62" i="1" l="1"/>
  <c r="Z63" i="1"/>
  <c r="J61" i="1"/>
  <c r="H61" i="1"/>
  <c r="AU60" i="1"/>
  <c r="N60" i="1"/>
  <c r="AB60" i="1"/>
  <c r="Z64" i="1" l="1"/>
  <c r="Z65" i="1" s="1"/>
  <c r="H62" i="1"/>
  <c r="J62" i="1"/>
  <c r="AD63" i="1"/>
  <c r="AU61" i="1"/>
  <c r="N61" i="1"/>
  <c r="AB61" i="1"/>
  <c r="AD65" i="1" l="1"/>
  <c r="Z66" i="1"/>
  <c r="AD64" i="1"/>
  <c r="AU62" i="1"/>
  <c r="H63" i="1"/>
  <c r="J63" i="1"/>
  <c r="N62" i="1"/>
  <c r="AB62" i="1"/>
  <c r="Z67" i="1" l="1"/>
  <c r="AD66" i="1"/>
  <c r="J64" i="1"/>
  <c r="H64" i="1"/>
  <c r="AU63" i="1"/>
  <c r="N63" i="1"/>
  <c r="AB63" i="1"/>
  <c r="Y17" i="3"/>
  <c r="Y18" i="3"/>
  <c r="Y15" i="3"/>
  <c r="Y16" i="3"/>
  <c r="Y14" i="3"/>
  <c r="Z68" i="1" l="1"/>
  <c r="Z69" i="1" s="1"/>
  <c r="AD67" i="1"/>
  <c r="H65" i="1"/>
  <c r="J65" i="1"/>
  <c r="AU64" i="1"/>
  <c r="N64" i="1"/>
  <c r="AB64" i="1"/>
  <c r="Z70" i="1" l="1"/>
  <c r="AD69" i="1"/>
  <c r="AD68" i="1"/>
  <c r="AB65" i="1"/>
  <c r="J66" i="1"/>
  <c r="H66" i="1"/>
  <c r="AU65" i="1"/>
  <c r="N65" i="1"/>
  <c r="AD70" i="1" l="1"/>
  <c r="AJ21" i="2"/>
  <c r="I21" i="3"/>
  <c r="J67" i="1"/>
  <c r="H67" i="1"/>
  <c r="AU66" i="1"/>
  <c r="N66" i="1"/>
  <c r="AB66" i="1"/>
  <c r="Y20" i="3"/>
  <c r="Y19" i="3"/>
  <c r="I23" i="3" l="1"/>
  <c r="I25" i="3" s="1"/>
  <c r="I27" i="3" s="1"/>
  <c r="I35" i="3"/>
  <c r="H68" i="1"/>
  <c r="J68" i="1"/>
  <c r="AU67" i="1"/>
  <c r="N67" i="1"/>
  <c r="AB67" i="1"/>
  <c r="J69" i="1" l="1"/>
  <c r="H69" i="1"/>
  <c r="AU68" i="1"/>
  <c r="N68" i="1"/>
  <c r="AB68" i="1"/>
  <c r="I34" i="3"/>
  <c r="N27" i="3"/>
  <c r="N28" i="3" s="1"/>
  <c r="J70" i="1" l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H70" i="1"/>
  <c r="AU69" i="1"/>
  <c r="AB69" i="1"/>
  <c r="N69" i="1"/>
  <c r="Y22" i="3"/>
  <c r="Y21" i="3"/>
  <c r="N70" i="1" l="1"/>
  <c r="AF21" i="2"/>
  <c r="AU70" i="1"/>
  <c r="AB70" i="1"/>
  <c r="P15" i="7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I32" i="3" l="1"/>
  <c r="Y24" i="3"/>
  <c r="L32" i="3"/>
  <c r="Y23" i="3"/>
  <c r="L34" i="3" l="1"/>
  <c r="I28" i="3"/>
  <c r="L35" i="3"/>
  <c r="I36" i="3"/>
  <c r="U26" i="3" s="1"/>
  <c r="Y26" i="3" s="1"/>
  <c r="L36" i="3" l="1"/>
  <c r="W26" i="3" s="1"/>
  <c r="Y25" i="3"/>
  <c r="W12" i="3" l="1"/>
</calcChain>
</file>

<file path=xl/sharedStrings.xml><?xml version="1.0" encoding="utf-8"?>
<sst xmlns="http://schemas.openxmlformats.org/spreadsheetml/2006/main" count="241" uniqueCount="133">
  <si>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</si>
  <si>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</si>
  <si>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</si>
  <si>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</si>
  <si>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</si>
  <si>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</si>
  <si>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</si>
  <si>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</si>
  <si>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</si>
  <si>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</si>
  <si>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</si>
  <si>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</si>
  <si>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</si>
  <si>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</si>
  <si>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</si>
  <si>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</si>
  <si>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</si>
  <si>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</si>
  <si>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</si>
  <si>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</si>
  <si>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</si>
  <si>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</si>
  <si>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</si>
  <si>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</si>
  <si>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</si>
  <si>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</si>
  <si>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</si>
  <si>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</si>
  <si>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</si>
  <si>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</si>
  <si>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</si>
  <si>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</si>
  <si>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</si>
  <si>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</si>
  <si>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</si>
  <si>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</si>
  <si>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</si>
  <si>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</si>
  <si>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</si>
  <si>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</si>
  <si>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</si>
  <si>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</si>
  <si>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</si>
  <si>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</si>
  <si>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</si>
  <si>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</si>
  <si>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</si>
  <si>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</si>
  <si>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</si>
  <si>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</si>
  <si>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</si>
  <si>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</si>
  <si>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</si>
  <si>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</si>
  <si>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</si>
  <si>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</si>
  <si>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</si>
  <si>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</si>
  <si>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</si>
  <si>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</si>
  <si>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</si>
  <si>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</si>
  <si>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</si>
  <si>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</si>
  <si>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</si>
  <si>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</si>
  <si>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</si>
  <si>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</si>
  <si>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</si>
  <si>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</si>
  <si>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</si>
  <si>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</si>
  <si>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</si>
  <si>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</si>
  <si>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</si>
  <si>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</si>
  <si>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</si>
  <si>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</si>
  <si>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</si>
  <si>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</si>
  <si>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</si>
  <si>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</si>
  <si>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</si>
  <si>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</si>
  <si>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</si>
  <si>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</si>
  <si>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</si>
  <si>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</si>
  <si>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</si>
  <si>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</si>
  <si>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</si>
  <si>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</si>
  <si>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</si>
  <si>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</si>
  <si>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</si>
  <si>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</si>
  <si>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</si>
  <si>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</si>
  <si>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</si>
  <si>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</si>
  <si>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</si>
  <si>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</si>
  <si>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</si>
  <si>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</si>
  <si>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</si>
  <si>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</si>
  <si>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</si>
  <si>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</si>
  <si>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</si>
  <si>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</si>
  <si>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</si>
  <si>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</si>
  <si>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</si>
  <si>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</si>
  <si>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</si>
  <si>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</si>
  <si>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</si>
  <si>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</si>
  <si>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</si>
  <si>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</si>
  <si>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OHIO Theoretical Recoveries (5/12/20)</t>
  </si>
  <si>
    <t>Changes</t>
  </si>
  <si>
    <t>FloridaTheoretical Recoveries (5/12/20)</t>
  </si>
  <si>
    <t>Florida Open Net Cases (5/11/20)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</si>
  <si>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</si>
  <si>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</si>
  <si>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</si>
  <si>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</si>
  <si>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</si>
  <si>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</si>
  <si>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</si>
  <si>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</si>
  <si>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Open Net Cases (5/12/20)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</si>
</sst>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2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4" fontId="2" fillId="20" borderId="0" xfId="0" applyNumberFormat="1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172" fontId="0" fillId="0" borderId="0" xfId="3" applyNumberFormat="1" applyFont="1"/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81</xdr:row>
      <xdr:rowOff>0</xdr:rowOff>
    </xdr:from>
    <xdr:to>
      <xdr:col>53</xdr:col>
      <xdr:colOff>160020</xdr:colOff>
      <xdr:row>81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82</xdr:row>
      <xdr:rowOff>0</xdr:rowOff>
    </xdr:from>
    <xdr:to>
      <xdr:col>53</xdr:col>
      <xdr:colOff>160020</xdr:colOff>
      <xdr:row>82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91</xdr:row>
      <xdr:rowOff>99060</xdr:rowOff>
    </xdr:from>
    <xdr:to>
      <xdr:col>21</xdr:col>
      <xdr:colOff>274320</xdr:colOff>
      <xdr:row>92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91</xdr:row>
      <xdr:rowOff>129540</xdr:rowOff>
    </xdr:from>
    <xdr:to>
      <xdr:col>22</xdr:col>
      <xdr:colOff>38100</xdr:colOff>
      <xdr:row>92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26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47"/>
  <sheetViews>
    <sheetView tabSelected="1" zoomScaleNormal="100" workbookViewId="0">
      <selection activeCell="X73" sqref="X73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8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9.4414062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73" t="s">
        <v>5</v>
      </c>
      <c r="C1" s="473"/>
      <c r="D1" s="473"/>
    </row>
    <row r="2" spans="2:89" ht="15.6" x14ac:dyDescent="0.3">
      <c r="B2" s="473" t="s">
        <v>6</v>
      </c>
      <c r="C2" s="473"/>
      <c r="D2" s="473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78" t="s">
        <v>13</v>
      </c>
      <c r="C3" s="478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74" t="s">
        <v>11</v>
      </c>
      <c r="K4" s="475"/>
      <c r="L4" s="475"/>
      <c r="M4" s="475"/>
      <c r="N4" s="475"/>
      <c r="O4" s="475"/>
      <c r="P4" s="475"/>
      <c r="Q4" s="475"/>
      <c r="R4" s="475"/>
      <c r="S4" s="475"/>
      <c r="T4" s="475"/>
      <c r="U4" s="475"/>
      <c r="V4" s="475"/>
      <c r="W4" s="475"/>
      <c r="X4" s="475"/>
      <c r="Y4" s="475"/>
      <c r="Z4" s="475"/>
      <c r="AA4" s="475"/>
      <c r="AB4" s="475"/>
      <c r="AC4" s="11"/>
      <c r="AD4" s="328"/>
      <c r="AE4" s="452"/>
      <c r="AF4" s="452"/>
      <c r="AG4" s="452"/>
      <c r="AH4" s="452"/>
      <c r="AI4" s="12"/>
      <c r="AK4" s="489" t="s">
        <v>14</v>
      </c>
      <c r="AL4" s="490"/>
      <c r="AM4" s="490"/>
      <c r="AN4" s="490"/>
      <c r="AO4" s="490"/>
      <c r="AP4" s="490"/>
      <c r="AQ4" s="490"/>
      <c r="AR4" s="490"/>
      <c r="AS4" s="490"/>
      <c r="AT4" s="490"/>
      <c r="AU4" s="490"/>
      <c r="AV4" s="490"/>
      <c r="AW4" s="490"/>
      <c r="AX4" s="490"/>
      <c r="AY4" s="490"/>
      <c r="AZ4" s="490"/>
      <c r="BA4" s="490"/>
      <c r="BB4" s="490"/>
      <c r="BC4" s="490"/>
      <c r="BD4" s="490"/>
      <c r="BE4" s="490"/>
      <c r="BF4" s="490"/>
      <c r="BG4" s="490"/>
      <c r="BH4" s="490"/>
      <c r="BI4" s="490"/>
      <c r="BJ4" s="490"/>
      <c r="BK4" s="490"/>
      <c r="BL4" s="490"/>
      <c r="BM4" s="490"/>
      <c r="BN4" s="490"/>
      <c r="BO4" s="490"/>
      <c r="BP4" s="490"/>
      <c r="BQ4" s="490"/>
      <c r="BR4" s="490"/>
      <c r="BS4" s="490"/>
      <c r="BT4" s="491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479" t="s">
        <v>12</v>
      </c>
      <c r="G6" s="479"/>
      <c r="H6" s="479"/>
      <c r="I6" s="479"/>
      <c r="J6" s="479"/>
      <c r="K6" s="479"/>
      <c r="L6" s="479"/>
      <c r="M6" s="338"/>
      <c r="N6" s="338"/>
      <c r="O6" s="339"/>
      <c r="P6" s="485" t="s">
        <v>129</v>
      </c>
      <c r="Q6" s="479"/>
      <c r="R6" s="479"/>
      <c r="S6" s="479"/>
      <c r="T6" s="486"/>
      <c r="U6" s="3"/>
      <c r="V6" s="8" t="s">
        <v>7</v>
      </c>
      <c r="W6" s="30"/>
      <c r="X6" s="480">
        <v>1.2500000000000001E-2</v>
      </c>
      <c r="Y6" s="480"/>
      <c r="Z6" s="480"/>
      <c r="AA6" s="480"/>
      <c r="AB6" s="480"/>
      <c r="AC6" s="480"/>
      <c r="AD6" s="480"/>
      <c r="AE6" s="480"/>
      <c r="AF6" s="480"/>
      <c r="AG6" s="480"/>
      <c r="AH6" s="480"/>
      <c r="AI6" s="481"/>
      <c r="AJ6" s="3"/>
      <c r="AK6" s="496" t="s">
        <v>27</v>
      </c>
      <c r="AL6" s="497"/>
      <c r="AM6" s="497"/>
      <c r="AN6" s="497"/>
      <c r="AO6" s="497"/>
      <c r="AP6" s="497"/>
      <c r="AQ6" s="497"/>
      <c r="AR6" s="497"/>
      <c r="AS6" s="497"/>
      <c r="AT6" s="497"/>
      <c r="AU6" s="497"/>
      <c r="AV6" s="497"/>
      <c r="AW6" s="497"/>
      <c r="AX6" s="498"/>
      <c r="AY6" s="3"/>
      <c r="AZ6" s="499" t="s">
        <v>7</v>
      </c>
      <c r="BA6" s="493"/>
      <c r="BB6" s="493"/>
      <c r="BC6" s="97"/>
      <c r="BD6" s="492" t="s">
        <v>26</v>
      </c>
      <c r="BE6" s="492"/>
      <c r="BF6" s="492"/>
      <c r="BG6" s="492"/>
      <c r="BH6" s="492"/>
      <c r="BI6" s="492"/>
      <c r="BJ6" s="492"/>
      <c r="BK6" s="492"/>
      <c r="BL6" s="492"/>
      <c r="BM6" s="492"/>
      <c r="BN6" s="492"/>
      <c r="BO6" s="492"/>
      <c r="BP6" s="492"/>
      <c r="BQ6" s="493"/>
      <c r="BR6" s="493"/>
      <c r="BS6" s="493"/>
      <c r="BT6" s="494"/>
      <c r="BU6" s="3"/>
    </row>
    <row r="7" spans="2:89" ht="16.2" x14ac:dyDescent="0.3">
      <c r="D7" s="476" t="s">
        <v>20</v>
      </c>
      <c r="E7" s="477"/>
      <c r="F7" s="477"/>
      <c r="G7" s="477"/>
      <c r="H7" s="477"/>
      <c r="I7" s="477"/>
      <c r="J7" s="477"/>
      <c r="K7" s="471"/>
      <c r="L7" s="471"/>
      <c r="M7" s="471"/>
      <c r="N7" s="471"/>
      <c r="O7" s="472"/>
      <c r="P7" s="453"/>
      <c r="Q7" s="454"/>
      <c r="R7" s="454"/>
      <c r="S7" s="454"/>
      <c r="T7" s="340"/>
      <c r="U7" s="3"/>
      <c r="V7" s="482" t="s">
        <v>35</v>
      </c>
      <c r="W7" s="483"/>
      <c r="X7" s="483"/>
      <c r="Y7" s="483"/>
      <c r="Z7" s="483"/>
      <c r="AA7" s="483"/>
      <c r="AB7" s="483"/>
      <c r="AC7" s="483"/>
      <c r="AD7" s="483"/>
      <c r="AE7" s="483"/>
      <c r="AF7" s="483"/>
      <c r="AG7" s="483"/>
      <c r="AH7" s="483"/>
      <c r="AI7" s="484"/>
      <c r="AJ7" s="3"/>
      <c r="AK7" s="476" t="s">
        <v>78</v>
      </c>
      <c r="AL7" s="477"/>
      <c r="AM7" s="477"/>
      <c r="AN7" s="477"/>
      <c r="AO7" s="477"/>
      <c r="AP7" s="477"/>
      <c r="AQ7" s="477"/>
      <c r="AR7" s="477"/>
      <c r="AS7" s="477"/>
      <c r="AT7" s="477"/>
      <c r="AU7" s="477"/>
      <c r="AV7" s="477"/>
      <c r="AW7" s="477"/>
      <c r="AX7" s="495"/>
      <c r="AZ7" s="476" t="s">
        <v>25</v>
      </c>
      <c r="BA7" s="477"/>
      <c r="BB7" s="477"/>
      <c r="BC7" s="477"/>
      <c r="BD7" s="477"/>
      <c r="BE7" s="477"/>
      <c r="BF7" s="477"/>
      <c r="BG7" s="477"/>
      <c r="BH7" s="477"/>
      <c r="BI7" s="477"/>
      <c r="BJ7" s="477"/>
      <c r="BK7" s="477"/>
      <c r="BL7" s="477"/>
      <c r="BM7" s="477"/>
      <c r="BN7" s="477"/>
      <c r="BO7" s="477"/>
      <c r="BP7" s="477"/>
      <c r="BQ7" s="477"/>
      <c r="BR7" s="477"/>
      <c r="BS7" s="477"/>
      <c r="BT7" s="495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117</v>
      </c>
      <c r="O8" s="341"/>
      <c r="P8" s="458" t="s">
        <v>1</v>
      </c>
      <c r="Q8" s="331"/>
      <c r="R8" s="53" t="s">
        <v>81</v>
      </c>
      <c r="S8" s="331"/>
      <c r="T8" s="341"/>
      <c r="V8" s="461" t="s">
        <v>1</v>
      </c>
      <c r="W8" s="462"/>
      <c r="X8" s="463" t="s">
        <v>15</v>
      </c>
      <c r="Y8" s="462"/>
      <c r="Z8" s="464" t="s">
        <v>2</v>
      </c>
      <c r="AA8" s="462"/>
      <c r="AB8" s="465" t="s">
        <v>3</v>
      </c>
      <c r="AC8" s="462"/>
      <c r="AD8" s="466" t="s">
        <v>117</v>
      </c>
      <c r="AE8" s="467"/>
      <c r="AF8" s="461" t="s">
        <v>1</v>
      </c>
      <c r="AG8" s="460"/>
      <c r="AH8" s="466" t="s">
        <v>130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117</v>
      </c>
      <c r="AX8" s="350"/>
      <c r="AZ8" s="487" t="s">
        <v>1</v>
      </c>
      <c r="BA8" s="488"/>
      <c r="BB8" s="488"/>
      <c r="BC8" s="64"/>
      <c r="BD8" s="488" t="s">
        <v>24</v>
      </c>
      <c r="BE8" s="488"/>
      <c r="BF8" s="488"/>
      <c r="BG8" s="488"/>
      <c r="BH8" s="500"/>
      <c r="BI8" s="501" t="s">
        <v>129</v>
      </c>
      <c r="BJ8" s="502"/>
      <c r="BK8" s="502"/>
      <c r="BL8" s="503"/>
      <c r="BM8" s="487" t="s">
        <v>24</v>
      </c>
      <c r="BN8" s="488"/>
      <c r="BO8" s="488"/>
      <c r="BP8" s="64"/>
      <c r="BQ8" s="105"/>
      <c r="BR8" s="470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5" t="s">
        <v>36</v>
      </c>
      <c r="BA9" s="64"/>
      <c r="BB9" s="98" t="s">
        <v>2</v>
      </c>
      <c r="BC9" s="65"/>
      <c r="BD9" s="456" t="s">
        <v>36</v>
      </c>
      <c r="BE9" s="64"/>
      <c r="BF9" s="63" t="s">
        <v>10</v>
      </c>
      <c r="BG9" s="156"/>
      <c r="BH9" s="468" t="s">
        <v>15</v>
      </c>
      <c r="BI9" s="64"/>
      <c r="BJ9" s="456" t="s">
        <v>131</v>
      </c>
      <c r="BK9" s="64"/>
      <c r="BL9" s="63" t="s">
        <v>10</v>
      </c>
      <c r="BM9" s="469" t="s">
        <v>117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172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9"/>
      <c r="Q11" s="60"/>
      <c r="R11" s="60"/>
      <c r="S11" s="60"/>
      <c r="T11" s="42"/>
      <c r="U11" s="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17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9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9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9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9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9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9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172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9"/>
      <c r="Q18" s="60"/>
      <c r="R18" s="60"/>
      <c r="S18" s="60"/>
      <c r="T18" s="42"/>
      <c r="U18" s="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17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9"/>
      <c r="Q19" s="60"/>
      <c r="R19" s="60"/>
      <c r="S19" s="60"/>
      <c r="T19" s="42"/>
      <c r="U19" s="395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5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5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9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9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9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9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9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173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4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5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5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5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173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16"/>
      <c r="S32" s="16"/>
      <c r="T32" s="41"/>
      <c r="U32" s="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4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5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5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5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3" t="s">
        <v>69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3" t="s">
        <v>69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6.23512291961799E-2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7.4586794579627039E-2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8.4259447833075221E-2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8.4667737548203656E-2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33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16"/>
      <c r="S39" s="16"/>
      <c r="T39" s="41"/>
      <c r="U39" s="90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9.1792350211702317E-2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6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4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5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5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9.2221748866110065E-2</v>
      </c>
      <c r="AV40" s="344"/>
      <c r="AW40" s="24">
        <f t="shared" si="10"/>
        <v>2290.4193548387098</v>
      </c>
      <c r="AX40" s="354"/>
      <c r="AY40" s="395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9.0706326224000988E-2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0.10061468348532573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9.8376120996191363E-2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9.6947445146760486E-2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0.11938104164369463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173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16"/>
      <c r="S46" s="16"/>
      <c r="T46" s="41"/>
      <c r="U46" s="1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0.12300200593139445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6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4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5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5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0.12032598565582074</v>
      </c>
      <c r="AV47" s="344"/>
      <c r="AW47" s="24">
        <f t="shared" si="26"/>
        <v>3125.8157894736842</v>
      </c>
      <c r="AX47" s="354"/>
      <c r="AY47" s="395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0.13639251907248534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0.13704942723494229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0.13851891666369101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0.13910575394306787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0.14284590152339019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173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16"/>
      <c r="S53" s="16"/>
      <c r="T53" s="41"/>
      <c r="U53" s="1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0.14931244152608519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6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4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5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5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0.15003762239904656</v>
      </c>
      <c r="AV54" s="344"/>
      <c r="AW54" s="24">
        <f t="shared" si="26"/>
        <v>3961.4</v>
      </c>
      <c r="AX54" s="354"/>
      <c r="AY54" s="395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0.15503098113098648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0.16210459805128014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0.16333568734502316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0.16806911218506865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0.16898360928592773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173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16"/>
      <c r="S60" s="16"/>
      <c r="T60" s="41"/>
      <c r="U60" s="1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0.17670630864931505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6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4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5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5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0.18742971458821706</v>
      </c>
      <c r="AV61" s="344"/>
      <c r="AW61" s="24">
        <f t="shared" si="26"/>
        <v>4929.5384615384619</v>
      </c>
      <c r="AX61" s="354"/>
      <c r="AY61" s="395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0.18921818919149047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0.20036333020027886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0.21691154879791491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8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4">
        <f t="shared" si="25"/>
        <v>0.21807253465130527</v>
      </c>
      <c r="AV65" s="344"/>
      <c r="AW65" s="24">
        <f t="shared" si="26"/>
        <v>5676.0892857142853</v>
      </c>
      <c r="AX65" s="354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8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4">
        <f t="shared" si="25"/>
        <v>0.2197974108745962</v>
      </c>
      <c r="AV66" s="344"/>
      <c r="AW66" s="24">
        <f t="shared" si="26"/>
        <v>5723.5438596491231</v>
      </c>
      <c r="AX66" s="354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84" x14ac:dyDescent="0.3">
      <c r="B67" s="173">
        <f t="shared" si="6"/>
        <v>43967</v>
      </c>
      <c r="C67" s="61"/>
      <c r="D67" s="17">
        <v>24488</v>
      </c>
      <c r="E67" s="16"/>
      <c r="F67" s="16"/>
      <c r="G67" s="16"/>
      <c r="H67" s="16">
        <f t="shared" ref="H67" si="49">+H66+D67</f>
        <v>1508773</v>
      </c>
      <c r="I67" s="16"/>
      <c r="J67" s="38">
        <f t="shared" ref="J67" si="50">+D67/H66</f>
        <v>1.6498179258026591E-2</v>
      </c>
      <c r="K67" s="16"/>
      <c r="L67" s="16"/>
      <c r="M67" s="16"/>
      <c r="N67" s="16">
        <f t="shared" si="22"/>
        <v>26013.327586206895</v>
      </c>
      <c r="O67" s="41"/>
      <c r="P67" s="17"/>
      <c r="Q67" s="16"/>
      <c r="R67" s="16"/>
      <c r="S67" s="16"/>
      <c r="T67" s="41"/>
      <c r="U67" s="1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5.9726015775732999E-2</v>
      </c>
      <c r="AC67" s="33"/>
      <c r="AD67" s="33">
        <f t="shared" si="24"/>
        <v>1553.6724137931035</v>
      </c>
      <c r="AE67" s="50"/>
      <c r="AF67" s="33"/>
      <c r="AG67" s="33"/>
      <c r="AH67" s="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4">
        <f t="shared" si="25"/>
        <v>0.22483965447419857</v>
      </c>
      <c r="AV67" s="344"/>
      <c r="AW67" s="24">
        <f t="shared" si="26"/>
        <v>5848.8275862068967</v>
      </c>
      <c r="AX67" s="354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24488</v>
      </c>
      <c r="BE67" s="67"/>
      <c r="BF67" s="157">
        <f t="shared" ref="BF67" si="55">+BD67/AZ67</f>
        <v>5.6329863706941173E-2</v>
      </c>
      <c r="BG67" s="67"/>
      <c r="BH67" s="185"/>
      <c r="BI67" s="67"/>
      <c r="BJ67" s="67"/>
      <c r="BK67" s="67"/>
      <c r="BL67" s="67"/>
      <c r="BM67" s="66">
        <f t="shared" si="21"/>
        <v>198717.6724137931</v>
      </c>
      <c r="BN67" s="67"/>
      <c r="BO67" s="67">
        <f t="shared" si="16"/>
        <v>1256451</v>
      </c>
      <c r="BP67" s="67"/>
      <c r="BQ67" s="74">
        <f t="shared" si="13"/>
        <v>0.10901369773873434</v>
      </c>
      <c r="BR67" s="67"/>
      <c r="BS67" s="86"/>
      <c r="BT67" s="185"/>
      <c r="BU67" s="1"/>
      <c r="BV67">
        <f t="shared" si="11"/>
        <v>58</v>
      </c>
    </row>
    <row r="68" spans="2:84" x14ac:dyDescent="0.3">
      <c r="B68" s="394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1528664</v>
      </c>
      <c r="I68" s="16"/>
      <c r="J68" s="38">
        <f t="shared" ref="J68" si="57">+D68/H67</f>
        <v>1.3183560416311798E-2</v>
      </c>
      <c r="K68" s="16"/>
      <c r="L68" s="16"/>
      <c r="M68" s="16"/>
      <c r="N68" s="16">
        <f t="shared" si="22"/>
        <v>25909.5593220339</v>
      </c>
      <c r="O68" s="41"/>
      <c r="P68" s="17">
        <f>SUM(D62:D68)</f>
        <v>161026</v>
      </c>
      <c r="Q68" s="16"/>
      <c r="R68" s="60">
        <f>+(P68-P61)/P61</f>
        <v>-0.10299917556095278</v>
      </c>
      <c r="S68" s="16"/>
      <c r="T68" s="41"/>
      <c r="U68" s="395"/>
      <c r="V68" s="34">
        <v>865</v>
      </c>
      <c r="W68" s="33"/>
      <c r="X68" s="33"/>
      <c r="Y68" s="33"/>
      <c r="Z68" s="33">
        <f t="shared" ref="Z68" si="58">+Z67+V68</f>
        <v>90978</v>
      </c>
      <c r="AA68" s="33"/>
      <c r="AB68" s="46">
        <f t="shared" si="23"/>
        <v>5.9514713501462715E-2</v>
      </c>
      <c r="AC68" s="33"/>
      <c r="AD68" s="33">
        <f t="shared" si="24"/>
        <v>1542</v>
      </c>
      <c r="AE68" s="50"/>
      <c r="AF68" s="33">
        <f>SUM(V62:V68)</f>
        <v>10191</v>
      </c>
      <c r="AG68" s="33"/>
      <c r="AH68" s="233">
        <f>+(AF68-AF61)/AF61</f>
        <v>-0.16398687448728466</v>
      </c>
      <c r="AI68" s="50"/>
      <c r="AJ68" s="395"/>
      <c r="AK68" s="23">
        <f t="shared" ref="AK68" si="59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0">+AK68/AO67</f>
        <v>2.109765588152061E-2</v>
      </c>
      <c r="AR68" s="25"/>
      <c r="AS68" s="25"/>
      <c r="AT68" s="24"/>
      <c r="AU68" s="344">
        <f t="shared" si="25"/>
        <v>0.22659590335089988</v>
      </c>
      <c r="AV68" s="344"/>
      <c r="AW68" s="24">
        <f t="shared" si="26"/>
        <v>5871</v>
      </c>
      <c r="AX68" s="354"/>
      <c r="AY68" s="395"/>
      <c r="AZ68" s="66">
        <f t="shared" ref="AZ68" si="61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2">+BD68/AZ68</f>
        <v>5.6838736408966868E-2</v>
      </c>
      <c r="BG68" s="67"/>
      <c r="BH68" s="185"/>
      <c r="BI68" s="67"/>
      <c r="BJ68" s="67">
        <f>SUM(AZ62:AZ68)</f>
        <v>2431055</v>
      </c>
      <c r="BK68" s="67"/>
      <c r="BL68" s="157">
        <f>+P68/BJ68</f>
        <v>6.6237086367852638E-2</v>
      </c>
      <c r="BM68" s="66">
        <f t="shared" si="21"/>
        <v>201281.01694915254</v>
      </c>
      <c r="BN68" s="67"/>
      <c r="BO68" s="67">
        <f t="shared" si="16"/>
        <v>1276342</v>
      </c>
      <c r="BP68" s="67"/>
      <c r="BQ68" s="74">
        <f t="shared" si="13"/>
        <v>0.1074761822159423</v>
      </c>
      <c r="BR68" s="67"/>
      <c r="BS68" s="86"/>
      <c r="BT68" s="185"/>
      <c r="BU68" s="1"/>
      <c r="BV68">
        <f t="shared" si="11"/>
        <v>59</v>
      </c>
    </row>
    <row r="69" spans="2:8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3">+H68+D69</f>
        <v>1551294</v>
      </c>
      <c r="I69" s="16"/>
      <c r="J69" s="38">
        <f t="shared" ref="J69" si="64">+D69/H68</f>
        <v>1.4803776369431084E-2</v>
      </c>
      <c r="K69" s="16"/>
      <c r="L69" s="16"/>
      <c r="M69" s="16"/>
      <c r="N69" s="16">
        <f t="shared" ref="N69" si="65">+H69/BV69</f>
        <v>25854.9</v>
      </c>
      <c r="O69" s="41"/>
      <c r="P69" s="17">
        <f>SUM(D63:D69)</f>
        <v>165460</v>
      </c>
      <c r="Q69" s="16"/>
      <c r="R69" s="60" t="e">
        <f>+(P69-P62)/P62</f>
        <v>#DIV/0!</v>
      </c>
      <c r="S69" s="16"/>
      <c r="T69" s="41"/>
      <c r="U69" s="10"/>
      <c r="V69" s="34">
        <v>1003</v>
      </c>
      <c r="W69" s="33"/>
      <c r="X69" s="33"/>
      <c r="Y69" s="33"/>
      <c r="Z69" s="33">
        <f t="shared" ref="Z69" si="66">+Z68+V69</f>
        <v>91981</v>
      </c>
      <c r="AA69" s="33"/>
      <c r="AB69" s="46">
        <f t="shared" ref="AB69" si="67">+Z69/H69</f>
        <v>5.929308048635526E-2</v>
      </c>
      <c r="AC69" s="33"/>
      <c r="AD69" s="33">
        <f t="shared" ref="AD69" si="68">+Z69/BV69</f>
        <v>1533.0166666666667</v>
      </c>
      <c r="AE69" s="50"/>
      <c r="AF69" s="33">
        <f>SUM(V63:V69)</f>
        <v>10134</v>
      </c>
      <c r="AG69" s="33"/>
      <c r="AH69" s="233" t="e">
        <f>+(AF69-AF62)/AF62</f>
        <v>#DIV/0!</v>
      </c>
      <c r="AI69" s="50"/>
      <c r="AJ69" s="10"/>
      <c r="AK69" s="23">
        <f t="shared" ref="AK69" si="69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0">+AK69/AO68</f>
        <v>2.8851955460479403E-2</v>
      </c>
      <c r="AR69" s="25"/>
      <c r="AS69" s="25"/>
      <c r="AT69" s="24"/>
      <c r="AU69" s="344">
        <f t="shared" ref="AU69" si="71">+AO69/H69</f>
        <v>0.22973272635619038</v>
      </c>
      <c r="AV69" s="344"/>
      <c r="AW69" s="24">
        <f t="shared" ref="AW69" si="72">+AO69/BV69</f>
        <v>5939.7166666666662</v>
      </c>
      <c r="AX69" s="354"/>
      <c r="AY69" s="10"/>
      <c r="AZ69" s="66">
        <f t="shared" ref="AZ69" si="73">+BB69-BB68</f>
        <v>425164</v>
      </c>
      <c r="BA69" s="67"/>
      <c r="BB69" s="67">
        <v>12300744</v>
      </c>
      <c r="BC69" s="67"/>
      <c r="BD69" s="67">
        <f t="shared" ref="BD69" si="74">+D69</f>
        <v>22630</v>
      </c>
      <c r="BE69" s="67"/>
      <c r="BF69" s="157">
        <f t="shared" ref="BF69" si="75">+BD69/AZ69</f>
        <v>5.3226519648888429E-2</v>
      </c>
      <c r="BG69" s="67"/>
      <c r="BH69" s="185"/>
      <c r="BI69" s="67"/>
      <c r="BJ69" s="67">
        <f>SUM(AZ63:AZ69)</f>
        <v>2680889</v>
      </c>
      <c r="BK69" s="67"/>
      <c r="BL69" s="157">
        <f>+P69/BJ69</f>
        <v>6.1718332985811794E-2</v>
      </c>
      <c r="BM69" s="66">
        <f t="shared" ref="BM69" si="76">+BB69/BV69</f>
        <v>205012.4</v>
      </c>
      <c r="BN69" s="67"/>
      <c r="BO69" s="67">
        <f t="shared" ref="BO69" si="77">+BO68+BD69</f>
        <v>1298972</v>
      </c>
      <c r="BP69" s="67"/>
      <c r="BQ69" s="74">
        <f t="shared" ref="BQ69" si="78">+BO69/BB69</f>
        <v>0.1056010920965431</v>
      </c>
      <c r="BR69" s="67"/>
      <c r="BS69" s="86"/>
      <c r="BT69" s="185"/>
      <c r="BU69" s="1"/>
      <c r="BV69">
        <f t="shared" si="11"/>
        <v>60</v>
      </c>
    </row>
    <row r="70" spans="2:8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79">+H69+D70</f>
        <v>1571583</v>
      </c>
      <c r="I70" s="16"/>
      <c r="J70" s="38">
        <f t="shared" ref="J70" si="80">+D70/H69</f>
        <v>1.3078758765263064E-2</v>
      </c>
      <c r="K70" s="16"/>
      <c r="L70" s="16"/>
      <c r="M70" s="16"/>
      <c r="N70" s="16">
        <f t="shared" ref="N70" si="81">+H70/BV70</f>
        <v>25763.655737704918</v>
      </c>
      <c r="O70" s="41"/>
      <c r="P70" s="17">
        <f>SUM(D64:D70)</f>
        <v>162947</v>
      </c>
      <c r="Q70" s="16"/>
      <c r="R70" s="60" t="e">
        <f>+(P70-P63)/P63</f>
        <v>#DIV/0!</v>
      </c>
      <c r="S70" s="16"/>
      <c r="T70" s="41"/>
      <c r="U70" s="10"/>
      <c r="V70" s="34">
        <v>1552</v>
      </c>
      <c r="W70" s="33"/>
      <c r="X70" s="33"/>
      <c r="Y70" s="33"/>
      <c r="Z70" s="33">
        <f t="shared" ref="Z70" si="82">+Z69+V70</f>
        <v>93533</v>
      </c>
      <c r="AA70" s="33"/>
      <c r="AB70" s="46">
        <f t="shared" ref="AB70" si="83">+Z70/H70</f>
        <v>5.9515151283769295E-2</v>
      </c>
      <c r="AC70" s="33"/>
      <c r="AD70" s="33">
        <f t="shared" ref="AD70" si="84">+Z70/BV70</f>
        <v>1533.327868852459</v>
      </c>
      <c r="AE70" s="50"/>
      <c r="AF70" s="33">
        <f>SUM(V64:V70)</f>
        <v>9815</v>
      </c>
      <c r="AG70" s="33"/>
      <c r="AH70" s="233" t="e">
        <f>+(AF70-AF63)/AF63</f>
        <v>#DIV/0!</v>
      </c>
      <c r="AI70" s="50"/>
      <c r="AJ70" s="10"/>
      <c r="AK70" s="23">
        <f t="shared" ref="AK70" si="85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86">+AK70/AO69</f>
        <v>1.346023800237385E-2</v>
      </c>
      <c r="AR70" s="25"/>
      <c r="AS70" s="25"/>
      <c r="AT70" s="24"/>
      <c r="AU70" s="344">
        <f t="shared" ref="AU70" si="87">+AO70/H70</f>
        <v>0.22981923321899003</v>
      </c>
      <c r="AV70" s="344"/>
      <c r="AW70" s="24">
        <f t="shared" ref="AW70" si="88">+AO70/BV70</f>
        <v>5920.9836065573772</v>
      </c>
      <c r="AX70" s="354"/>
      <c r="AY70" s="10"/>
      <c r="AZ70" s="66">
        <f t="shared" ref="AZ70" si="89">+BB70-BB69</f>
        <v>344729</v>
      </c>
      <c r="BA70" s="67"/>
      <c r="BB70" s="67">
        <v>12645473</v>
      </c>
      <c r="BC70" s="67"/>
      <c r="BD70" s="67">
        <f t="shared" ref="BD70" si="90">+D70</f>
        <v>20289</v>
      </c>
      <c r="BE70" s="67"/>
      <c r="BF70" s="157">
        <f t="shared" ref="BF70" si="91">+BD70/AZ70</f>
        <v>5.8854926623521667E-2</v>
      </c>
      <c r="BG70" s="67"/>
      <c r="BH70" s="185"/>
      <c r="BI70" s="67"/>
      <c r="BJ70" s="67">
        <f>SUM(AZ64:AZ70)</f>
        <v>2715606</v>
      </c>
      <c r="BK70" s="67"/>
      <c r="BL70" s="157">
        <f>+P70/BJ70</f>
        <v>6.0003918094156519E-2</v>
      </c>
      <c r="BM70" s="66">
        <f t="shared" ref="BM70" si="92">+BB70/BV70</f>
        <v>207302.83606557376</v>
      </c>
      <c r="BN70" s="67"/>
      <c r="BO70" s="67">
        <f t="shared" ref="BO70" si="93">+BO69+BD70</f>
        <v>1319261</v>
      </c>
      <c r="BP70" s="67"/>
      <c r="BQ70" s="74">
        <f t="shared" ref="BQ70" si="94">+BO70/BB70</f>
        <v>0.1043267420680903</v>
      </c>
      <c r="BR70" s="67"/>
      <c r="BS70" s="86"/>
      <c r="BT70" s="185"/>
      <c r="BU70" s="1"/>
      <c r="BV70">
        <f t="shared" si="11"/>
        <v>61</v>
      </c>
    </row>
    <row r="71" spans="2:84" x14ac:dyDescent="0.3">
      <c r="B71" s="173">
        <f t="shared" si="6"/>
        <v>43971</v>
      </c>
      <c r="C71" s="61"/>
      <c r="D71" s="17">
        <v>21408</v>
      </c>
      <c r="E71" s="16"/>
      <c r="F71" s="16"/>
      <c r="G71" s="16"/>
      <c r="H71" s="16">
        <f t="shared" ref="H71" si="95">+H70+D71</f>
        <v>1592991</v>
      </c>
      <c r="I71" s="16"/>
      <c r="J71" s="38">
        <f t="shared" ref="J71" si="96">+D71/H70</f>
        <v>1.3621934062661661E-2</v>
      </c>
      <c r="K71" s="16"/>
      <c r="L71" s="16"/>
      <c r="M71" s="16"/>
      <c r="N71" s="16">
        <f t="shared" ref="N71" si="97">+H71/BV71</f>
        <v>25693.403225806451</v>
      </c>
      <c r="O71" s="41"/>
      <c r="P71" s="17">
        <f>SUM(D65:D71)</f>
        <v>162643</v>
      </c>
      <c r="Q71" s="16"/>
      <c r="R71" s="60" t="e">
        <f>+(P71-P64)/P64</f>
        <v>#DIV/0!</v>
      </c>
      <c r="S71" s="16"/>
      <c r="T71" s="41"/>
      <c r="U71" s="10"/>
      <c r="V71" s="34">
        <v>1461</v>
      </c>
      <c r="W71" s="33"/>
      <c r="X71" s="33"/>
      <c r="Y71" s="33"/>
      <c r="Z71" s="33">
        <f t="shared" ref="Z71" si="98">+Z70+V71</f>
        <v>94994</v>
      </c>
      <c r="AA71" s="33"/>
      <c r="AB71" s="46">
        <f t="shared" ref="AB71" si="99">+Z71/H71</f>
        <v>5.9632477521844127E-2</v>
      </c>
      <c r="AC71" s="33"/>
      <c r="AD71" s="33">
        <f t="shared" ref="AD71" si="100">+Z71/BV71</f>
        <v>1532.1612903225807</v>
      </c>
      <c r="AE71" s="50"/>
      <c r="AF71" s="33">
        <f>SUM(V65:V71)</f>
        <v>9454</v>
      </c>
      <c r="AG71" s="33"/>
      <c r="AH71" s="233" t="e">
        <f>+(AF71-AF64)/AF64</f>
        <v>#DIV/0!</v>
      </c>
      <c r="AI71" s="50"/>
      <c r="AJ71" s="10"/>
      <c r="AK71" s="23">
        <f t="shared" ref="AK71" si="101">+AO71-AO70</f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ref="AQ71" si="102">+AK71/AO70</f>
        <v>2.4630378204773245E-2</v>
      </c>
      <c r="AR71" s="25"/>
      <c r="AS71" s="25"/>
      <c r="AT71" s="24"/>
      <c r="AU71" s="344">
        <f t="shared" ref="AU71" si="103">+AO71/H71</f>
        <v>0.23231518571040263</v>
      </c>
      <c r="AV71" s="344"/>
      <c r="AW71" s="24">
        <f t="shared" ref="AW71" si="104">+AO71/BV71</f>
        <v>5968.9677419354839</v>
      </c>
      <c r="AX71" s="354"/>
      <c r="AY71" s="10"/>
      <c r="AZ71" s="66">
        <f t="shared" ref="AZ71" si="105">+BB71-BB70</f>
        <v>1472397</v>
      </c>
      <c r="BA71" s="67"/>
      <c r="BB71" s="67">
        <v>14117870</v>
      </c>
      <c r="BC71" s="67"/>
      <c r="BD71" s="67">
        <f t="shared" ref="BD71" si="106">+D71</f>
        <v>21408</v>
      </c>
      <c r="BE71" s="67"/>
      <c r="BF71" s="157">
        <f t="shared" ref="BF71" si="107">+BD71/AZ71</f>
        <v>1.4539556926562605E-2</v>
      </c>
      <c r="BG71" s="67"/>
      <c r="BH71" s="185"/>
      <c r="BI71" s="67"/>
      <c r="BJ71" s="67">
        <f>SUM(AZ65:AZ71)</f>
        <v>3847874</v>
      </c>
      <c r="BK71" s="67"/>
      <c r="BL71" s="157">
        <f>+P71/BJ71</f>
        <v>4.2268275936270264E-2</v>
      </c>
      <c r="BM71" s="66">
        <f t="shared" ref="BM71" si="108">+BB71/BV71</f>
        <v>227707.5806451613</v>
      </c>
      <c r="BN71" s="67"/>
      <c r="BO71" s="67">
        <f t="shared" ref="BO71" si="109">+BO70+BD71</f>
        <v>1340669</v>
      </c>
      <c r="BP71" s="67"/>
      <c r="BQ71" s="74">
        <f t="shared" ref="BQ71" si="110">+BO71/BB71</f>
        <v>9.4962554549659406E-2</v>
      </c>
      <c r="BR71" s="67"/>
      <c r="BS71" s="86"/>
      <c r="BT71" s="185"/>
      <c r="BU71" s="1"/>
      <c r="BV71">
        <f t="shared" si="11"/>
        <v>62</v>
      </c>
    </row>
    <row r="72" spans="2:84" x14ac:dyDescent="0.3">
      <c r="B72" s="173">
        <f t="shared" si="6"/>
        <v>43972</v>
      </c>
      <c r="C72" s="61"/>
      <c r="D72" s="17"/>
      <c r="E72" s="16"/>
      <c r="F72" s="16"/>
      <c r="G72" s="16"/>
      <c r="H72" s="16"/>
      <c r="I72" s="16"/>
      <c r="J72" s="38"/>
      <c r="K72" s="16"/>
      <c r="L72" s="16"/>
      <c r="M72" s="16"/>
      <c r="N72" s="16"/>
      <c r="O72" s="41"/>
      <c r="P72" s="17"/>
      <c r="Q72" s="16"/>
      <c r="R72" s="60"/>
      <c r="S72" s="16"/>
      <c r="T72" s="41"/>
      <c r="U72" s="10"/>
      <c r="V72" s="34"/>
      <c r="W72" s="33"/>
      <c r="X72" s="33"/>
      <c r="Y72" s="33"/>
      <c r="Z72" s="33"/>
      <c r="AA72" s="33"/>
      <c r="AB72" s="46"/>
      <c r="AC72" s="33"/>
      <c r="AD72" s="33"/>
      <c r="AE72" s="50"/>
      <c r="AF72" s="33"/>
      <c r="AG72" s="33"/>
      <c r="AH72" s="233"/>
      <c r="AI72" s="50"/>
      <c r="AJ72" s="10"/>
      <c r="AK72" s="23"/>
      <c r="AL72" s="24"/>
      <c r="AM72" s="24"/>
      <c r="AN72" s="24"/>
      <c r="AO72" s="24"/>
      <c r="AP72" s="24"/>
      <c r="AQ72" s="25"/>
      <c r="AR72" s="25"/>
      <c r="AS72" s="25"/>
      <c r="AT72" s="24"/>
      <c r="AU72" s="344"/>
      <c r="AV72" s="344"/>
      <c r="AW72" s="24"/>
      <c r="AX72" s="354"/>
      <c r="AY72" s="10"/>
      <c r="AZ72" s="66"/>
      <c r="BA72" s="67"/>
      <c r="BB72" s="67"/>
      <c r="BC72" s="67"/>
      <c r="BD72" s="67"/>
      <c r="BE72" s="67"/>
      <c r="BF72" s="157"/>
      <c r="BG72" s="67"/>
      <c r="BH72" s="185"/>
      <c r="BI72" s="67"/>
      <c r="BJ72" s="67"/>
      <c r="BK72" s="67"/>
      <c r="BL72" s="157"/>
      <c r="BM72" s="66"/>
      <c r="BN72" s="67"/>
      <c r="BO72" s="67"/>
      <c r="BP72" s="67"/>
      <c r="BQ72" s="74"/>
      <c r="BR72" s="67"/>
      <c r="BS72" s="86"/>
      <c r="BT72" s="185"/>
      <c r="BU72" s="1"/>
      <c r="BV72">
        <f t="shared" si="11"/>
        <v>63</v>
      </c>
    </row>
    <row r="73" spans="2:84" x14ac:dyDescent="0.3">
      <c r="B73" s="173">
        <f t="shared" si="6"/>
        <v>43973</v>
      </c>
      <c r="C73" s="61"/>
      <c r="D73" s="17"/>
      <c r="E73" s="16"/>
      <c r="F73" s="16"/>
      <c r="G73" s="16"/>
      <c r="H73" s="16"/>
      <c r="I73" s="16"/>
      <c r="J73" s="38"/>
      <c r="K73" s="16"/>
      <c r="L73" s="16"/>
      <c r="M73" s="16"/>
      <c r="N73" s="16"/>
      <c r="O73" s="41"/>
      <c r="P73" s="17"/>
      <c r="Q73" s="16"/>
      <c r="R73" s="60"/>
      <c r="S73" s="16"/>
      <c r="T73" s="41"/>
      <c r="U73" s="10"/>
      <c r="V73" s="34"/>
      <c r="W73" s="33"/>
      <c r="X73" s="33"/>
      <c r="Y73" s="33"/>
      <c r="Z73" s="33"/>
      <c r="AA73" s="33"/>
      <c r="AB73" s="46"/>
      <c r="AC73" s="33"/>
      <c r="AD73" s="33"/>
      <c r="AE73" s="50"/>
      <c r="AF73" s="33"/>
      <c r="AG73" s="33"/>
      <c r="AH73" s="233"/>
      <c r="AI73" s="50"/>
      <c r="AJ73" s="10"/>
      <c r="AK73" s="23"/>
      <c r="AL73" s="24"/>
      <c r="AM73" s="24"/>
      <c r="AN73" s="24"/>
      <c r="AO73" s="24"/>
      <c r="AP73" s="24"/>
      <c r="AQ73" s="25"/>
      <c r="AR73" s="25"/>
      <c r="AS73" s="25"/>
      <c r="AT73" s="24"/>
      <c r="AU73" s="344"/>
      <c r="AV73" s="344"/>
      <c r="AW73" s="24"/>
      <c r="AX73" s="354"/>
      <c r="AY73" s="10"/>
      <c r="AZ73" s="66"/>
      <c r="BA73" s="67"/>
      <c r="BB73" s="67"/>
      <c r="BC73" s="67"/>
      <c r="BD73" s="67"/>
      <c r="BE73" s="67"/>
      <c r="BF73" s="157"/>
      <c r="BG73" s="67"/>
      <c r="BH73" s="185"/>
      <c r="BI73" s="67"/>
      <c r="BJ73" s="67"/>
      <c r="BK73" s="67"/>
      <c r="BL73" s="157"/>
      <c r="BM73" s="66"/>
      <c r="BN73" s="67"/>
      <c r="BO73" s="67"/>
      <c r="BP73" s="67"/>
      <c r="BQ73" s="74"/>
      <c r="BR73" s="67"/>
      <c r="BS73" s="86"/>
      <c r="BT73" s="185"/>
      <c r="BU73" s="1"/>
      <c r="BV73">
        <f t="shared" si="11"/>
        <v>64</v>
      </c>
    </row>
    <row r="74" spans="2:84" x14ac:dyDescent="0.3">
      <c r="B74" s="173">
        <f t="shared" si="6"/>
        <v>43974</v>
      </c>
      <c r="C74" s="61"/>
      <c r="D74" s="17"/>
      <c r="E74" s="16"/>
      <c r="F74" s="16"/>
      <c r="G74" s="16"/>
      <c r="H74" s="16"/>
      <c r="I74" s="16"/>
      <c r="J74" s="38"/>
      <c r="K74" s="16"/>
      <c r="L74" s="16"/>
      <c r="M74" s="16"/>
      <c r="N74" s="16"/>
      <c r="O74" s="41"/>
      <c r="P74" s="17"/>
      <c r="Q74" s="16"/>
      <c r="R74" s="60"/>
      <c r="S74" s="16"/>
      <c r="T74" s="41"/>
      <c r="U74" s="10"/>
      <c r="V74" s="34"/>
      <c r="W74" s="33"/>
      <c r="X74" s="33"/>
      <c r="Y74" s="33"/>
      <c r="Z74" s="33"/>
      <c r="AA74" s="33"/>
      <c r="AB74" s="46"/>
      <c r="AC74" s="33"/>
      <c r="AD74" s="33"/>
      <c r="AE74" s="50"/>
      <c r="AF74" s="33"/>
      <c r="AG74" s="33"/>
      <c r="AH74" s="233"/>
      <c r="AI74" s="50"/>
      <c r="AJ74" s="10"/>
      <c r="AK74" s="23"/>
      <c r="AL74" s="24"/>
      <c r="AM74" s="24"/>
      <c r="AN74" s="24"/>
      <c r="AO74" s="24"/>
      <c r="AP74" s="24"/>
      <c r="AQ74" s="25"/>
      <c r="AR74" s="25"/>
      <c r="AS74" s="25"/>
      <c r="AT74" s="24"/>
      <c r="AU74" s="344"/>
      <c r="AV74" s="344"/>
      <c r="AW74" s="24"/>
      <c r="AX74" s="354"/>
      <c r="AY74" s="10"/>
      <c r="AZ74" s="66"/>
      <c r="BA74" s="67"/>
      <c r="BB74" s="67"/>
      <c r="BC74" s="67"/>
      <c r="BD74" s="67"/>
      <c r="BE74" s="67"/>
      <c r="BF74" s="157"/>
      <c r="BG74" s="67"/>
      <c r="BH74" s="185"/>
      <c r="BI74" s="67"/>
      <c r="BJ74" s="67"/>
      <c r="BK74" s="67"/>
      <c r="BL74" s="157"/>
      <c r="BM74" s="66"/>
      <c r="BN74" s="67"/>
      <c r="BO74" s="67"/>
      <c r="BP74" s="67"/>
      <c r="BQ74" s="74"/>
      <c r="BR74" s="67"/>
      <c r="BS74" s="86"/>
      <c r="BT74" s="185"/>
      <c r="BU74" s="1"/>
      <c r="BV74">
        <f t="shared" si="11"/>
        <v>65</v>
      </c>
    </row>
    <row r="75" spans="2:84" x14ac:dyDescent="0.3">
      <c r="B75" s="394">
        <f t="shared" si="6"/>
        <v>43975</v>
      </c>
      <c r="C75" s="61"/>
      <c r="D75" s="17"/>
      <c r="E75" s="16"/>
      <c r="F75" s="16"/>
      <c r="G75" s="16"/>
      <c r="H75" s="16"/>
      <c r="I75" s="16"/>
      <c r="J75" s="38"/>
      <c r="K75" s="16"/>
      <c r="L75" s="16"/>
      <c r="M75" s="16"/>
      <c r="N75" s="16"/>
      <c r="O75" s="41"/>
      <c r="P75" s="17"/>
      <c r="Q75" s="16"/>
      <c r="R75" s="16"/>
      <c r="S75" s="16"/>
      <c r="T75" s="41"/>
      <c r="U75" s="395"/>
      <c r="V75" s="34"/>
      <c r="W75" s="33"/>
      <c r="X75" s="33"/>
      <c r="Y75" s="33"/>
      <c r="Z75" s="33"/>
      <c r="AA75" s="33"/>
      <c r="AB75" s="46"/>
      <c r="AC75" s="33"/>
      <c r="AD75" s="33"/>
      <c r="AE75" s="50"/>
      <c r="AF75" s="33"/>
      <c r="AG75" s="33"/>
      <c r="AH75" s="33"/>
      <c r="AI75" s="50"/>
      <c r="AJ75" s="395"/>
      <c r="AK75" s="23"/>
      <c r="AL75" s="24"/>
      <c r="AM75" s="24"/>
      <c r="AN75" s="24"/>
      <c r="AO75" s="24"/>
      <c r="AP75" s="24"/>
      <c r="AQ75" s="25"/>
      <c r="AR75" s="25"/>
      <c r="AS75" s="25"/>
      <c r="AT75" s="24"/>
      <c r="AU75" s="344"/>
      <c r="AV75" s="344"/>
      <c r="AW75" s="25"/>
      <c r="AX75" s="352"/>
      <c r="AY75" s="395"/>
      <c r="AZ75" s="66"/>
      <c r="BA75" s="67"/>
      <c r="BB75" s="67"/>
      <c r="BC75" s="67"/>
      <c r="BD75" s="67"/>
      <c r="BE75" s="67"/>
      <c r="BF75" s="157"/>
      <c r="BG75" s="67"/>
      <c r="BH75" s="185"/>
      <c r="BI75" s="67"/>
      <c r="BJ75" s="67"/>
      <c r="BK75" s="67"/>
      <c r="BL75" s="67"/>
      <c r="BM75" s="66"/>
      <c r="BN75" s="67"/>
      <c r="BO75" s="67"/>
      <c r="BP75" s="67"/>
      <c r="BQ75" s="74"/>
      <c r="BR75" s="67"/>
      <c r="BS75" s="86"/>
      <c r="BT75" s="185"/>
      <c r="BU75" s="1"/>
      <c r="BV75">
        <f t="shared" si="11"/>
        <v>66</v>
      </c>
    </row>
    <row r="76" spans="2:84" x14ac:dyDescent="0.3">
      <c r="B76" s="173">
        <f t="shared" si="6"/>
        <v>43976</v>
      </c>
      <c r="D76" s="18"/>
      <c r="E76" s="19"/>
      <c r="F76" s="19"/>
      <c r="G76" s="19"/>
      <c r="H76" s="19"/>
      <c r="I76" s="19"/>
      <c r="J76" s="39"/>
      <c r="K76" s="19"/>
      <c r="L76" s="19"/>
      <c r="M76" s="19"/>
      <c r="N76" s="19"/>
      <c r="O76" s="43"/>
      <c r="P76" s="18"/>
      <c r="Q76" s="19"/>
      <c r="R76" s="19"/>
      <c r="S76" s="19"/>
      <c r="T76" s="43"/>
      <c r="U76" s="1"/>
      <c r="V76" s="35"/>
      <c r="W76" s="36"/>
      <c r="X76" s="36"/>
      <c r="Y76" s="36"/>
      <c r="Z76" s="36"/>
      <c r="AA76" s="36"/>
      <c r="AB76" s="47"/>
      <c r="AC76" s="36"/>
      <c r="AD76" s="36"/>
      <c r="AE76" s="51"/>
      <c r="AF76" s="36"/>
      <c r="AG76" s="36"/>
      <c r="AH76" s="36"/>
      <c r="AI76" s="51"/>
      <c r="AJ76" s="1"/>
      <c r="AK76" s="26"/>
      <c r="AL76" s="27"/>
      <c r="AM76" s="27"/>
      <c r="AN76" s="27"/>
      <c r="AO76" s="27"/>
      <c r="AP76" s="27"/>
      <c r="AQ76" s="27"/>
      <c r="AR76" s="27"/>
      <c r="AS76" s="27"/>
      <c r="AT76" s="27"/>
      <c r="AU76" s="346"/>
      <c r="AV76" s="346"/>
      <c r="AW76" s="27"/>
      <c r="AX76" s="353"/>
      <c r="AY76" s="1"/>
      <c r="AZ76" s="68"/>
      <c r="BA76" s="69"/>
      <c r="BB76" s="69"/>
      <c r="BC76" s="69"/>
      <c r="BD76" s="69"/>
      <c r="BE76" s="69"/>
      <c r="BF76" s="69"/>
      <c r="BG76" s="69"/>
      <c r="BH76" s="186"/>
      <c r="BI76" s="69"/>
      <c r="BJ76" s="69"/>
      <c r="BK76" s="69"/>
      <c r="BL76" s="69"/>
      <c r="BM76" s="68"/>
      <c r="BN76" s="69"/>
      <c r="BO76" s="69"/>
      <c r="BP76" s="69"/>
      <c r="BQ76" s="71"/>
      <c r="BR76" s="69"/>
      <c r="BS76" s="69"/>
      <c r="BT76" s="186"/>
      <c r="BU76" s="1"/>
      <c r="BV76">
        <f t="shared" si="11"/>
        <v>67</v>
      </c>
    </row>
    <row r="77" spans="2:84" x14ac:dyDescent="0.3">
      <c r="B77" s="56"/>
      <c r="D77" s="1"/>
      <c r="E77" s="1"/>
      <c r="F77" s="1"/>
      <c r="G77" s="1"/>
      <c r="H77" s="59"/>
      <c r="I77" s="1"/>
      <c r="J77" s="59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59"/>
      <c r="W77" s="1"/>
      <c r="X77" s="1"/>
      <c r="Y77" s="1"/>
      <c r="Z77" s="1"/>
      <c r="AA77" s="1"/>
      <c r="AB77" s="59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59"/>
      <c r="BC77" s="1"/>
      <c r="BD77" s="59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2:84" x14ac:dyDescent="0.3">
      <c r="B78" s="181" t="s">
        <v>84</v>
      </c>
      <c r="D78" s="56">
        <f>+D71</f>
        <v>21408</v>
      </c>
      <c r="E78" s="56"/>
      <c r="F78" s="56"/>
      <c r="G78" s="56"/>
      <c r="H78" s="56">
        <f t="shared" ref="H78:BO78" si="111">+H71</f>
        <v>1592991</v>
      </c>
      <c r="I78" s="56">
        <f t="shared" si="111"/>
        <v>0</v>
      </c>
      <c r="J78" s="59">
        <f t="shared" si="111"/>
        <v>1.3621934062661661E-2</v>
      </c>
      <c r="K78" s="56">
        <f t="shared" si="111"/>
        <v>0</v>
      </c>
      <c r="L78" s="56">
        <f t="shared" si="111"/>
        <v>0</v>
      </c>
      <c r="M78" s="56">
        <f t="shared" si="111"/>
        <v>0</v>
      </c>
      <c r="N78" s="56">
        <f t="shared" si="111"/>
        <v>25693.403225806451</v>
      </c>
      <c r="O78" s="56">
        <f t="shared" si="111"/>
        <v>0</v>
      </c>
      <c r="P78" s="56">
        <f t="shared" si="111"/>
        <v>162643</v>
      </c>
      <c r="Q78" s="56">
        <f t="shared" si="111"/>
        <v>0</v>
      </c>
      <c r="R78" s="56" t="e">
        <f t="shared" si="111"/>
        <v>#DIV/0!</v>
      </c>
      <c r="S78" s="56">
        <f t="shared" si="111"/>
        <v>0</v>
      </c>
      <c r="T78" s="56">
        <f t="shared" si="111"/>
        <v>0</v>
      </c>
      <c r="U78" s="56"/>
      <c r="V78" s="56">
        <f t="shared" si="111"/>
        <v>1461</v>
      </c>
      <c r="W78" s="56">
        <f t="shared" si="111"/>
        <v>0</v>
      </c>
      <c r="X78" s="56">
        <f t="shared" si="111"/>
        <v>0</v>
      </c>
      <c r="Y78" s="56">
        <f t="shared" si="111"/>
        <v>0</v>
      </c>
      <c r="Z78" s="56">
        <f t="shared" si="111"/>
        <v>94994</v>
      </c>
      <c r="AA78" s="56">
        <f t="shared" si="111"/>
        <v>0</v>
      </c>
      <c r="AB78" s="56">
        <f t="shared" si="111"/>
        <v>5.9632477521844127E-2</v>
      </c>
      <c r="AC78" s="56">
        <f t="shared" si="111"/>
        <v>0</v>
      </c>
      <c r="AD78" s="56">
        <f t="shared" si="111"/>
        <v>1532.1612903225807</v>
      </c>
      <c r="AE78" s="56">
        <f t="shared" si="111"/>
        <v>0</v>
      </c>
      <c r="AF78" s="56">
        <f t="shared" si="111"/>
        <v>9454</v>
      </c>
      <c r="AG78" s="56">
        <f t="shared" si="111"/>
        <v>0</v>
      </c>
      <c r="AH78" s="56" t="e">
        <f t="shared" si="111"/>
        <v>#DIV/0!</v>
      </c>
      <c r="AI78" s="56">
        <f t="shared" si="111"/>
        <v>0</v>
      </c>
      <c r="AJ78" s="56"/>
      <c r="AK78" s="56">
        <f t="shared" si="111"/>
        <v>8896</v>
      </c>
      <c r="AL78" s="56">
        <f t="shared" si="111"/>
        <v>0</v>
      </c>
      <c r="AM78" s="56">
        <f t="shared" si="111"/>
        <v>0</v>
      </c>
      <c r="AN78" s="56">
        <f t="shared" si="111"/>
        <v>178263</v>
      </c>
      <c r="AO78" s="56">
        <f t="shared" si="111"/>
        <v>370076</v>
      </c>
      <c r="AP78" s="56">
        <f t="shared" si="111"/>
        <v>0</v>
      </c>
      <c r="AQ78" s="56">
        <f t="shared" si="111"/>
        <v>2.4630378204773245E-2</v>
      </c>
      <c r="AR78" s="56">
        <f t="shared" si="111"/>
        <v>0</v>
      </c>
      <c r="AS78" s="56">
        <f t="shared" si="111"/>
        <v>0</v>
      </c>
      <c r="AT78" s="56">
        <f t="shared" si="111"/>
        <v>0</v>
      </c>
      <c r="AU78" s="56">
        <f t="shared" si="111"/>
        <v>0.23231518571040263</v>
      </c>
      <c r="AV78" s="56">
        <f t="shared" si="111"/>
        <v>0</v>
      </c>
      <c r="AW78" s="56">
        <f t="shared" si="111"/>
        <v>5968.9677419354839</v>
      </c>
      <c r="AX78" s="56">
        <f t="shared" si="111"/>
        <v>0</v>
      </c>
      <c r="AY78" s="56"/>
      <c r="AZ78" s="56">
        <f t="shared" si="111"/>
        <v>1472397</v>
      </c>
      <c r="BA78" s="56">
        <f t="shared" si="111"/>
        <v>0</v>
      </c>
      <c r="BB78" s="56">
        <f t="shared" si="111"/>
        <v>14117870</v>
      </c>
      <c r="BC78" s="56">
        <f t="shared" si="111"/>
        <v>0</v>
      </c>
      <c r="BD78" s="56">
        <f t="shared" si="111"/>
        <v>21408</v>
      </c>
      <c r="BE78" s="56">
        <f t="shared" si="111"/>
        <v>0</v>
      </c>
      <c r="BF78" s="56">
        <f t="shared" si="111"/>
        <v>1.4539556926562605E-2</v>
      </c>
      <c r="BG78" s="56">
        <f t="shared" si="111"/>
        <v>0</v>
      </c>
      <c r="BH78" s="56"/>
      <c r="BI78" s="56">
        <f t="shared" si="111"/>
        <v>0</v>
      </c>
      <c r="BJ78" s="56">
        <f t="shared" si="111"/>
        <v>3847874</v>
      </c>
      <c r="BK78" s="56">
        <f t="shared" si="111"/>
        <v>0</v>
      </c>
      <c r="BL78" s="56">
        <f t="shared" si="111"/>
        <v>4.2268275936270264E-2</v>
      </c>
      <c r="BM78" s="56">
        <f t="shared" si="111"/>
        <v>227707.5806451613</v>
      </c>
      <c r="BN78" s="56">
        <f t="shared" si="111"/>
        <v>0</v>
      </c>
      <c r="BO78" s="56">
        <f t="shared" si="111"/>
        <v>1340669</v>
      </c>
      <c r="BP78" s="10"/>
      <c r="BQ78" s="62"/>
      <c r="BR78" s="10"/>
      <c r="BS78" s="10"/>
      <c r="BT78" s="10"/>
      <c r="BU78" s="10"/>
      <c r="BV78" s="161"/>
      <c r="BW78" s="10"/>
      <c r="BX78" s="62"/>
      <c r="BY78" s="10"/>
      <c r="BZ78" s="161"/>
      <c r="CA78" s="61"/>
      <c r="CB78" s="61"/>
      <c r="CC78" s="61"/>
      <c r="CD78" s="61"/>
      <c r="CE78" s="61"/>
      <c r="CF78" s="158"/>
    </row>
    <row r="79" spans="2:84" x14ac:dyDescent="0.3">
      <c r="B79" t="s">
        <v>121</v>
      </c>
      <c r="D79" s="56">
        <f>+D70-D71</f>
        <v>-1119</v>
      </c>
      <c r="H79" s="56">
        <f t="shared" ref="H79:BO79" si="112">+H70-H71</f>
        <v>-21408</v>
      </c>
      <c r="I79" s="56">
        <f t="shared" si="112"/>
        <v>0</v>
      </c>
      <c r="J79" s="59">
        <f t="shared" si="112"/>
        <v>-5.4317529739859698E-4</v>
      </c>
      <c r="K79" s="56">
        <f t="shared" si="112"/>
        <v>0</v>
      </c>
      <c r="L79" s="56">
        <f t="shared" si="112"/>
        <v>0</v>
      </c>
      <c r="M79" s="56">
        <f t="shared" si="112"/>
        <v>0</v>
      </c>
      <c r="N79" s="56">
        <f t="shared" si="112"/>
        <v>70.252511898466764</v>
      </c>
      <c r="O79" s="56">
        <f t="shared" si="112"/>
        <v>0</v>
      </c>
      <c r="P79" s="56">
        <f t="shared" si="112"/>
        <v>304</v>
      </c>
      <c r="Q79" s="56">
        <f t="shared" si="112"/>
        <v>0</v>
      </c>
      <c r="R79" s="56" t="e">
        <f t="shared" si="112"/>
        <v>#DIV/0!</v>
      </c>
      <c r="S79" s="56">
        <f t="shared" si="112"/>
        <v>0</v>
      </c>
      <c r="T79" s="56">
        <f t="shared" si="112"/>
        <v>0</v>
      </c>
      <c r="U79" s="56"/>
      <c r="V79" s="56">
        <f t="shared" si="112"/>
        <v>91</v>
      </c>
      <c r="W79" s="56">
        <f t="shared" si="112"/>
        <v>0</v>
      </c>
      <c r="X79" s="56">
        <f t="shared" si="112"/>
        <v>0</v>
      </c>
      <c r="Y79" s="56">
        <f t="shared" si="112"/>
        <v>0</v>
      </c>
      <c r="Z79" s="56">
        <f t="shared" si="112"/>
        <v>-1461</v>
      </c>
      <c r="AA79" s="56">
        <f t="shared" si="112"/>
        <v>0</v>
      </c>
      <c r="AB79" s="56">
        <f t="shared" si="112"/>
        <v>-1.1732623807483161E-4</v>
      </c>
      <c r="AC79" s="56">
        <f t="shared" si="112"/>
        <v>0</v>
      </c>
      <c r="AD79" s="56">
        <f t="shared" si="112"/>
        <v>1.1665785298782794</v>
      </c>
      <c r="AE79" s="56">
        <f t="shared" si="112"/>
        <v>0</v>
      </c>
      <c r="AF79" s="56">
        <f t="shared" si="112"/>
        <v>361</v>
      </c>
      <c r="AG79" s="56">
        <f t="shared" si="112"/>
        <v>0</v>
      </c>
      <c r="AH79" s="56" t="e">
        <f t="shared" si="112"/>
        <v>#DIV/0!</v>
      </c>
      <c r="AI79" s="56">
        <f t="shared" si="112"/>
        <v>0</v>
      </c>
      <c r="AJ79" s="56"/>
      <c r="AK79" s="56">
        <f t="shared" si="112"/>
        <v>-4099</v>
      </c>
      <c r="AL79" s="56">
        <f t="shared" si="112"/>
        <v>0</v>
      </c>
      <c r="AM79" s="56">
        <f t="shared" si="112"/>
        <v>0</v>
      </c>
      <c r="AN79" s="56">
        <f t="shared" si="112"/>
        <v>0</v>
      </c>
      <c r="AO79" s="56">
        <f t="shared" si="112"/>
        <v>-8896</v>
      </c>
      <c r="AP79" s="56">
        <f t="shared" si="112"/>
        <v>0</v>
      </c>
      <c r="AQ79" s="56">
        <f t="shared" si="112"/>
        <v>-1.1170140202399394E-2</v>
      </c>
      <c r="AR79" s="56">
        <f t="shared" si="112"/>
        <v>0</v>
      </c>
      <c r="AS79" s="56">
        <f t="shared" si="112"/>
        <v>0</v>
      </c>
      <c r="AT79" s="56">
        <f t="shared" si="112"/>
        <v>0</v>
      </c>
      <c r="AU79" s="56">
        <f t="shared" si="112"/>
        <v>-2.4959524914126008E-3</v>
      </c>
      <c r="AV79" s="56">
        <f t="shared" si="112"/>
        <v>0</v>
      </c>
      <c r="AW79" s="56">
        <f t="shared" si="112"/>
        <v>-47.984135378106657</v>
      </c>
      <c r="AX79" s="56">
        <f t="shared" si="112"/>
        <v>0</v>
      </c>
      <c r="AY79" s="56"/>
      <c r="AZ79" s="56">
        <f t="shared" si="112"/>
        <v>-1127668</v>
      </c>
      <c r="BA79" s="56">
        <f t="shared" si="112"/>
        <v>0</v>
      </c>
      <c r="BB79" s="56">
        <f t="shared" si="112"/>
        <v>-1472397</v>
      </c>
      <c r="BC79" s="56">
        <f t="shared" si="112"/>
        <v>0</v>
      </c>
      <c r="BD79" s="56">
        <f t="shared" si="112"/>
        <v>-1119</v>
      </c>
      <c r="BE79" s="56">
        <f t="shared" si="112"/>
        <v>0</v>
      </c>
      <c r="BF79" s="56">
        <f t="shared" si="112"/>
        <v>4.431536969695906E-2</v>
      </c>
      <c r="BG79" s="56">
        <f t="shared" si="112"/>
        <v>0</v>
      </c>
      <c r="BH79" s="56"/>
      <c r="BI79" s="56">
        <f t="shared" si="112"/>
        <v>0</v>
      </c>
      <c r="BJ79" s="56">
        <f t="shared" si="112"/>
        <v>-1132268</v>
      </c>
      <c r="BK79" s="56">
        <f t="shared" si="112"/>
        <v>0</v>
      </c>
      <c r="BL79" s="56">
        <f t="shared" si="112"/>
        <v>1.7735642157886256E-2</v>
      </c>
      <c r="BM79" s="56">
        <f t="shared" si="112"/>
        <v>-20404.744579587539</v>
      </c>
      <c r="BN79" s="56">
        <f t="shared" si="112"/>
        <v>0</v>
      </c>
      <c r="BO79" s="56">
        <f t="shared" si="112"/>
        <v>-21408</v>
      </c>
      <c r="BP79" s="10"/>
      <c r="BQ79" s="10"/>
      <c r="BR79" s="10"/>
      <c r="BS79" s="10"/>
      <c r="BT79" s="10"/>
      <c r="BU79" s="10"/>
      <c r="BV79" s="62"/>
      <c r="BW79" s="10"/>
      <c r="BX79" s="10"/>
      <c r="BY79" s="10"/>
      <c r="BZ79" s="62"/>
      <c r="CA79" s="61"/>
      <c r="CB79" s="61"/>
      <c r="CC79" s="61"/>
      <c r="CD79" s="61"/>
      <c r="CE79" s="61"/>
      <c r="CF79" s="117"/>
    </row>
    <row r="80" spans="2:84" x14ac:dyDescent="0.3">
      <c r="Z80" s="56"/>
      <c r="AB80" s="59"/>
      <c r="AZ80" s="59"/>
      <c r="BF80" s="59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61"/>
      <c r="CB80" s="117"/>
      <c r="CC80" s="117"/>
      <c r="CD80" s="117"/>
      <c r="CE80" s="117"/>
    </row>
    <row r="81" spans="4:71" x14ac:dyDescent="0.3">
      <c r="D81" s="56"/>
      <c r="H81" s="1"/>
      <c r="N81" s="59"/>
      <c r="V81" s="56"/>
      <c r="Z81" s="1"/>
      <c r="AZ81" s="59"/>
      <c r="BB81" s="56"/>
      <c r="BD81" s="59"/>
      <c r="BI81" s="61"/>
      <c r="BJ81" s="61"/>
      <c r="BK81" s="61"/>
      <c r="BL81" s="61"/>
      <c r="BM81" s="61"/>
      <c r="BN81" s="61"/>
      <c r="BO81" s="61"/>
      <c r="BP81" s="61"/>
      <c r="BQ81" s="61"/>
      <c r="BR81" s="10"/>
      <c r="BS81" s="10"/>
    </row>
    <row r="82" spans="4:71" x14ac:dyDescent="0.3"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90"/>
      <c r="BR82" s="1"/>
      <c r="BS82" s="1"/>
    </row>
    <row r="83" spans="4:71" x14ac:dyDescent="0.3">
      <c r="D83" s="1"/>
      <c r="E83" s="123" t="s">
        <v>28</v>
      </c>
      <c r="F83" s="124"/>
      <c r="G83" s="124" t="s">
        <v>68</v>
      </c>
      <c r="H83" s="116"/>
      <c r="I83" s="116"/>
      <c r="J83" s="116"/>
      <c r="K83" s="61"/>
      <c r="L83" s="10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90"/>
      <c r="BR83" s="1"/>
      <c r="BS83" s="1"/>
    </row>
    <row r="84" spans="4:71" x14ac:dyDescent="0.3">
      <c r="D84" s="1"/>
      <c r="E84" s="123" t="s">
        <v>40</v>
      </c>
      <c r="F84" s="124"/>
      <c r="G84" s="124" t="s">
        <v>42</v>
      </c>
      <c r="H84" s="10"/>
      <c r="I84" s="10"/>
      <c r="J84" s="10"/>
      <c r="K84" s="61"/>
      <c r="L84" s="10"/>
      <c r="AC84" s="1"/>
      <c r="AD84" s="1"/>
      <c r="AE84" s="1"/>
      <c r="AF84" s="1"/>
      <c r="AG84" s="1"/>
      <c r="AH84" s="1"/>
      <c r="AI84" s="1"/>
      <c r="AJ84" s="1"/>
      <c r="AK84" s="1" t="s">
        <v>17</v>
      </c>
      <c r="AL84" s="1"/>
      <c r="AM84" s="1"/>
      <c r="AN84" s="1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90"/>
      <c r="BR84" s="1"/>
      <c r="BS84" s="1"/>
    </row>
    <row r="85" spans="4:71" x14ac:dyDescent="0.3">
      <c r="D85" s="1"/>
      <c r="E85" s="123" t="s">
        <v>47</v>
      </c>
      <c r="F85" s="124"/>
      <c r="G85" s="124" t="s">
        <v>58</v>
      </c>
      <c r="H85" s="10"/>
      <c r="I85" s="10"/>
      <c r="J85" s="10"/>
      <c r="K85" s="61"/>
      <c r="L85" s="10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90"/>
      <c r="BR85" s="1"/>
      <c r="BS85" s="1"/>
    </row>
    <row r="86" spans="4:71" x14ac:dyDescent="0.3">
      <c r="D86" s="1"/>
      <c r="E86" s="123" t="s">
        <v>69</v>
      </c>
      <c r="F86" s="61"/>
      <c r="G86" s="93" t="s">
        <v>70</v>
      </c>
      <c r="H86" s="61"/>
      <c r="I86" s="61"/>
      <c r="J86" s="61"/>
      <c r="K86" s="61"/>
      <c r="L86" s="6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90"/>
      <c r="BR86" s="1"/>
      <c r="BS86" s="1"/>
    </row>
    <row r="87" spans="4:71" x14ac:dyDescent="0.3">
      <c r="AC87" s="1"/>
      <c r="AD87" s="1"/>
      <c r="AE87" s="1"/>
      <c r="AF87" s="1"/>
      <c r="AG87" s="1"/>
      <c r="AH87" s="1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1"/>
      <c r="BS87" s="1"/>
    </row>
    <row r="88" spans="4:71" x14ac:dyDescent="0.3">
      <c r="AC88" s="1"/>
      <c r="AD88" s="1"/>
      <c r="AE88" s="1"/>
      <c r="AF88" s="1"/>
      <c r="AG88" s="1"/>
      <c r="AH88" s="1"/>
    </row>
    <row r="89" spans="4:71" x14ac:dyDescent="0.3">
      <c r="D89" s="56"/>
      <c r="AC89" s="1"/>
      <c r="AD89" s="1"/>
      <c r="AE89" s="1"/>
      <c r="AF89" s="1"/>
      <c r="AG89" s="1"/>
      <c r="AH89" s="1"/>
    </row>
    <row r="90" spans="4:71" x14ac:dyDescent="0.3">
      <c r="AC90" s="1"/>
      <c r="AD90" s="1"/>
      <c r="AE90" s="1"/>
      <c r="AF90" s="1"/>
      <c r="AG90" s="1"/>
      <c r="AH90" s="1"/>
    </row>
    <row r="91" spans="4:71" x14ac:dyDescent="0.3">
      <c r="D91" s="457"/>
      <c r="AC91" s="1"/>
      <c r="AD91" s="1"/>
      <c r="AE91" s="1"/>
      <c r="AF91" s="1"/>
      <c r="AG91" s="1"/>
      <c r="AH91" s="1"/>
    </row>
    <row r="92" spans="4:71" x14ac:dyDescent="0.3">
      <c r="AC92" s="1"/>
      <c r="AD92" s="1"/>
      <c r="AE92" s="1"/>
      <c r="AF92" s="1"/>
      <c r="AG92" s="1"/>
      <c r="AH92" s="1"/>
    </row>
    <row r="93" spans="4:71" x14ac:dyDescent="0.3">
      <c r="AC93" s="1"/>
      <c r="AD93" s="1"/>
      <c r="AE93" s="1"/>
      <c r="AF93" s="1"/>
      <c r="AG93" s="1"/>
      <c r="AH93" s="1"/>
    </row>
    <row r="94" spans="4:71" x14ac:dyDescent="0.3">
      <c r="AC94" s="1"/>
      <c r="AD94" s="1"/>
      <c r="AE94" s="1"/>
      <c r="AF94" s="1"/>
      <c r="AG94" s="1"/>
      <c r="AH94" s="1"/>
    </row>
    <row r="95" spans="4:71" x14ac:dyDescent="0.3">
      <c r="AC95" s="1"/>
      <c r="AD95" s="1"/>
      <c r="AE95" s="1"/>
      <c r="AF95" s="1"/>
      <c r="AG95" s="1"/>
      <c r="AH95" s="1"/>
    </row>
    <row r="96" spans="4:71" x14ac:dyDescent="0.3">
      <c r="AC96" s="1"/>
      <c r="AD96" s="1"/>
      <c r="AE96" s="1"/>
      <c r="AF96" s="1"/>
      <c r="AG96" s="1"/>
      <c r="AH96" s="1"/>
    </row>
    <row r="97" spans="4:86" x14ac:dyDescent="0.3">
      <c r="AC97" s="1"/>
      <c r="AD97" s="1"/>
      <c r="AE97" s="1"/>
      <c r="AF97" s="1"/>
      <c r="AG97" s="1"/>
      <c r="AH97" s="1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1"/>
      <c r="BS97" s="1"/>
      <c r="BT97" s="1"/>
      <c r="BU97" s="1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</row>
    <row r="98" spans="4:86" x14ac:dyDescent="0.3">
      <c r="AC98" s="10"/>
      <c r="AD98" s="10"/>
      <c r="AE98" s="10"/>
      <c r="AF98" s="10"/>
      <c r="AG98" s="10"/>
      <c r="AH98" s="10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89"/>
      <c r="BW98" s="89"/>
      <c r="BX98" s="89"/>
      <c r="BY98" s="89"/>
      <c r="BZ98" s="121"/>
      <c r="CA98" s="1"/>
      <c r="CB98" s="1"/>
      <c r="CC98" s="1"/>
      <c r="CD98" s="1"/>
      <c r="CE98" s="1"/>
      <c r="CF98" s="1"/>
      <c r="CG98" s="1"/>
      <c r="CH98" s="1"/>
    </row>
    <row r="99" spans="4:86" x14ac:dyDescent="0.3">
      <c r="D99">
        <v>10</v>
      </c>
      <c r="AC99" s="10"/>
      <c r="AD99" s="10"/>
      <c r="AE99" s="10"/>
      <c r="AF99" s="10"/>
      <c r="AG99" s="10"/>
      <c r="AH99" s="10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89"/>
      <c r="BW99" s="89"/>
      <c r="BX99" s="89"/>
      <c r="BY99" s="89"/>
      <c r="BZ99" s="89"/>
      <c r="CA99" s="1"/>
      <c r="CB99" s="1"/>
      <c r="CC99" s="1"/>
      <c r="CD99" s="1"/>
      <c r="CE99" s="1"/>
      <c r="CF99" s="1"/>
      <c r="CG99" s="1"/>
      <c r="CH99" s="1"/>
    </row>
    <row r="100" spans="4:86" x14ac:dyDescent="0.3">
      <c r="D100" s="1">
        <v>1000000</v>
      </c>
      <c r="AC100" s="10"/>
      <c r="AD100" s="10"/>
      <c r="AE100" s="10"/>
      <c r="AF100" s="10"/>
      <c r="AG100" s="10"/>
      <c r="AH100" s="10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89"/>
      <c r="BW100" s="89"/>
      <c r="BX100" s="89"/>
      <c r="BY100" s="89"/>
      <c r="BZ100" s="89"/>
      <c r="CA100" s="1"/>
      <c r="CB100" s="1"/>
      <c r="CC100" s="1"/>
      <c r="CD100" s="1"/>
      <c r="CE100" s="1"/>
      <c r="CF100" s="1"/>
    </row>
    <row r="101" spans="4:86" x14ac:dyDescent="0.3">
      <c r="D101" s="57">
        <f>+D99/D100</f>
        <v>1.0000000000000001E-5</v>
      </c>
      <c r="AC101" s="10"/>
      <c r="AD101" s="10"/>
      <c r="AE101" s="10"/>
      <c r="AF101" s="10"/>
      <c r="AG101" s="10"/>
      <c r="AH101" s="10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89"/>
      <c r="BW101" s="89"/>
      <c r="BX101" s="89"/>
      <c r="BY101" s="89"/>
      <c r="BZ101" s="89"/>
      <c r="CA101" s="1"/>
      <c r="CB101" s="1"/>
      <c r="CC101" s="1"/>
      <c r="CD101" s="1"/>
      <c r="CE101" s="1"/>
      <c r="CF101" s="1"/>
    </row>
    <row r="102" spans="4:86" x14ac:dyDescent="0.3">
      <c r="AC102" s="10"/>
      <c r="AD102" s="10"/>
      <c r="AE102" s="10"/>
      <c r="AF102" s="10"/>
      <c r="AG102" s="10"/>
      <c r="AH102" s="10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89"/>
      <c r="BW102" s="89"/>
      <c r="BX102" s="122"/>
      <c r="BY102" s="89"/>
      <c r="BZ102" s="89"/>
    </row>
    <row r="103" spans="4:86" x14ac:dyDescent="0.3">
      <c r="AC103" s="10"/>
      <c r="AD103" s="10"/>
      <c r="AE103" s="10"/>
      <c r="AF103" s="10"/>
      <c r="AG103" s="10"/>
      <c r="AH103" s="10"/>
      <c r="AI103" s="90"/>
      <c r="AJ103" s="90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5"/>
      <c r="BA103" s="90"/>
      <c r="BB103" s="90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89"/>
      <c r="BW103" s="89"/>
      <c r="BX103" s="89"/>
      <c r="BY103" s="89"/>
      <c r="BZ103" s="89"/>
    </row>
    <row r="104" spans="4:86" x14ac:dyDescent="0.3">
      <c r="AC104" s="10"/>
      <c r="AD104" s="10"/>
      <c r="AE104" s="10"/>
      <c r="AF104" s="10"/>
      <c r="AG104" s="10"/>
      <c r="AH104" s="10"/>
      <c r="AI104" s="90"/>
      <c r="AJ104" s="90"/>
      <c r="AK104" s="151"/>
      <c r="AL104" s="151"/>
      <c r="AM104" s="151"/>
      <c r="AN104" s="151"/>
      <c r="AO104" s="151"/>
      <c r="AP104" s="151"/>
      <c r="AQ104" s="151"/>
      <c r="AR104" s="90"/>
      <c r="AS104" s="90"/>
      <c r="AT104" s="90"/>
      <c r="AU104" s="110"/>
      <c r="AV104" s="110"/>
      <c r="AW104" s="110"/>
      <c r="AX104" s="110"/>
      <c r="AY104" s="90"/>
      <c r="AZ104" s="90"/>
      <c r="BA104" s="110"/>
      <c r="BB104" s="90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89"/>
      <c r="BW104" s="89"/>
      <c r="BX104" s="89"/>
      <c r="BY104" s="89"/>
      <c r="BZ104" s="89"/>
    </row>
    <row r="105" spans="4:86" x14ac:dyDescent="0.3">
      <c r="AC105" s="10"/>
      <c r="AD105" s="10"/>
      <c r="AE105" s="10"/>
      <c r="AF105" s="10"/>
      <c r="AG105" s="10"/>
      <c r="AH105" s="10"/>
      <c r="AI105" s="90"/>
      <c r="AJ105" s="90"/>
      <c r="AK105" s="151"/>
      <c r="AL105" s="151"/>
      <c r="AM105" s="151"/>
      <c r="AN105" s="151"/>
      <c r="AO105" s="151"/>
      <c r="AP105" s="151"/>
      <c r="AQ105" s="151"/>
      <c r="AR105" s="151"/>
      <c r="AS105" s="110"/>
      <c r="AT105" s="90"/>
      <c r="AU105" s="110"/>
      <c r="AV105" s="110"/>
      <c r="AW105" s="110"/>
      <c r="AX105" s="110"/>
      <c r="AY105" s="90"/>
      <c r="AZ105" s="90"/>
      <c r="BA105" s="110"/>
      <c r="BB105" s="90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89"/>
      <c r="BW105" s="89"/>
      <c r="BX105" s="89"/>
      <c r="BY105" s="89"/>
      <c r="BZ105" s="89"/>
    </row>
    <row r="106" spans="4:86" x14ac:dyDescent="0.3">
      <c r="AC106" s="10"/>
      <c r="AD106" s="10"/>
      <c r="AE106" s="10"/>
      <c r="AF106" s="10"/>
      <c r="AG106" s="10"/>
      <c r="AH106" s="10"/>
      <c r="AI106" s="90"/>
      <c r="AJ106" s="90"/>
      <c r="AK106" s="90"/>
      <c r="AL106" s="90"/>
      <c r="AM106" s="152"/>
      <c r="AN106" s="152"/>
      <c r="AO106" s="152"/>
      <c r="AP106" s="152"/>
      <c r="AQ106" s="152"/>
      <c r="AR106" s="90"/>
      <c r="AS106" s="90"/>
      <c r="AT106" s="90"/>
      <c r="AU106" s="110"/>
      <c r="AV106" s="110"/>
      <c r="AW106" s="110"/>
      <c r="AX106" s="110"/>
      <c r="AY106" s="90"/>
      <c r="AZ106" s="90"/>
      <c r="BA106" s="110"/>
      <c r="BB106" s="90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89"/>
      <c r="BW106" s="89"/>
      <c r="BX106" s="89"/>
      <c r="BY106" s="89"/>
      <c r="BZ106" s="89"/>
    </row>
    <row r="107" spans="4:86" x14ac:dyDescent="0.3">
      <c r="AC107" s="10"/>
      <c r="AD107" s="10"/>
      <c r="AE107" s="10"/>
      <c r="AF107" s="10"/>
      <c r="AG107" s="10"/>
      <c r="AH107" s="10"/>
      <c r="AI107" s="90"/>
      <c r="AJ107" s="90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10"/>
      <c r="AV107" s="110"/>
      <c r="AW107" s="110"/>
      <c r="AX107" s="110"/>
      <c r="AY107" s="90"/>
      <c r="AZ107" s="90"/>
      <c r="BA107" s="110"/>
      <c r="BB107" s="90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</row>
    <row r="108" spans="4:86" x14ac:dyDescent="0.3">
      <c r="AC108" s="10"/>
      <c r="AD108" s="10"/>
      <c r="AE108" s="10"/>
      <c r="AF108" s="10"/>
      <c r="AG108" s="10"/>
      <c r="AH108" s="10"/>
      <c r="AI108" s="90"/>
      <c r="AJ108" s="90"/>
      <c r="AK108" s="90"/>
      <c r="AL108" s="90"/>
      <c r="AM108" s="152"/>
      <c r="AN108" s="152"/>
      <c r="AO108" s="152"/>
      <c r="AP108" s="152"/>
      <c r="AQ108" s="152"/>
      <c r="AR108" s="152"/>
      <c r="AS108" s="152"/>
      <c r="AT108" s="90"/>
      <c r="AU108" s="110"/>
      <c r="AV108" s="110"/>
      <c r="AW108" s="110"/>
      <c r="AX108" s="110"/>
      <c r="AY108" s="90"/>
      <c r="AZ108" s="90"/>
      <c r="BA108" s="110"/>
      <c r="BB108" s="90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</row>
    <row r="109" spans="4:86" x14ac:dyDescent="0.3">
      <c r="AC109" s="10"/>
      <c r="AD109" s="10"/>
      <c r="AE109" s="10"/>
      <c r="AF109" s="10"/>
      <c r="AG109" s="10"/>
      <c r="AH109" s="10"/>
      <c r="AI109" s="90"/>
      <c r="AJ109" s="90"/>
      <c r="AK109" s="90"/>
      <c r="AL109" s="90"/>
      <c r="AM109" s="152"/>
      <c r="AN109" s="152"/>
      <c r="AO109" s="152"/>
      <c r="AP109" s="152"/>
      <c r="AQ109" s="152"/>
      <c r="AR109" s="152"/>
      <c r="AS109" s="152"/>
      <c r="AT109" s="90"/>
      <c r="AU109" s="110"/>
      <c r="AV109" s="110"/>
      <c r="AW109" s="110"/>
      <c r="AX109" s="110"/>
      <c r="AY109" s="90"/>
      <c r="AZ109" s="90"/>
      <c r="BA109" s="110"/>
      <c r="BB109" s="90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</row>
    <row r="110" spans="4:86" x14ac:dyDescent="0.3">
      <c r="AC110" s="10"/>
      <c r="AD110" s="10"/>
      <c r="AE110" s="10"/>
      <c r="AF110" s="10"/>
      <c r="AG110" s="10"/>
      <c r="AH110" s="10"/>
      <c r="AI110" s="90"/>
      <c r="AJ110" s="90"/>
      <c r="AK110" s="90"/>
      <c r="AL110" s="90"/>
      <c r="AM110" s="152"/>
      <c r="AN110" s="152"/>
      <c r="AO110" s="152"/>
      <c r="AP110" s="152"/>
      <c r="AQ110" s="152"/>
      <c r="AR110" s="152"/>
      <c r="AS110" s="152"/>
      <c r="AT110" s="90"/>
      <c r="AU110" s="110"/>
      <c r="AV110" s="110"/>
      <c r="AW110" s="110"/>
      <c r="AX110" s="110"/>
      <c r="AY110" s="90"/>
      <c r="AZ110" s="90"/>
      <c r="BA110" s="110"/>
      <c r="BB110" s="90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</row>
    <row r="111" spans="4:86" x14ac:dyDescent="0.3">
      <c r="AC111" s="10"/>
      <c r="AD111" s="10"/>
      <c r="AE111" s="10"/>
      <c r="AF111" s="10"/>
      <c r="AG111" s="10"/>
      <c r="AH111" s="10"/>
      <c r="AI111" s="90"/>
      <c r="AJ111" s="90"/>
      <c r="AK111" s="90"/>
      <c r="AL111" s="90"/>
      <c r="AM111" s="152"/>
      <c r="AN111" s="152"/>
      <c r="AO111" s="152"/>
      <c r="AP111" s="152"/>
      <c r="AQ111" s="152"/>
      <c r="AR111" s="152"/>
      <c r="AS111" s="152"/>
      <c r="AT111" s="90"/>
      <c r="AU111" s="110"/>
      <c r="AV111" s="110"/>
      <c r="AW111" s="110"/>
      <c r="AX111" s="110"/>
      <c r="AY111" s="90"/>
      <c r="AZ111" s="90"/>
      <c r="BA111" s="110"/>
      <c r="BB111" s="90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</row>
    <row r="112" spans="4:86" x14ac:dyDescent="0.3">
      <c r="AC112" s="10"/>
      <c r="AD112" s="10"/>
      <c r="AE112" s="10"/>
      <c r="AF112" s="10"/>
      <c r="AG112" s="10"/>
      <c r="AH112" s="10"/>
      <c r="AI112" s="90"/>
      <c r="AJ112" s="90"/>
      <c r="AK112" s="90"/>
      <c r="AL112" s="90"/>
      <c r="AM112" s="152"/>
      <c r="AN112" s="152"/>
      <c r="AO112" s="152"/>
      <c r="AP112" s="152"/>
      <c r="AQ112" s="152"/>
      <c r="AR112" s="152"/>
      <c r="AS112" s="152"/>
      <c r="AT112" s="90"/>
      <c r="AU112" s="110"/>
      <c r="AV112" s="110"/>
      <c r="AW112" s="110"/>
      <c r="AX112" s="110"/>
      <c r="AY112" s="90"/>
      <c r="AZ112" s="90"/>
      <c r="BA112" s="110"/>
      <c r="BB112" s="90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</row>
    <row r="113" spans="2:78" x14ac:dyDescent="0.3">
      <c r="AC113" s="10"/>
      <c r="AD113" s="10"/>
      <c r="AE113" s="10"/>
      <c r="AF113" s="10"/>
      <c r="AG113" s="10"/>
      <c r="AH113" s="10"/>
      <c r="AI113" s="90"/>
      <c r="AJ113" s="90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90"/>
      <c r="AV113" s="90"/>
      <c r="AW113" s="90"/>
      <c r="AX113" s="90"/>
      <c r="AY113" s="90"/>
      <c r="AZ113" s="110"/>
      <c r="BA113" s="110"/>
      <c r="BB113" s="90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</row>
    <row r="114" spans="2:78" x14ac:dyDescent="0.3">
      <c r="AC114" s="10"/>
      <c r="AD114" s="10"/>
      <c r="AE114" s="10"/>
      <c r="AF114" s="10"/>
      <c r="AG114" s="10"/>
      <c r="AH114" s="10"/>
      <c r="AI114" s="90"/>
      <c r="AJ114" s="90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90"/>
      <c r="AZ114" s="90"/>
      <c r="BA114" s="110"/>
      <c r="BB114" s="90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</row>
    <row r="115" spans="2:78" x14ac:dyDescent="0.3"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90"/>
      <c r="AT115" s="110"/>
      <c r="AU115" s="153"/>
      <c r="AV115" s="153"/>
      <c r="AW115" s="153"/>
      <c r="AX115" s="153"/>
      <c r="AY115" s="110"/>
      <c r="AZ115" s="110"/>
      <c r="BA115" s="110"/>
      <c r="BB115" s="110"/>
    </row>
    <row r="116" spans="2:78" x14ac:dyDescent="0.3">
      <c r="B116" s="125"/>
      <c r="D116" s="55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90"/>
      <c r="AV116" s="90"/>
      <c r="AW116" s="90"/>
      <c r="AX116" s="90"/>
      <c r="AY116" s="110"/>
      <c r="AZ116" s="154"/>
      <c r="BA116" s="110"/>
      <c r="BB116" s="110"/>
    </row>
    <row r="117" spans="2:78" x14ac:dyDescent="0.3">
      <c r="B117" s="1"/>
      <c r="D117" s="55"/>
      <c r="W117" s="61"/>
      <c r="X117" s="61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</row>
    <row r="118" spans="2:78" x14ac:dyDescent="0.3">
      <c r="B118" s="1"/>
      <c r="D118" s="55"/>
      <c r="W118" s="61"/>
      <c r="X118" s="61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0"/>
      <c r="BA118" s="110"/>
      <c r="BB118" s="110"/>
    </row>
    <row r="119" spans="2:78" x14ac:dyDescent="0.3">
      <c r="B119" s="1"/>
      <c r="D119" s="55"/>
      <c r="W119" s="61"/>
      <c r="X119" s="61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</row>
    <row r="120" spans="2:78" x14ac:dyDescent="0.3">
      <c r="B120" s="1"/>
      <c r="D120" s="55"/>
      <c r="W120" s="61"/>
      <c r="X120" s="61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0"/>
      <c r="AN120" s="110"/>
      <c r="AO120" s="110"/>
      <c r="AP120" s="110"/>
      <c r="AQ120" s="110"/>
    </row>
    <row r="121" spans="2:78" x14ac:dyDescent="0.3">
      <c r="B121" s="55"/>
      <c r="D121" s="55"/>
      <c r="W121" s="61"/>
      <c r="X121" s="61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</row>
    <row r="122" spans="2:78" x14ac:dyDescent="0.3">
      <c r="B122" s="57"/>
      <c r="D122" s="55"/>
      <c r="W122" s="61"/>
      <c r="X122" s="61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</row>
    <row r="123" spans="2:78" x14ac:dyDescent="0.3">
      <c r="B123" s="1"/>
      <c r="D123" s="55"/>
      <c r="W123" s="61"/>
      <c r="X123" s="61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</row>
    <row r="124" spans="2:78" x14ac:dyDescent="0.3">
      <c r="B124" s="1"/>
      <c r="D124" s="55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</row>
    <row r="125" spans="2:78" x14ac:dyDescent="0.3">
      <c r="B125" s="1"/>
      <c r="D125" s="55"/>
    </row>
    <row r="126" spans="2:78" x14ac:dyDescent="0.3">
      <c r="B126" s="1"/>
      <c r="D126" s="55"/>
    </row>
    <row r="127" spans="2:78" x14ac:dyDescent="0.3">
      <c r="B127" s="57" t="e">
        <f>+B126/B125</f>
        <v>#DIV/0!</v>
      </c>
      <c r="D127" s="55"/>
    </row>
    <row r="128" spans="2:78" x14ac:dyDescent="0.3">
      <c r="B128" s="1"/>
      <c r="D128" s="55"/>
    </row>
    <row r="129" spans="2:4" x14ac:dyDescent="0.3">
      <c r="B129" s="1"/>
      <c r="D129" s="55"/>
    </row>
    <row r="130" spans="2:4" x14ac:dyDescent="0.3">
      <c r="B130" s="1">
        <f>+B126*50</f>
        <v>0</v>
      </c>
      <c r="D130" s="55"/>
    </row>
    <row r="131" spans="2:4" x14ac:dyDescent="0.3">
      <c r="B131" s="1"/>
      <c r="D131" s="55"/>
    </row>
    <row r="132" spans="2:4" x14ac:dyDescent="0.3">
      <c r="B132" s="1"/>
      <c r="D132" s="55"/>
    </row>
    <row r="133" spans="2:4" x14ac:dyDescent="0.3">
      <c r="B133" s="1"/>
      <c r="D133" s="55"/>
    </row>
    <row r="134" spans="2:4" x14ac:dyDescent="0.3">
      <c r="B134" s="1"/>
      <c r="D134" s="55"/>
    </row>
    <row r="135" spans="2:4" x14ac:dyDescent="0.3">
      <c r="B135" s="1"/>
      <c r="D135" s="55"/>
    </row>
    <row r="136" spans="2:4" x14ac:dyDescent="0.3">
      <c r="B136" s="1"/>
      <c r="D136" s="55"/>
    </row>
    <row r="137" spans="2:4" x14ac:dyDescent="0.3">
      <c r="B137" s="1"/>
      <c r="D137" s="55"/>
    </row>
    <row r="138" spans="2:4" x14ac:dyDescent="0.3">
      <c r="B138" s="1"/>
      <c r="D138" s="55"/>
    </row>
    <row r="139" spans="2:4" x14ac:dyDescent="0.3">
      <c r="B139" s="1"/>
      <c r="D139" s="55"/>
    </row>
    <row r="140" spans="2:4" x14ac:dyDescent="0.3">
      <c r="B140" s="1"/>
    </row>
    <row r="141" spans="2:4" x14ac:dyDescent="0.3">
      <c r="B141" s="1"/>
    </row>
    <row r="142" spans="2:4" x14ac:dyDescent="0.3">
      <c r="B142" s="1"/>
    </row>
    <row r="143" spans="2:4" x14ac:dyDescent="0.3">
      <c r="B143" s="1"/>
    </row>
    <row r="144" spans="2:4" x14ac:dyDescent="0.3">
      <c r="B144" s="1"/>
    </row>
    <row r="145" spans="2:2" x14ac:dyDescent="0.3">
      <c r="B145" s="1"/>
    </row>
    <row r="146" spans="2:2" x14ac:dyDescent="0.3">
      <c r="B146" s="1"/>
    </row>
    <row r="147" spans="2:2" x14ac:dyDescent="0.3">
      <c r="B147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90"/>
  <sheetViews>
    <sheetView topLeftCell="A46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80</v>
      </c>
      <c r="E7" s="504" t="s">
        <v>7</v>
      </c>
      <c r="F7" s="505"/>
      <c r="G7" s="509">
        <v>0.7</v>
      </c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10"/>
    </row>
    <row r="8" spans="3:40" x14ac:dyDescent="0.3">
      <c r="E8" s="506" t="s">
        <v>128</v>
      </c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8"/>
    </row>
    <row r="9" spans="3:40" x14ac:dyDescent="0.3">
      <c r="E9" s="524" t="s">
        <v>37</v>
      </c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6"/>
      <c r="Q9" s="522" t="s">
        <v>118</v>
      </c>
      <c r="R9" s="5"/>
      <c r="S9" s="519" t="s">
        <v>4</v>
      </c>
      <c r="T9" s="520"/>
      <c r="U9" s="521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81</v>
      </c>
      <c r="N10" s="119"/>
      <c r="O10" s="120" t="s">
        <v>15</v>
      </c>
      <c r="P10" s="374"/>
      <c r="Q10" s="523"/>
      <c r="R10" s="6"/>
      <c r="S10" s="4" t="s">
        <v>4</v>
      </c>
      <c r="T10" s="6"/>
      <c r="U10" s="285" t="s">
        <v>82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76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61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76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16" t="s">
        <v>48</v>
      </c>
      <c r="AE14" s="517"/>
      <c r="AF14" s="518"/>
      <c r="AG14" s="208"/>
      <c r="AH14" s="514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15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+K78</f>
        <v>537727</v>
      </c>
      <c r="AG16" s="202"/>
      <c r="AH16" s="216">
        <f>+AJ31</f>
        <v>1673.0073001785554</v>
      </c>
      <c r="AI16" s="216"/>
      <c r="AJ16" s="217">
        <f>+S78</f>
        <v>44640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59</v>
      </c>
      <c r="AE17" s="170"/>
      <c r="AF17" s="163">
        <v>88970</v>
      </c>
      <c r="AG17" s="203"/>
      <c r="AH17" s="164">
        <v>1291</v>
      </c>
      <c r="AI17" s="216"/>
      <c r="AJ17" s="163">
        <v>6066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92</v>
      </c>
      <c r="AE18" s="170"/>
      <c r="AF18" s="163">
        <v>68126</v>
      </c>
      <c r="AG18" s="203"/>
      <c r="AH18" s="164">
        <v>532</v>
      </c>
      <c r="AI18" s="216"/>
      <c r="AJ18" s="163">
        <v>4770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694823</v>
      </c>
      <c r="AG19" s="203"/>
      <c r="AH19" s="203"/>
      <c r="AI19" s="203"/>
      <c r="AJ19" s="221">
        <f>SUM(AJ16:AJ18)</f>
        <v>55476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Table'!H78</f>
        <v>0.43617509452344677</v>
      </c>
      <c r="AG21" s="203"/>
      <c r="AH21" s="203"/>
      <c r="AI21" s="203"/>
      <c r="AJ21" s="223">
        <f>+AJ19/'Main Table'!Z78</f>
        <v>0.58399477861759685</v>
      </c>
      <c r="AK21" s="220"/>
      <c r="AL21" s="110"/>
      <c r="AM21" s="90"/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M24" s="90"/>
      <c r="AN24" s="90"/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16" t="s">
        <v>57</v>
      </c>
      <c r="AB25" s="517"/>
      <c r="AC25" s="517"/>
      <c r="AD25" s="517"/>
      <c r="AE25" s="517"/>
      <c r="AF25" s="517"/>
      <c r="AG25" s="517"/>
      <c r="AH25" s="517"/>
      <c r="AI25" s="517"/>
      <c r="AJ25" s="517"/>
      <c r="AK25" s="518"/>
      <c r="AL25" s="155"/>
      <c r="AM25" s="155"/>
      <c r="AN25" s="90"/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0"/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+E78</f>
        <v>351371</v>
      </c>
      <c r="AE27" s="170"/>
      <c r="AF27" s="201">
        <v>1822</v>
      </c>
      <c r="AG27" s="170"/>
      <c r="AH27" s="192">
        <f>+AD27/AD$31</f>
        <v>0.56067126538023959</v>
      </c>
      <c r="AI27" s="192"/>
      <c r="AJ27" s="170">
        <f>+AF27*AH27</f>
        <v>1021.5430455227965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+G78</f>
        <v>148240</v>
      </c>
      <c r="AE28" s="170"/>
      <c r="AF28" s="201">
        <v>1698</v>
      </c>
      <c r="AG28" s="170"/>
      <c r="AH28" s="192">
        <f>+AD28/AD$31</f>
        <v>0.23654174186249496</v>
      </c>
      <c r="AI28" s="192"/>
      <c r="AJ28" s="170">
        <f>+AF28*AH28</f>
        <v>401.64787768251642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+I78</f>
        <v>38116</v>
      </c>
      <c r="AE29" s="170"/>
      <c r="AF29" s="201">
        <v>1094</v>
      </c>
      <c r="AG29" s="170"/>
      <c r="AH29" s="192">
        <f>+AD29/AD$31</f>
        <v>6.0820460286230824E-2</v>
      </c>
      <c r="AI29" s="192"/>
      <c r="AJ29" s="170">
        <f>+AF29*AH29</f>
        <v>66.537583553136514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107</v>
      </c>
      <c r="AC30" s="282"/>
      <c r="AD30" s="170">
        <f>+AF17</f>
        <v>88970</v>
      </c>
      <c r="AE30" s="282"/>
      <c r="AF30" s="170">
        <f>+AH17</f>
        <v>1291</v>
      </c>
      <c r="AG30" s="282"/>
      <c r="AH30" s="192">
        <f>+AD30/AD$31</f>
        <v>0.14196653247103463</v>
      </c>
      <c r="AI30" s="282"/>
      <c r="AJ30" s="170">
        <f>+AF30*AH30</f>
        <v>183.2787934201057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626697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1673.0073001785554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11" t="s">
        <v>31</v>
      </c>
      <c r="AB36" s="512"/>
      <c r="AC36" s="512"/>
      <c r="AD36" s="512"/>
      <c r="AE36" s="512"/>
      <c r="AF36" s="512"/>
      <c r="AG36" s="512"/>
      <c r="AH36" s="512"/>
      <c r="AI36" s="513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59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93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29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</row>
    <row r="50" spans="3:32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</row>
    <row r="56" spans="3:32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8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8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8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8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8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8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ref="K72" si="33">SUM(E72:I72)</f>
        <v>544163</v>
      </c>
      <c r="L72" s="6"/>
      <c r="M72" s="29">
        <f t="shared" ref="M72" si="34">+(K72-K71)/K71</f>
        <v>6.5331066845963331E-3</v>
      </c>
      <c r="N72" s="29"/>
      <c r="O72" s="29"/>
      <c r="P72" s="29"/>
      <c r="Q72" s="378">
        <f t="shared" ref="Q72" si="35">+K72-K71</f>
        <v>3532</v>
      </c>
      <c r="R72" s="6"/>
      <c r="S72" s="7">
        <v>444</v>
      </c>
      <c r="T72" s="6"/>
      <c r="U72" s="288">
        <f t="shared" ref="U72" si="36">+S72/K72</f>
        <v>8.1593199096594222E-4</v>
      </c>
      <c r="W72">
        <f t="shared" si="0"/>
        <v>62</v>
      </c>
    </row>
    <row r="73" spans="3:23" x14ac:dyDescent="0.3">
      <c r="C73" s="172">
        <f t="shared" si="1"/>
        <v>43972</v>
      </c>
      <c r="E73" s="286"/>
      <c r="F73" s="7"/>
      <c r="G73" s="7"/>
      <c r="H73" s="7"/>
      <c r="I73" s="7"/>
      <c r="J73" s="289"/>
      <c r="K73" s="7"/>
      <c r="L73" s="6"/>
      <c r="M73" s="29"/>
      <c r="N73" s="29"/>
      <c r="O73" s="29"/>
      <c r="P73" s="29"/>
      <c r="Q73" s="378"/>
      <c r="R73" s="6"/>
      <c r="S73" s="7"/>
      <c r="T73" s="6"/>
      <c r="U73" s="288"/>
      <c r="W73">
        <f t="shared" si="0"/>
        <v>63</v>
      </c>
    </row>
    <row r="74" spans="3:23" x14ac:dyDescent="0.3">
      <c r="C74" s="172">
        <f t="shared" si="1"/>
        <v>43973</v>
      </c>
      <c r="E74" s="286"/>
      <c r="F74" s="7"/>
      <c r="G74" s="7"/>
      <c r="H74" s="7"/>
      <c r="I74" s="7"/>
      <c r="J74" s="289"/>
      <c r="K74" s="7"/>
      <c r="L74" s="6"/>
      <c r="M74" s="29"/>
      <c r="N74" s="29"/>
      <c r="O74" s="29"/>
      <c r="P74" s="29"/>
      <c r="Q74" s="378"/>
      <c r="R74" s="6"/>
      <c r="S74" s="7"/>
      <c r="T74" s="6"/>
      <c r="U74" s="288"/>
      <c r="W74">
        <f t="shared" si="0"/>
        <v>64</v>
      </c>
    </row>
    <row r="75" spans="3:23" x14ac:dyDescent="0.3">
      <c r="C75" s="172">
        <f t="shared" si="1"/>
        <v>43974</v>
      </c>
      <c r="E75" s="286"/>
      <c r="F75" s="7"/>
      <c r="G75" s="7"/>
      <c r="H75" s="7"/>
      <c r="I75" s="7"/>
      <c r="J75" s="289"/>
      <c r="K75" s="7"/>
      <c r="L75" s="6"/>
      <c r="M75" s="29"/>
      <c r="N75" s="29"/>
      <c r="O75" s="29"/>
      <c r="P75" s="29"/>
      <c r="Q75" s="378"/>
      <c r="R75" s="6"/>
      <c r="S75" s="7"/>
      <c r="T75" s="6"/>
      <c r="U75" s="288"/>
      <c r="W75">
        <f t="shared" si="0"/>
        <v>65</v>
      </c>
    </row>
    <row r="76" spans="3:23" ht="15" thickBot="1" x14ac:dyDescent="0.35">
      <c r="C76" s="172">
        <f t="shared" si="1"/>
        <v>43975</v>
      </c>
      <c r="E76" s="290"/>
      <c r="F76" s="291"/>
      <c r="G76" s="291"/>
      <c r="H76" s="291"/>
      <c r="I76" s="291"/>
      <c r="J76" s="291"/>
      <c r="K76" s="291"/>
      <c r="L76" s="292"/>
      <c r="M76" s="293"/>
      <c r="N76" s="293"/>
      <c r="O76" s="293"/>
      <c r="P76" s="293"/>
      <c r="Q76" s="377"/>
      <c r="R76" s="292"/>
      <c r="S76" s="292"/>
      <c r="T76" s="292"/>
      <c r="U76" s="294"/>
      <c r="W76">
        <f t="shared" si="0"/>
        <v>66</v>
      </c>
    </row>
    <row r="77" spans="3:23" x14ac:dyDescent="0.3">
      <c r="E77" s="56"/>
      <c r="F77" s="1"/>
      <c r="G77" s="56"/>
      <c r="H77" s="56"/>
      <c r="I77" s="56"/>
      <c r="J77" s="1"/>
      <c r="K77" s="56"/>
      <c r="S77" s="56"/>
    </row>
    <row r="78" spans="3:23" x14ac:dyDescent="0.3">
      <c r="C78" s="181" t="s">
        <v>83</v>
      </c>
      <c r="E78" s="56">
        <f>+E70</f>
        <v>351371</v>
      </c>
      <c r="F78" s="56">
        <f>+F52</f>
        <v>0</v>
      </c>
      <c r="G78" s="56">
        <f t="shared" ref="G78:S78" si="37">+G70</f>
        <v>148240</v>
      </c>
      <c r="H78" s="56">
        <f t="shared" si="37"/>
        <v>0</v>
      </c>
      <c r="I78" s="56">
        <f t="shared" si="37"/>
        <v>38116</v>
      </c>
      <c r="J78" s="56">
        <f t="shared" si="37"/>
        <v>0</v>
      </c>
      <c r="K78" s="56">
        <f t="shared" si="37"/>
        <v>537727</v>
      </c>
      <c r="L78" s="56">
        <f t="shared" si="37"/>
        <v>0</v>
      </c>
      <c r="M78" s="56">
        <f t="shared" si="37"/>
        <v>6.8964354996966541E-3</v>
      </c>
      <c r="N78" s="56">
        <f t="shared" si="37"/>
        <v>0</v>
      </c>
      <c r="O78" s="56">
        <f t="shared" si="37"/>
        <v>0</v>
      </c>
      <c r="P78" s="56">
        <f t="shared" si="37"/>
        <v>0</v>
      </c>
      <c r="Q78" s="56">
        <f t="shared" si="37"/>
        <v>3683</v>
      </c>
      <c r="R78" s="56">
        <f t="shared" si="37"/>
        <v>0</v>
      </c>
      <c r="S78" s="56">
        <f t="shared" si="37"/>
        <v>44640</v>
      </c>
      <c r="T78" s="56">
        <f>+T60</f>
        <v>0</v>
      </c>
    </row>
    <row r="79" spans="3:23" x14ac:dyDescent="0.3">
      <c r="E79" s="56"/>
      <c r="G79" s="56"/>
      <c r="H79" s="56"/>
      <c r="I79" s="56"/>
      <c r="J79" s="56"/>
      <c r="K79" s="56"/>
      <c r="L79" s="56"/>
      <c r="M79" s="59"/>
      <c r="N79" s="56"/>
      <c r="O79" s="56"/>
      <c r="P79" s="56"/>
      <c r="Q79" s="56"/>
      <c r="R79" s="56"/>
      <c r="S79" s="56"/>
    </row>
    <row r="80" spans="3:23" x14ac:dyDescent="0.3">
      <c r="E80" s="59"/>
      <c r="K80" s="1"/>
    </row>
    <row r="81" spans="3:41" x14ac:dyDescent="0.3">
      <c r="C81" s="123"/>
      <c r="D81" s="124"/>
      <c r="E81" s="396"/>
      <c r="F81" s="10"/>
      <c r="G81" s="10"/>
      <c r="H81" s="10"/>
      <c r="I81" s="61"/>
      <c r="J81" s="10"/>
      <c r="K81" s="10"/>
      <c r="L81" s="10"/>
      <c r="M81" s="10"/>
      <c r="N81" s="10"/>
      <c r="O81" s="10"/>
      <c r="P81" s="10"/>
      <c r="Q81" s="396"/>
      <c r="R81" s="10"/>
      <c r="S81" s="10"/>
    </row>
    <row r="82" spans="3:41" x14ac:dyDescent="0.3">
      <c r="E82" s="56"/>
      <c r="Q82" s="56"/>
    </row>
    <row r="83" spans="3:41" x14ac:dyDescent="0.3">
      <c r="Q83" s="56"/>
      <c r="S83" s="59"/>
    </row>
    <row r="86" spans="3:41" x14ac:dyDescent="0.3">
      <c r="AO86" s="1">
        <v>3797000</v>
      </c>
    </row>
    <row r="87" spans="3:41" x14ac:dyDescent="0.3">
      <c r="C87" s="1"/>
    </row>
    <row r="88" spans="3:41" x14ac:dyDescent="0.3">
      <c r="C88" s="1"/>
      <c r="AO88" s="1">
        <v>30000</v>
      </c>
    </row>
    <row r="89" spans="3:41" x14ac:dyDescent="0.3">
      <c r="C89" s="59"/>
    </row>
    <row r="90" spans="3:41" x14ac:dyDescent="0.3">
      <c r="AO90" s="279">
        <f>+AO88/AO86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98"/>
  <sheetViews>
    <sheetView topLeftCell="A16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1.109375" bestFit="1" customWidth="1"/>
    <col min="22" max="22" width="1.88671875" customWidth="1"/>
    <col min="24" max="24" width="2" customWidth="1"/>
    <col min="26" max="26" width="2.33203125" customWidth="1"/>
    <col min="27" max="27" width="1.88671875" customWidth="1"/>
    <col min="28" max="28" width="2.44140625" customWidth="1"/>
  </cols>
  <sheetData>
    <row r="1" spans="2:28" ht="15.6" x14ac:dyDescent="0.3">
      <c r="B1" s="260" t="s">
        <v>5</v>
      </c>
      <c r="C1" s="260"/>
      <c r="D1" s="260"/>
    </row>
    <row r="2" spans="2:28" ht="16.2" thickBot="1" x14ac:dyDescent="0.35">
      <c r="B2" s="260" t="s">
        <v>6</v>
      </c>
      <c r="C2" s="260"/>
      <c r="D2" s="260"/>
    </row>
    <row r="3" spans="2:28" ht="16.2" thickBot="1" x14ac:dyDescent="0.35">
      <c r="B3" s="258" t="s">
        <v>13</v>
      </c>
      <c r="C3" s="258"/>
      <c r="D3" s="168"/>
      <c r="R3" s="531" t="s">
        <v>116</v>
      </c>
      <c r="S3" s="532"/>
      <c r="T3" s="532"/>
      <c r="U3" s="532"/>
      <c r="V3" s="532"/>
      <c r="W3" s="532"/>
      <c r="X3" s="532"/>
      <c r="Y3" s="532"/>
      <c r="Z3" s="532"/>
      <c r="AA3" s="532"/>
      <c r="AB3" s="533"/>
    </row>
    <row r="4" spans="2:28" ht="15.6" x14ac:dyDescent="0.3">
      <c r="B4" s="258"/>
      <c r="C4" s="258"/>
      <c r="D4" s="168"/>
      <c r="R4" s="295"/>
      <c r="S4" s="397" t="s">
        <v>80</v>
      </c>
      <c r="T4" s="6"/>
      <c r="U4" s="397" t="s">
        <v>108</v>
      </c>
      <c r="V4" s="5"/>
      <c r="W4" s="397" t="s">
        <v>109</v>
      </c>
      <c r="X4" s="5"/>
      <c r="Y4" s="397" t="s">
        <v>75</v>
      </c>
      <c r="Z4" s="6"/>
      <c r="AA4" s="296" t="s">
        <v>15</v>
      </c>
      <c r="AB4" s="297"/>
    </row>
    <row r="5" spans="2:28" ht="15.6" x14ac:dyDescent="0.3">
      <c r="B5" s="258"/>
      <c r="C5" t="s">
        <v>94</v>
      </c>
      <c r="D5" s="168"/>
      <c r="E5" t="s">
        <v>95</v>
      </c>
      <c r="R5" s="295"/>
      <c r="S5" s="6"/>
      <c r="T5" s="6"/>
      <c r="U5" s="6"/>
      <c r="V5" s="6"/>
      <c r="W5" s="6"/>
      <c r="X5" s="6"/>
      <c r="Y5" s="6"/>
      <c r="Z5" s="6"/>
      <c r="AA5" s="6"/>
      <c r="AB5" s="297"/>
    </row>
    <row r="6" spans="2:28" ht="15.6" x14ac:dyDescent="0.3">
      <c r="B6" s="258"/>
      <c r="C6" s="258"/>
      <c r="D6" s="171"/>
      <c r="E6" t="s">
        <v>96</v>
      </c>
      <c r="F6" t="s">
        <v>113</v>
      </c>
      <c r="R6" s="295"/>
      <c r="S6" s="298">
        <v>43951</v>
      </c>
      <c r="T6" s="6"/>
      <c r="U6" s="7">
        <v>427734</v>
      </c>
      <c r="V6" s="6"/>
      <c r="W6" s="44">
        <v>0.39100000000000001</v>
      </c>
      <c r="X6" s="6"/>
      <c r="Y6" s="6"/>
      <c r="Z6" s="6"/>
      <c r="AA6" s="6"/>
      <c r="AB6" s="297"/>
    </row>
    <row r="7" spans="2:28" ht="15.6" x14ac:dyDescent="0.3">
      <c r="B7" s="258"/>
      <c r="C7" s="258"/>
      <c r="D7" s="171"/>
      <c r="E7" t="s">
        <v>97</v>
      </c>
      <c r="F7" t="s">
        <v>99</v>
      </c>
      <c r="R7" s="295"/>
      <c r="S7" s="298">
        <f>+S6+1</f>
        <v>43952</v>
      </c>
      <c r="T7" s="6"/>
      <c r="U7" s="7">
        <v>432831</v>
      </c>
      <c r="V7" s="6"/>
      <c r="W7" s="44">
        <v>0.38300000000000001</v>
      </c>
      <c r="X7" s="6"/>
      <c r="Y7" s="300">
        <f t="shared" ref="Y7:Y19" si="0">+U6-U7</f>
        <v>-5097</v>
      </c>
      <c r="Z7" s="6"/>
      <c r="AA7" s="6"/>
      <c r="AB7" s="297"/>
    </row>
    <row r="8" spans="2:28" ht="15.6" x14ac:dyDescent="0.3">
      <c r="B8" s="258"/>
      <c r="C8" s="258"/>
      <c r="D8" s="171"/>
      <c r="E8" t="s">
        <v>98</v>
      </c>
      <c r="F8" t="s">
        <v>114</v>
      </c>
      <c r="R8" s="295"/>
      <c r="S8" s="298">
        <f t="shared" ref="S8:S40" si="1">+S7+1</f>
        <v>43953</v>
      </c>
      <c r="T8" s="6"/>
      <c r="U8" s="7">
        <v>433512</v>
      </c>
      <c r="V8" s="6"/>
      <c r="W8" s="44">
        <v>0.373</v>
      </c>
      <c r="X8" s="6"/>
      <c r="Y8" s="300">
        <f t="shared" si="0"/>
        <v>-681</v>
      </c>
      <c r="Z8" s="6"/>
      <c r="AA8" s="6"/>
      <c r="AB8" s="297"/>
    </row>
    <row r="9" spans="2:28" ht="15.6" x14ac:dyDescent="0.3">
      <c r="B9" s="258"/>
      <c r="C9" s="258"/>
      <c r="D9" s="171"/>
      <c r="R9" s="295"/>
      <c r="S9" s="298">
        <f t="shared" si="1"/>
        <v>43954</v>
      </c>
      <c r="T9" s="6"/>
      <c r="U9" s="7">
        <v>434345</v>
      </c>
      <c r="V9" s="6"/>
      <c r="W9" s="44">
        <v>0.36599999999999999</v>
      </c>
      <c r="X9" s="6"/>
      <c r="Y9" s="300">
        <f t="shared" si="0"/>
        <v>-833</v>
      </c>
      <c r="Z9" s="6"/>
      <c r="AA9" s="6"/>
      <c r="AB9" s="297"/>
    </row>
    <row r="10" spans="2:28" ht="15.6" x14ac:dyDescent="0.3">
      <c r="B10" s="258"/>
      <c r="C10" s="280" t="s">
        <v>100</v>
      </c>
      <c r="D10" s="171"/>
      <c r="E10" t="s">
        <v>103</v>
      </c>
      <c r="R10" s="295"/>
      <c r="S10" s="298">
        <f t="shared" si="1"/>
        <v>43955</v>
      </c>
      <c r="T10" s="6"/>
      <c r="U10" s="7">
        <v>458962</v>
      </c>
      <c r="V10" s="6"/>
      <c r="W10" s="44">
        <v>0.378</v>
      </c>
      <c r="X10" s="6"/>
      <c r="Y10" s="300">
        <f t="shared" si="0"/>
        <v>-24617</v>
      </c>
      <c r="Z10" s="6"/>
      <c r="AA10" s="6"/>
      <c r="AB10" s="297"/>
    </row>
    <row r="11" spans="2:28" ht="15.6" x14ac:dyDescent="0.3">
      <c r="B11" s="258"/>
      <c r="C11" s="258"/>
      <c r="D11" s="171"/>
      <c r="E11" t="s">
        <v>96</v>
      </c>
      <c r="F11" t="s">
        <v>101</v>
      </c>
      <c r="R11" s="295"/>
      <c r="S11" s="298">
        <f t="shared" si="1"/>
        <v>43956</v>
      </c>
      <c r="T11" s="6"/>
      <c r="U11" s="299">
        <v>455743</v>
      </c>
      <c r="V11" s="6"/>
      <c r="W11" s="44">
        <v>0.36799999999999999</v>
      </c>
      <c r="X11" s="6"/>
      <c r="Y11" s="300">
        <f t="shared" si="0"/>
        <v>3219</v>
      </c>
      <c r="Z11" s="6"/>
      <c r="AA11" s="304"/>
      <c r="AB11" s="297"/>
    </row>
    <row r="12" spans="2:28" ht="15.6" x14ac:dyDescent="0.3">
      <c r="B12" s="258"/>
      <c r="C12" s="258"/>
      <c r="D12" s="171"/>
      <c r="E12" t="s">
        <v>97</v>
      </c>
      <c r="F12" t="s">
        <v>102</v>
      </c>
      <c r="R12" s="295"/>
      <c r="S12" s="298">
        <f t="shared" si="1"/>
        <v>43957</v>
      </c>
      <c r="T12" s="6"/>
      <c r="U12" s="299">
        <v>454697</v>
      </c>
      <c r="V12" s="6"/>
      <c r="W12" s="44">
        <f>+L$36</f>
        <v>0.23425618851581709</v>
      </c>
      <c r="X12" s="6"/>
      <c r="Y12" s="300">
        <f t="shared" si="0"/>
        <v>1046</v>
      </c>
      <c r="Z12" s="6"/>
      <c r="AA12" s="304"/>
      <c r="AB12" s="297"/>
    </row>
    <row r="13" spans="2:28" ht="15.6" x14ac:dyDescent="0.3">
      <c r="B13" s="258"/>
      <c r="C13" s="258"/>
      <c r="D13" s="171"/>
      <c r="R13" s="295"/>
      <c r="S13" s="298">
        <f t="shared" si="1"/>
        <v>43958</v>
      </c>
      <c r="T13" s="6"/>
      <c r="U13" s="299">
        <v>454838</v>
      </c>
      <c r="V13" s="6"/>
      <c r="W13" s="44">
        <f t="shared" ref="W13:W18" si="2">+L37</f>
        <v>0</v>
      </c>
      <c r="X13" s="6"/>
      <c r="Y13" s="300">
        <f t="shared" si="0"/>
        <v>-141</v>
      </c>
      <c r="Z13" s="6"/>
      <c r="AA13" s="304"/>
      <c r="AB13" s="297"/>
    </row>
    <row r="14" spans="2:28" ht="15.6" x14ac:dyDescent="0.3">
      <c r="B14" s="258"/>
      <c r="C14" s="280" t="s">
        <v>104</v>
      </c>
      <c r="D14" s="171"/>
      <c r="E14" t="s">
        <v>105</v>
      </c>
      <c r="R14" s="295"/>
      <c r="S14" s="298">
        <f t="shared" si="1"/>
        <v>43959</v>
      </c>
      <c r="T14" s="6"/>
      <c r="U14" s="299">
        <v>452043</v>
      </c>
      <c r="V14" s="6"/>
      <c r="W14" s="44">
        <f t="shared" si="2"/>
        <v>0</v>
      </c>
      <c r="X14" s="6"/>
      <c r="Y14" s="300">
        <f t="shared" si="0"/>
        <v>2795</v>
      </c>
      <c r="Z14" s="6"/>
      <c r="AA14" s="304"/>
      <c r="AB14" s="297"/>
    </row>
    <row r="15" spans="2:28" x14ac:dyDescent="0.3">
      <c r="B15" s="258"/>
      <c r="E15" s="534" t="s">
        <v>106</v>
      </c>
      <c r="F15" s="534"/>
      <c r="G15" s="534"/>
      <c r="H15" s="534"/>
      <c r="I15" s="534"/>
      <c r="R15" s="295"/>
      <c r="S15" s="298">
        <f t="shared" si="1"/>
        <v>43960</v>
      </c>
      <c r="T15" s="6"/>
      <c r="U15" s="299">
        <v>439209</v>
      </c>
      <c r="V15" s="6"/>
      <c r="W15" s="44">
        <f t="shared" si="2"/>
        <v>0</v>
      </c>
      <c r="X15" s="6"/>
      <c r="Y15" s="300">
        <f t="shared" si="0"/>
        <v>12834</v>
      </c>
      <c r="Z15" s="6"/>
      <c r="AA15" s="304"/>
      <c r="AB15" s="297"/>
    </row>
    <row r="16" spans="2:28" x14ac:dyDescent="0.3">
      <c r="R16" s="295"/>
      <c r="S16" s="298">
        <f t="shared" si="1"/>
        <v>43961</v>
      </c>
      <c r="T16" s="6"/>
      <c r="U16" s="299">
        <v>423501</v>
      </c>
      <c r="V16" s="6"/>
      <c r="W16" s="44">
        <f t="shared" si="2"/>
        <v>0</v>
      </c>
      <c r="X16" s="6"/>
      <c r="Y16" s="300">
        <f t="shared" si="0"/>
        <v>15708</v>
      </c>
      <c r="Z16" s="6"/>
      <c r="AA16" s="304"/>
      <c r="AB16" s="297"/>
    </row>
    <row r="17" spans="3:28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295"/>
      <c r="S17" s="298">
        <f t="shared" si="1"/>
        <v>43962</v>
      </c>
      <c r="T17" s="6"/>
      <c r="U17" s="299">
        <v>415158</v>
      </c>
      <c r="V17" s="6"/>
      <c r="W17" s="44">
        <f t="shared" si="2"/>
        <v>0</v>
      </c>
      <c r="X17" s="6"/>
      <c r="Y17" s="300">
        <f t="shared" si="0"/>
        <v>8343</v>
      </c>
      <c r="Z17" s="6"/>
      <c r="AA17" s="304"/>
      <c r="AB17" s="297"/>
    </row>
    <row r="18" spans="3:28" ht="15" thickBot="1" x14ac:dyDescent="0.35">
      <c r="C18" s="1"/>
      <c r="D18" s="540" t="s">
        <v>46</v>
      </c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2"/>
      <c r="P18" s="90"/>
      <c r="Q18" s="90"/>
      <c r="R18" s="295"/>
      <c r="S18" s="298">
        <f t="shared" si="1"/>
        <v>43963</v>
      </c>
      <c r="T18" s="6"/>
      <c r="U18" s="299">
        <v>413524</v>
      </c>
      <c r="V18" s="6"/>
      <c r="W18" s="44">
        <f t="shared" si="2"/>
        <v>0</v>
      </c>
      <c r="X18" s="6"/>
      <c r="Y18" s="300">
        <f t="shared" si="0"/>
        <v>1634</v>
      </c>
      <c r="Z18" s="6"/>
      <c r="AA18" s="304"/>
      <c r="AB18" s="297"/>
    </row>
    <row r="19" spans="3:28" ht="15" thickBot="1" x14ac:dyDescent="0.35">
      <c r="C19" s="1"/>
      <c r="D19" s="146"/>
      <c r="E19" s="543" t="s">
        <v>77</v>
      </c>
      <c r="F19" s="543"/>
      <c r="G19" s="543"/>
      <c r="H19" s="543"/>
      <c r="I19" s="147" t="s">
        <v>76</v>
      </c>
      <c r="J19" s="148"/>
      <c r="K19" s="548" t="s">
        <v>74</v>
      </c>
      <c r="L19" s="548"/>
      <c r="M19" s="141"/>
      <c r="N19" s="145" t="s">
        <v>75</v>
      </c>
      <c r="O19" s="142"/>
      <c r="P19" s="114"/>
      <c r="Q19" s="114"/>
      <c r="R19" s="295"/>
      <c r="S19" s="298">
        <f t="shared" si="1"/>
        <v>43964</v>
      </c>
      <c r="T19" s="6"/>
      <c r="U19" s="299">
        <v>410932</v>
      </c>
      <c r="V19" s="6"/>
      <c r="W19" s="44">
        <f>+L43</f>
        <v>0</v>
      </c>
      <c r="X19" s="6"/>
      <c r="Y19" s="300">
        <f t="shared" si="0"/>
        <v>2592</v>
      </c>
      <c r="Z19" s="6"/>
      <c r="AA19" s="304"/>
      <c r="AB19" s="297"/>
    </row>
    <row r="20" spans="3:28" x14ac:dyDescent="0.3">
      <c r="C20" s="1"/>
      <c r="D20" s="126"/>
      <c r="E20" s="127" t="s">
        <v>43</v>
      </c>
      <c r="F20" s="128"/>
      <c r="G20" s="127"/>
      <c r="H20" s="127"/>
      <c r="I20" s="93">
        <f>+'Main Table'!H56</f>
        <v>1237633</v>
      </c>
      <c r="J20" s="129"/>
      <c r="K20" s="140"/>
      <c r="L20" s="140"/>
      <c r="M20" s="140"/>
      <c r="N20" s="140"/>
      <c r="O20" s="136"/>
      <c r="P20" s="90"/>
      <c r="Q20" s="90"/>
      <c r="R20" s="295"/>
      <c r="S20" s="298">
        <f t="shared" si="1"/>
        <v>43965</v>
      </c>
      <c r="T20" s="6"/>
      <c r="U20" s="299">
        <v>409640</v>
      </c>
      <c r="V20" s="6"/>
      <c r="W20" s="44">
        <v>0</v>
      </c>
      <c r="X20" s="6"/>
      <c r="Y20" s="300">
        <f t="shared" ref="Y20" si="3">+U19-U20</f>
        <v>1292</v>
      </c>
      <c r="Z20" s="6"/>
      <c r="AA20" s="304"/>
      <c r="AB20" s="297"/>
    </row>
    <row r="21" spans="3:28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Table'!Z78</f>
        <v>94994</v>
      </c>
      <c r="J21" s="129"/>
      <c r="K21" s="140"/>
      <c r="L21" s="140"/>
      <c r="M21" s="140"/>
      <c r="N21" s="140"/>
      <c r="O21" s="136"/>
      <c r="P21" s="90"/>
      <c r="Q21" s="90"/>
      <c r="R21" s="295"/>
      <c r="S21" s="298">
        <f t="shared" si="1"/>
        <v>43966</v>
      </c>
      <c r="T21" s="6"/>
      <c r="U21" s="299">
        <v>405327</v>
      </c>
      <c r="V21" s="6"/>
      <c r="W21" s="44">
        <v>0.27300000000000002</v>
      </c>
      <c r="X21" s="6"/>
      <c r="Y21" s="300">
        <f t="shared" ref="Y21" si="4">+U20-U21</f>
        <v>4313</v>
      </c>
      <c r="Z21" s="6"/>
      <c r="AA21" s="304"/>
      <c r="AB21" s="297"/>
    </row>
    <row r="22" spans="3:28" x14ac:dyDescent="0.3">
      <c r="C22" s="1"/>
      <c r="D22" s="126"/>
      <c r="E22" s="127"/>
      <c r="F22" s="127" t="s">
        <v>45</v>
      </c>
      <c r="G22" s="127"/>
      <c r="H22" s="127"/>
      <c r="I22" s="159">
        <v>17810</v>
      </c>
      <c r="J22" s="129"/>
      <c r="K22" s="140"/>
      <c r="L22" s="283">
        <v>17249</v>
      </c>
      <c r="M22" s="140"/>
      <c r="N22" s="160">
        <f>+(I22-L22)/I22</f>
        <v>3.1499157776530042E-2</v>
      </c>
      <c r="O22" s="136"/>
      <c r="P22" s="90"/>
      <c r="Q22" s="90"/>
      <c r="R22" s="295"/>
      <c r="S22" s="298">
        <f t="shared" si="1"/>
        <v>43967</v>
      </c>
      <c r="T22" s="6"/>
      <c r="U22" s="299">
        <v>393991</v>
      </c>
      <c r="V22" s="6"/>
      <c r="W22" s="44">
        <v>0.26100000000000001</v>
      </c>
      <c r="X22" s="6"/>
      <c r="Y22" s="300">
        <f t="shared" ref="Y22" si="5">+U21-U22</f>
        <v>11336</v>
      </c>
      <c r="Z22" s="6"/>
      <c r="AA22" s="304"/>
      <c r="AB22" s="297"/>
    </row>
    <row r="23" spans="3:28" x14ac:dyDescent="0.3">
      <c r="C23" s="1"/>
      <c r="D23" s="126"/>
      <c r="E23" s="127"/>
      <c r="F23" s="137" t="s">
        <v>72</v>
      </c>
      <c r="G23" s="137"/>
      <c r="H23" s="137"/>
      <c r="I23" s="130">
        <f>+I20-I21-I22</f>
        <v>1124829</v>
      </c>
      <c r="J23" s="129"/>
      <c r="K23" s="140"/>
      <c r="L23" s="140"/>
      <c r="M23" s="140"/>
      <c r="N23" s="140"/>
      <c r="O23" s="136"/>
      <c r="P23" s="113"/>
      <c r="Q23" s="113"/>
      <c r="R23" s="295"/>
      <c r="S23" s="298">
        <f t="shared" si="1"/>
        <v>43968</v>
      </c>
      <c r="T23" s="6"/>
      <c r="U23" s="299">
        <v>384245</v>
      </c>
      <c r="V23" s="6"/>
      <c r="W23" s="44">
        <v>0.251</v>
      </c>
      <c r="X23" s="6"/>
      <c r="Y23" s="300">
        <f t="shared" ref="Y23" si="6">+U22-U23</f>
        <v>9746</v>
      </c>
      <c r="Z23" s="6"/>
      <c r="AA23" s="304"/>
      <c r="AB23" s="297"/>
    </row>
    <row r="24" spans="3:28" x14ac:dyDescent="0.3">
      <c r="C24" s="1"/>
      <c r="D24" s="126"/>
      <c r="E24" s="127" t="s">
        <v>79</v>
      </c>
      <c r="F24" s="129"/>
      <c r="G24" s="129"/>
      <c r="H24" s="129"/>
      <c r="I24" s="131">
        <f>+'Main Table'!AO78</f>
        <v>370076</v>
      </c>
      <c r="J24" s="129"/>
      <c r="K24" s="140"/>
      <c r="L24" s="140"/>
      <c r="M24" s="140"/>
      <c r="N24" s="140"/>
      <c r="O24" s="136"/>
      <c r="P24" s="113"/>
      <c r="Q24" s="113"/>
      <c r="R24" s="295"/>
      <c r="S24" s="298">
        <f t="shared" si="1"/>
        <v>43969</v>
      </c>
      <c r="T24" s="6"/>
      <c r="U24" s="299">
        <v>379527</v>
      </c>
      <c r="V24" s="6"/>
      <c r="W24" s="44">
        <v>0.245</v>
      </c>
      <c r="X24" s="6"/>
      <c r="Y24" s="300">
        <f t="shared" ref="Y24" si="7">+U23-U24</f>
        <v>4718</v>
      </c>
      <c r="Z24" s="6"/>
      <c r="AA24" s="304"/>
      <c r="AB24" s="297"/>
    </row>
    <row r="25" spans="3:28" x14ac:dyDescent="0.3">
      <c r="C25" s="1"/>
      <c r="D25" s="544" t="s">
        <v>49</v>
      </c>
      <c r="E25" s="545"/>
      <c r="F25" s="545"/>
      <c r="G25" s="545"/>
      <c r="H25" s="545"/>
      <c r="I25" s="132">
        <f>+I23-I24</f>
        <v>754753</v>
      </c>
      <c r="J25" s="129"/>
      <c r="K25" s="140"/>
      <c r="L25" s="140"/>
      <c r="M25" s="140"/>
      <c r="N25" s="140"/>
      <c r="O25" s="136"/>
      <c r="P25" s="113"/>
      <c r="Q25" s="113"/>
      <c r="R25" s="295"/>
      <c r="S25" s="298">
        <f t="shared" si="1"/>
        <v>43970</v>
      </c>
      <c r="T25" s="6"/>
      <c r="U25" s="299">
        <v>375997</v>
      </c>
      <c r="V25" s="6"/>
      <c r="W25" s="44">
        <v>0.23899999999999999</v>
      </c>
      <c r="X25" s="6"/>
      <c r="Y25" s="300">
        <f t="shared" ref="Y25" si="8">+U24-U25</f>
        <v>3530</v>
      </c>
      <c r="Z25" s="6"/>
      <c r="AA25" s="304"/>
      <c r="AB25" s="297"/>
    </row>
    <row r="26" spans="3:28" x14ac:dyDescent="0.3">
      <c r="C26" s="1"/>
      <c r="D26" s="126"/>
      <c r="E26" s="127" t="s">
        <v>73</v>
      </c>
      <c r="F26" s="129"/>
      <c r="G26" s="129"/>
      <c r="H26" s="129"/>
      <c r="I26" s="131">
        <f>+I24</f>
        <v>370076</v>
      </c>
      <c r="J26" s="129"/>
      <c r="K26" s="140"/>
      <c r="L26" s="140"/>
      <c r="M26" s="140"/>
      <c r="N26" s="140"/>
      <c r="O26" s="136"/>
      <c r="P26" s="90"/>
      <c r="Q26" s="90"/>
      <c r="R26" s="295"/>
      <c r="S26" s="298">
        <f t="shared" si="1"/>
        <v>43971</v>
      </c>
      <c r="T26" s="6"/>
      <c r="U26" s="299">
        <f>+I36</f>
        <v>373168</v>
      </c>
      <c r="V26" s="6"/>
      <c r="W26" s="44">
        <f>+L36</f>
        <v>0.23425618851581709</v>
      </c>
      <c r="X26" s="6"/>
      <c r="Y26" s="300">
        <f t="shared" ref="Y26" si="9">+U25-U26</f>
        <v>2829</v>
      </c>
      <c r="Z26" s="6"/>
      <c r="AA26" s="304"/>
      <c r="AB26" s="297"/>
    </row>
    <row r="27" spans="3:28" ht="15" thickBot="1" x14ac:dyDescent="0.35">
      <c r="C27" s="1"/>
      <c r="D27" s="544" t="s">
        <v>46</v>
      </c>
      <c r="E27" s="545"/>
      <c r="F27" s="545"/>
      <c r="G27" s="545"/>
      <c r="H27" s="545"/>
      <c r="I27" s="149">
        <f>+I25+I26</f>
        <v>1124829</v>
      </c>
      <c r="J27" s="129"/>
      <c r="K27" s="549">
        <v>1102053</v>
      </c>
      <c r="L27" s="549"/>
      <c r="M27" s="140"/>
      <c r="N27" s="150">
        <f>+I27-K27</f>
        <v>22776</v>
      </c>
      <c r="O27" s="136"/>
      <c r="P27" s="90"/>
      <c r="Q27" s="90"/>
      <c r="R27" s="295"/>
      <c r="S27" s="298">
        <f t="shared" si="1"/>
        <v>43972</v>
      </c>
      <c r="T27" s="6"/>
      <c r="U27" s="299"/>
      <c r="V27" s="6"/>
      <c r="W27" s="44"/>
      <c r="X27" s="6"/>
      <c r="Y27" s="300"/>
      <c r="Z27" s="6"/>
      <c r="AA27" s="304"/>
      <c r="AB27" s="297"/>
    </row>
    <row r="28" spans="3:28" ht="15.6" thickTop="1" thickBot="1" x14ac:dyDescent="0.35">
      <c r="C28" s="10"/>
      <c r="D28" s="135"/>
      <c r="E28" s="546" t="s">
        <v>71</v>
      </c>
      <c r="F28" s="546"/>
      <c r="G28" s="546"/>
      <c r="H28" s="137"/>
      <c r="I28" s="276">
        <f>+I27/I32</f>
        <v>0.70611133396233872</v>
      </c>
      <c r="J28" s="140"/>
      <c r="K28" s="140"/>
      <c r="L28" s="140"/>
      <c r="M28" s="110"/>
      <c r="N28" s="162">
        <f>+N27/K27</f>
        <v>2.0666882627242065E-2</v>
      </c>
      <c r="O28" s="136"/>
      <c r="P28" s="1"/>
      <c r="Q28" s="1"/>
      <c r="R28" s="295"/>
      <c r="S28" s="298">
        <f t="shared" si="1"/>
        <v>43973</v>
      </c>
      <c r="T28" s="6"/>
      <c r="U28" s="299"/>
      <c r="V28" s="6"/>
      <c r="W28" s="44"/>
      <c r="X28" s="6"/>
      <c r="Y28" s="300"/>
      <c r="Z28" s="6"/>
      <c r="AA28" s="304"/>
      <c r="AB28" s="297"/>
    </row>
    <row r="29" spans="3:28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295"/>
      <c r="S29" s="298">
        <f t="shared" si="1"/>
        <v>43974</v>
      </c>
      <c r="T29" s="6"/>
      <c r="U29" s="299"/>
      <c r="V29" s="6"/>
      <c r="W29" s="44"/>
      <c r="X29" s="6"/>
      <c r="Y29" s="300"/>
      <c r="Z29" s="6"/>
      <c r="AA29" s="304"/>
      <c r="AB29" s="297"/>
    </row>
    <row r="30" spans="3:28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295"/>
      <c r="S30" s="298">
        <f t="shared" si="1"/>
        <v>43975</v>
      </c>
      <c r="T30" s="6"/>
      <c r="U30" s="299"/>
      <c r="V30" s="6"/>
      <c r="W30" s="44"/>
      <c r="X30" s="6"/>
      <c r="Y30" s="300"/>
      <c r="Z30" s="6"/>
      <c r="AA30" s="304"/>
      <c r="AB30" s="297"/>
    </row>
    <row r="31" spans="3:28" ht="16.2" thickBot="1" x14ac:dyDescent="0.35">
      <c r="C31" s="90"/>
      <c r="D31" s="274"/>
      <c r="E31" s="555" t="s">
        <v>116</v>
      </c>
      <c r="F31" s="556"/>
      <c r="G31" s="556"/>
      <c r="H31" s="556"/>
      <c r="I31" s="556"/>
      <c r="J31" s="557"/>
      <c r="K31" s="273"/>
      <c r="L31" s="272" t="s">
        <v>10</v>
      </c>
      <c r="M31" s="271"/>
      <c r="N31" s="270"/>
      <c r="O31" s="110"/>
      <c r="P31" s="90"/>
      <c r="Q31" s="90"/>
      <c r="R31" s="295"/>
      <c r="S31" s="298">
        <f t="shared" si="1"/>
        <v>43976</v>
      </c>
      <c r="T31" s="6"/>
      <c r="U31" s="299"/>
      <c r="V31" s="6"/>
      <c r="W31" s="44"/>
      <c r="X31" s="6"/>
      <c r="Y31" s="300"/>
      <c r="Z31" s="6"/>
      <c r="AA31" s="304"/>
      <c r="AB31" s="297"/>
    </row>
    <row r="32" spans="3:28" x14ac:dyDescent="0.3">
      <c r="C32" s="10"/>
      <c r="D32" s="261"/>
      <c r="E32" s="262" t="s">
        <v>90</v>
      </c>
      <c r="F32" s="24"/>
      <c r="G32" s="24"/>
      <c r="H32" s="24"/>
      <c r="I32" s="550">
        <f>+'Main Table'!H78</f>
        <v>1592991</v>
      </c>
      <c r="J32" s="550"/>
      <c r="K32" s="24"/>
      <c r="L32" s="25">
        <f>+I32/$I$32</f>
        <v>1</v>
      </c>
      <c r="M32" s="263"/>
      <c r="N32" s="90"/>
      <c r="O32" s="90"/>
      <c r="P32" s="90"/>
      <c r="Q32" s="90"/>
      <c r="R32" s="295"/>
      <c r="S32" s="298">
        <f t="shared" si="1"/>
        <v>43977</v>
      </c>
      <c r="T32" s="6"/>
      <c r="U32" s="299"/>
      <c r="V32" s="6"/>
      <c r="W32" s="44"/>
      <c r="X32" s="6"/>
      <c r="Y32" s="300"/>
      <c r="Z32" s="6"/>
      <c r="AA32" s="304"/>
      <c r="AB32" s="297"/>
    </row>
    <row r="33" spans="3:28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295"/>
      <c r="S33" s="298">
        <f t="shared" si="1"/>
        <v>43978</v>
      </c>
      <c r="T33" s="6"/>
      <c r="U33" s="299"/>
      <c r="V33" s="6"/>
      <c r="W33" s="44"/>
      <c r="X33" s="6"/>
      <c r="Y33" s="300"/>
      <c r="Z33" s="6"/>
      <c r="AA33" s="304"/>
      <c r="AB33" s="297"/>
    </row>
    <row r="34" spans="3:28" x14ac:dyDescent="0.3">
      <c r="D34" s="264"/>
      <c r="E34" s="22"/>
      <c r="F34" s="265" t="s">
        <v>115</v>
      </c>
      <c r="G34" s="265"/>
      <c r="H34" s="22"/>
      <c r="I34" s="551">
        <f>+I27</f>
        <v>1124829</v>
      </c>
      <c r="J34" s="552"/>
      <c r="K34" s="22"/>
      <c r="L34" s="25">
        <f>+I34/$I$32</f>
        <v>0.70611133396233872</v>
      </c>
      <c r="M34" s="266"/>
      <c r="P34" s="234"/>
      <c r="Q34" s="234"/>
      <c r="R34" s="295"/>
      <c r="S34" s="298">
        <f t="shared" si="1"/>
        <v>43979</v>
      </c>
      <c r="T34" s="6"/>
      <c r="U34" s="299"/>
      <c r="V34" s="6"/>
      <c r="W34" s="44"/>
      <c r="X34" s="6"/>
      <c r="Y34" s="300"/>
      <c r="Z34" s="6"/>
      <c r="AA34" s="304"/>
      <c r="AB34" s="297"/>
    </row>
    <row r="35" spans="3:28" x14ac:dyDescent="0.3">
      <c r="D35" s="264"/>
      <c r="E35" s="22"/>
      <c r="F35" s="22" t="s">
        <v>91</v>
      </c>
      <c r="G35" s="22"/>
      <c r="H35" s="22"/>
      <c r="I35" s="558">
        <f>+I21</f>
        <v>94994</v>
      </c>
      <c r="J35" s="559"/>
      <c r="K35" s="22"/>
      <c r="L35" s="25">
        <f>+I35/$I$32</f>
        <v>5.9632477521844127E-2</v>
      </c>
      <c r="M35" s="266"/>
      <c r="P35" s="275"/>
      <c r="Q35" s="275"/>
      <c r="R35" s="295"/>
      <c r="S35" s="298">
        <f t="shared" si="1"/>
        <v>43980</v>
      </c>
      <c r="T35" s="6"/>
      <c r="U35" s="299"/>
      <c r="V35" s="6"/>
      <c r="W35" s="44"/>
      <c r="X35" s="6"/>
      <c r="Y35" s="300"/>
      <c r="Z35" s="6"/>
      <c r="AA35" s="304"/>
      <c r="AB35" s="297"/>
    </row>
    <row r="36" spans="3:28" ht="15" thickBot="1" x14ac:dyDescent="0.35">
      <c r="D36" s="264"/>
      <c r="E36" s="547" t="s">
        <v>116</v>
      </c>
      <c r="F36" s="547"/>
      <c r="G36" s="547"/>
      <c r="H36" s="277"/>
      <c r="I36" s="553">
        <f>+I32-I34-I35</f>
        <v>373168</v>
      </c>
      <c r="J36" s="554"/>
      <c r="K36" s="305"/>
      <c r="L36" s="278">
        <f>+I36/$I$32</f>
        <v>0.23425618851581709</v>
      </c>
      <c r="M36" s="266"/>
      <c r="R36" s="295"/>
      <c r="S36" s="298">
        <f t="shared" si="1"/>
        <v>43981</v>
      </c>
      <c r="T36" s="6"/>
      <c r="U36" s="299"/>
      <c r="V36" s="6"/>
      <c r="W36" s="44"/>
      <c r="X36" s="6"/>
      <c r="Y36" s="300"/>
      <c r="Z36" s="6"/>
      <c r="AA36" s="304"/>
      <c r="AB36" s="297"/>
    </row>
    <row r="37" spans="3:28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295"/>
      <c r="S37" s="298">
        <f t="shared" si="1"/>
        <v>43982</v>
      </c>
      <c r="T37" s="6"/>
      <c r="U37" s="299"/>
      <c r="V37" s="6"/>
      <c r="W37" s="44"/>
      <c r="X37" s="6"/>
      <c r="Y37" s="300"/>
      <c r="Z37" s="6"/>
      <c r="AA37" s="304"/>
      <c r="AB37" s="297"/>
    </row>
    <row r="38" spans="3:28" x14ac:dyDescent="0.3">
      <c r="R38" s="295"/>
      <c r="S38" s="298">
        <f t="shared" si="1"/>
        <v>43983</v>
      </c>
      <c r="T38" s="6"/>
      <c r="U38" s="299"/>
      <c r="V38" s="6"/>
      <c r="W38" s="44"/>
      <c r="X38" s="6"/>
      <c r="Y38" s="300"/>
      <c r="Z38" s="6"/>
      <c r="AA38" s="304"/>
      <c r="AB38" s="297"/>
    </row>
    <row r="39" spans="3:28" ht="15" thickBot="1" x14ac:dyDescent="0.35">
      <c r="R39" s="295"/>
      <c r="S39" s="298">
        <f t="shared" si="1"/>
        <v>43984</v>
      </c>
      <c r="T39" s="6"/>
      <c r="U39" s="299"/>
      <c r="V39" s="6"/>
      <c r="W39" s="44"/>
      <c r="X39" s="6"/>
      <c r="Y39" s="300"/>
      <c r="Z39" s="6"/>
      <c r="AA39" s="304"/>
      <c r="AB39" s="297"/>
    </row>
    <row r="40" spans="3:28" ht="15" thickBot="1" x14ac:dyDescent="0.35">
      <c r="D40" s="535" t="s">
        <v>120</v>
      </c>
      <c r="E40" s="536"/>
      <c r="F40" s="536"/>
      <c r="G40" s="536"/>
      <c r="H40" s="536"/>
      <c r="I40" s="536"/>
      <c r="J40" s="536"/>
      <c r="K40" s="536"/>
      <c r="L40" s="536"/>
      <c r="M40" s="536"/>
      <c r="N40" s="536"/>
      <c r="O40" s="537"/>
      <c r="R40" s="301"/>
      <c r="S40" s="398">
        <f t="shared" si="1"/>
        <v>43985</v>
      </c>
      <c r="T40" s="292"/>
      <c r="U40" s="399"/>
      <c r="V40" s="292"/>
      <c r="W40" s="302"/>
      <c r="X40" s="292"/>
      <c r="Y40" s="400"/>
      <c r="Z40" s="292"/>
      <c r="AA40" s="401"/>
      <c r="AB40" s="303"/>
    </row>
    <row r="41" spans="3:28" ht="15" thickBot="1" x14ac:dyDescent="0.35">
      <c r="D41" s="323"/>
      <c r="E41" s="538" t="s">
        <v>77</v>
      </c>
      <c r="F41" s="538"/>
      <c r="G41" s="538"/>
      <c r="H41" s="538"/>
      <c r="I41" s="306" t="s">
        <v>76</v>
      </c>
      <c r="J41" s="307"/>
      <c r="K41" s="539" t="s">
        <v>37</v>
      </c>
      <c r="L41" s="539"/>
      <c r="M41" s="308"/>
      <c r="N41" s="309" t="s">
        <v>75</v>
      </c>
      <c r="O41" s="324"/>
    </row>
    <row r="42" spans="3:28" x14ac:dyDescent="0.3">
      <c r="D42" s="325"/>
      <c r="E42" s="310" t="s">
        <v>43</v>
      </c>
      <c r="F42" s="311"/>
      <c r="G42" s="310"/>
      <c r="H42" s="310"/>
      <c r="I42" s="383">
        <v>19862</v>
      </c>
      <c r="J42" s="383"/>
      <c r="K42" s="384"/>
      <c r="L42" s="384"/>
      <c r="M42" s="384"/>
      <c r="N42" s="384"/>
      <c r="O42" s="317"/>
    </row>
    <row r="43" spans="3:28" x14ac:dyDescent="0.3">
      <c r="D43" s="325"/>
      <c r="E43" s="310" t="s">
        <v>44</v>
      </c>
      <c r="F43" s="310" t="s">
        <v>4</v>
      </c>
      <c r="G43" s="310"/>
      <c r="H43" s="310"/>
      <c r="I43" s="383">
        <v>1436</v>
      </c>
      <c r="J43" s="383"/>
      <c r="K43" s="384"/>
      <c r="L43" s="384"/>
      <c r="M43" s="384"/>
      <c r="N43" s="384"/>
      <c r="O43" s="317"/>
    </row>
    <row r="44" spans="3:28" x14ac:dyDescent="0.3">
      <c r="D44" s="325"/>
      <c r="E44" s="310"/>
      <c r="F44" s="310" t="s">
        <v>45</v>
      </c>
      <c r="G44" s="310"/>
      <c r="H44" s="310"/>
      <c r="I44" s="385">
        <v>1232</v>
      </c>
      <c r="J44" s="383"/>
      <c r="K44" s="384"/>
      <c r="L44" s="383"/>
      <c r="M44" s="384"/>
      <c r="N44" s="386"/>
      <c r="O44" s="317"/>
    </row>
    <row r="45" spans="3:28" x14ac:dyDescent="0.3">
      <c r="D45" s="325"/>
      <c r="E45" s="310"/>
      <c r="F45" s="314" t="s">
        <v>72</v>
      </c>
      <c r="G45" s="314"/>
      <c r="H45" s="314"/>
      <c r="I45" s="383">
        <f>+I42-I43-I44</f>
        <v>17194</v>
      </c>
      <c r="J45" s="383"/>
      <c r="K45" s="384"/>
      <c r="L45" s="384"/>
      <c r="M45" s="384"/>
      <c r="N45" s="384"/>
      <c r="O45" s="317"/>
    </row>
    <row r="46" spans="3:28" x14ac:dyDescent="0.3">
      <c r="D46" s="325"/>
      <c r="E46" s="310" t="s">
        <v>79</v>
      </c>
      <c r="F46" s="312"/>
      <c r="G46" s="312"/>
      <c r="H46" s="312"/>
      <c r="I46" s="385">
        <f>+'Main Table'!AO95</f>
        <v>0</v>
      </c>
      <c r="J46" s="383"/>
      <c r="K46" s="384"/>
      <c r="L46" s="384"/>
      <c r="M46" s="384"/>
      <c r="N46" s="384"/>
      <c r="O46" s="317"/>
    </row>
    <row r="47" spans="3:28" x14ac:dyDescent="0.3">
      <c r="D47" s="561" t="s">
        <v>49</v>
      </c>
      <c r="E47" s="562"/>
      <c r="F47" s="562"/>
      <c r="G47" s="562"/>
      <c r="H47" s="562"/>
      <c r="I47" s="315">
        <f>+I45-I46</f>
        <v>17194</v>
      </c>
      <c r="J47" s="383"/>
      <c r="K47" s="384"/>
      <c r="L47" s="384"/>
      <c r="M47" s="384"/>
      <c r="N47" s="384"/>
      <c r="O47" s="317"/>
    </row>
    <row r="48" spans="3:28" x14ac:dyDescent="0.3">
      <c r="D48" s="325"/>
      <c r="E48" s="310" t="s">
        <v>73</v>
      </c>
      <c r="F48" s="312"/>
      <c r="G48" s="312"/>
      <c r="H48" s="312"/>
      <c r="I48" s="385">
        <f>+I46</f>
        <v>0</v>
      </c>
      <c r="J48" s="383"/>
      <c r="K48" s="384"/>
      <c r="L48" s="384"/>
      <c r="M48" s="384"/>
      <c r="N48" s="384"/>
      <c r="O48" s="317"/>
    </row>
    <row r="49" spans="4:17" ht="15" thickBot="1" x14ac:dyDescent="0.35">
      <c r="D49" s="561" t="s">
        <v>46</v>
      </c>
      <c r="E49" s="562"/>
      <c r="F49" s="562"/>
      <c r="G49" s="562"/>
      <c r="H49" s="562"/>
      <c r="I49" s="387">
        <f>+I47+I48</f>
        <v>17194</v>
      </c>
      <c r="J49" s="383"/>
      <c r="K49" s="563">
        <v>25250</v>
      </c>
      <c r="L49" s="563"/>
      <c r="M49" s="384"/>
      <c r="N49" s="388">
        <f>+K49-I49</f>
        <v>8056</v>
      </c>
      <c r="O49" s="317"/>
      <c r="Q49" s="56"/>
    </row>
    <row r="50" spans="4:17" ht="15.6" thickTop="1" thickBot="1" x14ac:dyDescent="0.35">
      <c r="D50" s="316"/>
      <c r="E50" s="564" t="s">
        <v>71</v>
      </c>
      <c r="F50" s="564"/>
      <c r="G50" s="564"/>
      <c r="H50" s="314"/>
      <c r="I50" s="389">
        <f>+I49/K49</f>
        <v>0.680950495049505</v>
      </c>
      <c r="J50" s="384"/>
      <c r="K50" s="384"/>
      <c r="L50" s="384"/>
      <c r="M50" s="384"/>
      <c r="N50" s="390">
        <f>+N49/K49</f>
        <v>0.31904950495049506</v>
      </c>
      <c r="O50" s="317"/>
      <c r="Q50" s="56"/>
    </row>
    <row r="51" spans="4:17" ht="15.6" thickTop="1" thickBot="1" x14ac:dyDescent="0.35">
      <c r="D51" s="326"/>
      <c r="E51" s="327"/>
      <c r="F51" s="327"/>
      <c r="G51" s="327"/>
      <c r="H51" s="327"/>
      <c r="I51" s="391"/>
      <c r="J51" s="392"/>
      <c r="K51" s="393"/>
      <c r="L51" s="393"/>
      <c r="M51" s="393"/>
      <c r="N51" s="393"/>
      <c r="O51" s="320"/>
    </row>
    <row r="52" spans="4:17" ht="15" thickBot="1" x14ac:dyDescent="0.35">
      <c r="D52" s="90"/>
      <c r="E52" s="152"/>
      <c r="F52" s="152"/>
      <c r="G52" s="152"/>
      <c r="H52" s="152"/>
      <c r="I52" s="356"/>
      <c r="J52" s="90"/>
      <c r="K52" s="110"/>
      <c r="L52" s="110"/>
      <c r="M52" s="362"/>
      <c r="N52" s="110"/>
      <c r="O52" s="110"/>
      <c r="P52" s="61"/>
    </row>
    <row r="53" spans="4:17" ht="16.2" thickBot="1" x14ac:dyDescent="0.35">
      <c r="D53" s="363"/>
      <c r="E53" s="528" t="s">
        <v>132</v>
      </c>
      <c r="F53" s="529"/>
      <c r="G53" s="529"/>
      <c r="H53" s="529"/>
      <c r="I53" s="529"/>
      <c r="J53" s="530"/>
      <c r="K53" s="364"/>
      <c r="L53" s="367" t="s">
        <v>10</v>
      </c>
      <c r="M53" s="366"/>
      <c r="N53" s="110"/>
      <c r="O53" s="110"/>
      <c r="P53" s="61"/>
    </row>
    <row r="54" spans="4:17" x14ac:dyDescent="0.3">
      <c r="D54" s="325"/>
      <c r="E54" s="357" t="s">
        <v>90</v>
      </c>
      <c r="F54" s="312"/>
      <c r="G54" s="312"/>
      <c r="H54" s="312"/>
      <c r="I54" s="565">
        <f>+K49</f>
        <v>25250</v>
      </c>
      <c r="J54" s="565"/>
      <c r="K54" s="312"/>
      <c r="L54" s="358">
        <f>+I54/$I$54</f>
        <v>1</v>
      </c>
      <c r="M54" s="365"/>
      <c r="N54" s="110"/>
      <c r="O54" s="110"/>
      <c r="P54" s="61"/>
    </row>
    <row r="55" spans="4:17" x14ac:dyDescent="0.3">
      <c r="D55" s="325"/>
      <c r="E55" s="357"/>
      <c r="F55" s="312"/>
      <c r="G55" s="312"/>
      <c r="H55" s="312"/>
      <c r="I55" s="312"/>
      <c r="J55" s="312"/>
      <c r="K55" s="312"/>
      <c r="L55" s="312"/>
      <c r="M55" s="365"/>
      <c r="N55" s="110"/>
      <c r="O55" s="110"/>
      <c r="P55" s="61"/>
    </row>
    <row r="56" spans="4:17" x14ac:dyDescent="0.3">
      <c r="D56" s="316"/>
      <c r="E56" s="313"/>
      <c r="F56" s="359" t="s">
        <v>115</v>
      </c>
      <c r="G56" s="359"/>
      <c r="H56" s="313"/>
      <c r="I56" s="566">
        <f>+I49</f>
        <v>17194</v>
      </c>
      <c r="J56" s="567"/>
      <c r="K56" s="313"/>
      <c r="L56" s="358">
        <f>+I56/$I$54</f>
        <v>0.680950495049505</v>
      </c>
      <c r="M56" s="317"/>
      <c r="N56" s="110"/>
      <c r="O56" s="110"/>
      <c r="P56" s="61"/>
    </row>
    <row r="57" spans="4:17" x14ac:dyDescent="0.3">
      <c r="D57" s="316"/>
      <c r="E57" s="313"/>
      <c r="F57" s="313" t="s">
        <v>91</v>
      </c>
      <c r="G57" s="313"/>
      <c r="H57" s="313"/>
      <c r="I57" s="568">
        <f>+I43</f>
        <v>1436</v>
      </c>
      <c r="J57" s="569"/>
      <c r="K57" s="313"/>
      <c r="L57" s="358">
        <f>+I57/$I$54</f>
        <v>5.6871287128712873E-2</v>
      </c>
      <c r="M57" s="317"/>
      <c r="N57" s="110"/>
      <c r="O57" s="110"/>
      <c r="P57" s="61"/>
    </row>
    <row r="58" spans="4:17" ht="15" thickBot="1" x14ac:dyDescent="0.35">
      <c r="D58" s="316"/>
      <c r="E58" s="570" t="s">
        <v>116</v>
      </c>
      <c r="F58" s="570"/>
      <c r="G58" s="570"/>
      <c r="H58" s="313"/>
      <c r="I58" s="571">
        <f>+I54-I56-I57</f>
        <v>6620</v>
      </c>
      <c r="J58" s="572"/>
      <c r="K58" s="360"/>
      <c r="L58" s="361">
        <f>+I58/$I$54</f>
        <v>0.26217821782178219</v>
      </c>
      <c r="M58" s="317"/>
      <c r="N58" s="110"/>
      <c r="O58" s="110"/>
      <c r="P58" s="158">
        <f>+I58-I44</f>
        <v>5388</v>
      </c>
    </row>
    <row r="59" spans="4:17" ht="15" thickTop="1" x14ac:dyDescent="0.3">
      <c r="D59" s="316"/>
      <c r="E59" s="379"/>
      <c r="F59" s="379"/>
      <c r="G59" s="379"/>
      <c r="H59" s="313"/>
      <c r="I59" s="380"/>
      <c r="J59" s="379"/>
      <c r="K59" s="360"/>
      <c r="L59" s="381"/>
      <c r="M59" s="317"/>
      <c r="N59" s="110"/>
      <c r="O59" s="110"/>
      <c r="P59" s="61"/>
    </row>
    <row r="60" spans="4:17" ht="15" thickBot="1" x14ac:dyDescent="0.35">
      <c r="D60" s="318"/>
      <c r="E60" s="319"/>
      <c r="F60" s="319"/>
      <c r="G60" s="319"/>
      <c r="H60" s="319"/>
      <c r="I60" s="319"/>
      <c r="J60" s="319"/>
      <c r="K60" s="319"/>
      <c r="L60" s="319"/>
      <c r="M60" s="320"/>
      <c r="N60" s="110"/>
      <c r="O60" s="110"/>
      <c r="P60" s="61"/>
    </row>
    <row r="61" spans="4:17" ht="15" thickBot="1" x14ac:dyDescent="0.35"/>
    <row r="62" spans="4:17" ht="15" thickBot="1" x14ac:dyDescent="0.35">
      <c r="E62" s="528" t="s">
        <v>119</v>
      </c>
      <c r="F62" s="529"/>
      <c r="G62" s="529"/>
      <c r="H62" s="529"/>
      <c r="I62" s="529"/>
      <c r="J62" s="529"/>
      <c r="K62" s="529"/>
      <c r="L62" s="529"/>
      <c r="M62" s="530"/>
      <c r="P62" s="373">
        <f>+I54/P63</f>
        <v>215.99657827202736</v>
      </c>
    </row>
    <row r="63" spans="4:17" x14ac:dyDescent="0.3">
      <c r="E63" s="368"/>
      <c r="F63" s="321" t="s">
        <v>111</v>
      </c>
      <c r="G63" s="321"/>
      <c r="H63" s="321"/>
      <c r="I63" s="560">
        <v>11690000</v>
      </c>
      <c r="J63" s="560"/>
      <c r="K63" s="560"/>
      <c r="L63" s="560"/>
      <c r="M63" s="369"/>
      <c r="P63">
        <f>+I63/100000</f>
        <v>116.9</v>
      </c>
    </row>
    <row r="64" spans="4:17" x14ac:dyDescent="0.3">
      <c r="E64" s="368"/>
      <c r="F64" s="321" t="s">
        <v>112</v>
      </c>
      <c r="G64" s="321"/>
      <c r="H64" s="321"/>
      <c r="I64" s="321"/>
      <c r="J64" s="321"/>
      <c r="K64" s="321"/>
      <c r="L64" s="322">
        <f>+I58/I63</f>
        <v>5.6629597946963222E-4</v>
      </c>
      <c r="M64" s="369"/>
    </row>
    <row r="65" spans="4:15" x14ac:dyDescent="0.3">
      <c r="E65" s="368"/>
      <c r="F65" s="527" t="s">
        <v>110</v>
      </c>
      <c r="G65" s="527"/>
      <c r="H65" s="321"/>
      <c r="I65" s="321"/>
      <c r="J65" s="321"/>
      <c r="K65" s="321"/>
      <c r="L65" s="382">
        <f>+I58/(I63/100000)</f>
        <v>56.629597946963216</v>
      </c>
      <c r="M65" s="369"/>
    </row>
    <row r="66" spans="4:15" ht="15" thickBot="1" x14ac:dyDescent="0.35">
      <c r="E66" s="370"/>
      <c r="F66" s="371"/>
      <c r="G66" s="371"/>
      <c r="H66" s="371"/>
      <c r="I66" s="371"/>
      <c r="J66" s="371"/>
      <c r="K66" s="371"/>
      <c r="L66" s="371"/>
      <c r="M66" s="372"/>
    </row>
    <row r="69" spans="4:15" ht="15" thickBot="1" x14ac:dyDescent="0.35"/>
    <row r="70" spans="4:15" ht="15" thickBot="1" x14ac:dyDescent="0.35">
      <c r="D70" s="573" t="s">
        <v>122</v>
      </c>
      <c r="E70" s="574"/>
      <c r="F70" s="574"/>
      <c r="G70" s="574"/>
      <c r="H70" s="574"/>
      <c r="I70" s="574"/>
      <c r="J70" s="574"/>
      <c r="K70" s="574"/>
      <c r="L70" s="574"/>
      <c r="M70" s="574"/>
      <c r="N70" s="574"/>
      <c r="O70" s="575"/>
    </row>
    <row r="71" spans="4:15" ht="15" thickBot="1" x14ac:dyDescent="0.35">
      <c r="D71" s="402"/>
      <c r="E71" s="576" t="s">
        <v>77</v>
      </c>
      <c r="F71" s="576"/>
      <c r="G71" s="576"/>
      <c r="H71" s="576"/>
      <c r="I71" s="403" t="s">
        <v>76</v>
      </c>
      <c r="J71" s="404"/>
      <c r="K71" s="577" t="s">
        <v>37</v>
      </c>
      <c r="L71" s="577"/>
      <c r="M71" s="405"/>
      <c r="N71" s="406" t="s">
        <v>75</v>
      </c>
      <c r="O71" s="407"/>
    </row>
    <row r="72" spans="4:15" x14ac:dyDescent="0.3">
      <c r="D72" s="408"/>
      <c r="E72" s="409" t="s">
        <v>43</v>
      </c>
      <c r="F72" s="410"/>
      <c r="G72" s="409"/>
      <c r="H72" s="409"/>
      <c r="I72" s="411">
        <v>33193</v>
      </c>
      <c r="J72" s="411"/>
      <c r="K72" s="412"/>
      <c r="L72" s="412"/>
      <c r="M72" s="412"/>
      <c r="N72" s="412"/>
      <c r="O72" s="413"/>
    </row>
    <row r="73" spans="4:15" x14ac:dyDescent="0.3">
      <c r="D73" s="408"/>
      <c r="E73" s="409" t="s">
        <v>44</v>
      </c>
      <c r="F73" s="409" t="s">
        <v>4</v>
      </c>
      <c r="G73" s="409"/>
      <c r="H73" s="409"/>
      <c r="I73" s="411">
        <v>1827</v>
      </c>
      <c r="J73" s="411"/>
      <c r="K73" s="412"/>
      <c r="L73" s="412"/>
      <c r="M73" s="412"/>
      <c r="N73" s="412"/>
      <c r="O73" s="413"/>
    </row>
    <row r="74" spans="4:15" x14ac:dyDescent="0.3">
      <c r="D74" s="408"/>
      <c r="E74" s="409"/>
      <c r="F74" s="409" t="s">
        <v>45</v>
      </c>
      <c r="G74" s="409"/>
      <c r="H74" s="409"/>
      <c r="I74" s="414"/>
      <c r="J74" s="411"/>
      <c r="K74" s="412"/>
      <c r="L74" s="411"/>
      <c r="M74" s="412"/>
      <c r="N74" s="415"/>
      <c r="O74" s="413"/>
    </row>
    <row r="75" spans="4:15" x14ac:dyDescent="0.3">
      <c r="D75" s="408"/>
      <c r="E75" s="409"/>
      <c r="F75" s="416" t="s">
        <v>72</v>
      </c>
      <c r="G75" s="416"/>
      <c r="H75" s="416"/>
      <c r="I75" s="411">
        <f>+I72-I73-I74</f>
        <v>31366</v>
      </c>
      <c r="J75" s="411"/>
      <c r="K75" s="412"/>
      <c r="L75" s="412"/>
      <c r="M75" s="412"/>
      <c r="N75" s="412"/>
      <c r="O75" s="413"/>
    </row>
    <row r="76" spans="4:15" x14ac:dyDescent="0.3">
      <c r="D76" s="408"/>
      <c r="E76" s="409" t="s">
        <v>79</v>
      </c>
      <c r="F76" s="16"/>
      <c r="G76" s="16"/>
      <c r="H76" s="16"/>
      <c r="I76" s="414">
        <f>+'Main Table'!AO125</f>
        <v>0</v>
      </c>
      <c r="J76" s="411"/>
      <c r="K76" s="412"/>
      <c r="L76" s="412"/>
      <c r="M76" s="412"/>
      <c r="N76" s="412"/>
      <c r="O76" s="413"/>
    </row>
    <row r="77" spans="4:15" x14ac:dyDescent="0.3">
      <c r="D77" s="578" t="s">
        <v>49</v>
      </c>
      <c r="E77" s="579"/>
      <c r="F77" s="579"/>
      <c r="G77" s="579"/>
      <c r="H77" s="579"/>
      <c r="I77" s="417">
        <f>+I75-I76</f>
        <v>31366</v>
      </c>
      <c r="J77" s="411"/>
      <c r="K77" s="412"/>
      <c r="L77" s="412"/>
      <c r="M77" s="412"/>
      <c r="N77" s="412"/>
      <c r="O77" s="413"/>
    </row>
    <row r="78" spans="4:15" x14ac:dyDescent="0.3">
      <c r="D78" s="408"/>
      <c r="E78" s="409" t="s">
        <v>73</v>
      </c>
      <c r="F78" s="16"/>
      <c r="G78" s="16"/>
      <c r="H78" s="16"/>
      <c r="I78" s="414">
        <f>+I76</f>
        <v>0</v>
      </c>
      <c r="J78" s="411"/>
      <c r="K78" s="412"/>
      <c r="L78" s="412"/>
      <c r="M78" s="412"/>
      <c r="N78" s="412"/>
      <c r="O78" s="413"/>
    </row>
    <row r="79" spans="4:15" ht="15" thickBot="1" x14ac:dyDescent="0.35">
      <c r="D79" s="578" t="s">
        <v>46</v>
      </c>
      <c r="E79" s="579"/>
      <c r="F79" s="579"/>
      <c r="G79" s="579"/>
      <c r="H79" s="579"/>
      <c r="I79" s="418">
        <f>+I77+I78</f>
        <v>31366</v>
      </c>
      <c r="J79" s="411"/>
      <c r="K79" s="580">
        <v>42402</v>
      </c>
      <c r="L79" s="580"/>
      <c r="M79" s="412"/>
      <c r="N79" s="419">
        <f>+K79-I79</f>
        <v>11036</v>
      </c>
      <c r="O79" s="413"/>
    </row>
    <row r="80" spans="4:15" ht="15.6" thickTop="1" thickBot="1" x14ac:dyDescent="0.35">
      <c r="D80" s="420"/>
      <c r="E80" s="581" t="s">
        <v>71</v>
      </c>
      <c r="F80" s="581"/>
      <c r="G80" s="581"/>
      <c r="H80" s="416"/>
      <c r="I80" s="421">
        <f>+I79/K79</f>
        <v>0.73972925805386536</v>
      </c>
      <c r="J80" s="412"/>
      <c r="K80" s="412"/>
      <c r="L80" s="412"/>
      <c r="M80" s="412"/>
      <c r="N80" s="422">
        <f>+N79/K79</f>
        <v>0.26027074194613464</v>
      </c>
      <c r="O80" s="413"/>
    </row>
    <row r="81" spans="4:15" ht="15.6" thickTop="1" thickBot="1" x14ac:dyDescent="0.35">
      <c r="D81" s="423"/>
      <c r="E81" s="424"/>
      <c r="F81" s="424"/>
      <c r="G81" s="424"/>
      <c r="H81" s="424"/>
      <c r="I81" s="425"/>
      <c r="J81" s="426"/>
      <c r="K81" s="427"/>
      <c r="L81" s="427"/>
      <c r="M81" s="427"/>
      <c r="N81" s="427"/>
      <c r="O81" s="428"/>
    </row>
    <row r="82" spans="4:15" ht="15" thickBot="1" x14ac:dyDescent="0.35">
      <c r="D82" s="90"/>
      <c r="E82" s="152"/>
      <c r="F82" s="152"/>
      <c r="G82" s="152"/>
      <c r="H82" s="152"/>
      <c r="I82" s="356"/>
      <c r="J82" s="90"/>
      <c r="K82" s="110"/>
      <c r="L82" s="110"/>
      <c r="M82" s="362"/>
      <c r="N82" s="110"/>
      <c r="O82" s="110"/>
    </row>
    <row r="83" spans="4:15" ht="16.2" thickBot="1" x14ac:dyDescent="0.35">
      <c r="D83" s="429"/>
      <c r="E83" s="582" t="s">
        <v>123</v>
      </c>
      <c r="F83" s="583"/>
      <c r="G83" s="583"/>
      <c r="H83" s="583"/>
      <c r="I83" s="583"/>
      <c r="J83" s="584"/>
      <c r="K83" s="430"/>
      <c r="L83" s="442" t="s">
        <v>10</v>
      </c>
      <c r="M83" s="431"/>
      <c r="N83" s="110"/>
      <c r="O83" s="110"/>
    </row>
    <row r="84" spans="4:15" x14ac:dyDescent="0.3">
      <c r="D84" s="408"/>
      <c r="E84" s="432" t="s">
        <v>90</v>
      </c>
      <c r="F84" s="16"/>
      <c r="G84" s="16"/>
      <c r="H84" s="16"/>
      <c r="I84" s="585">
        <f>+K79</f>
        <v>42402</v>
      </c>
      <c r="J84" s="585"/>
      <c r="K84" s="16"/>
      <c r="L84" s="60">
        <f>+I84/$I$84</f>
        <v>1</v>
      </c>
      <c r="M84" s="433"/>
      <c r="N84" s="110"/>
      <c r="O84" s="110"/>
    </row>
    <row r="85" spans="4:15" x14ac:dyDescent="0.3">
      <c r="D85" s="408"/>
      <c r="E85" s="432"/>
      <c r="F85" s="16"/>
      <c r="G85" s="16"/>
      <c r="H85" s="16"/>
      <c r="I85" s="16"/>
      <c r="J85" s="16"/>
      <c r="K85" s="16"/>
      <c r="L85" s="16"/>
      <c r="M85" s="433"/>
      <c r="N85" s="110"/>
      <c r="O85" s="110"/>
    </row>
    <row r="86" spans="4:15" x14ac:dyDescent="0.3">
      <c r="D86" s="420"/>
      <c r="E86" s="15"/>
      <c r="F86" s="434" t="s">
        <v>115</v>
      </c>
      <c r="G86" s="434"/>
      <c r="H86" s="15"/>
      <c r="I86" s="586">
        <f>+I79</f>
        <v>31366</v>
      </c>
      <c r="J86" s="587"/>
      <c r="K86" s="15"/>
      <c r="L86" s="60">
        <f>+I86/$I$84</f>
        <v>0.73972925805386536</v>
      </c>
      <c r="M86" s="413"/>
      <c r="N86" s="110"/>
      <c r="O86" s="110"/>
    </row>
    <row r="87" spans="4:15" x14ac:dyDescent="0.3">
      <c r="D87" s="420"/>
      <c r="E87" s="15"/>
      <c r="F87" s="15" t="s">
        <v>91</v>
      </c>
      <c r="G87" s="15"/>
      <c r="H87" s="15"/>
      <c r="I87" s="588">
        <f>+I73</f>
        <v>1827</v>
      </c>
      <c r="J87" s="589"/>
      <c r="K87" s="15"/>
      <c r="L87" s="60">
        <f>+I87/$I$84</f>
        <v>4.3087590208009056E-2</v>
      </c>
      <c r="M87" s="413"/>
      <c r="N87" s="110"/>
      <c r="O87" s="110"/>
    </row>
    <row r="88" spans="4:15" ht="15" thickBot="1" x14ac:dyDescent="0.35">
      <c r="D88" s="420"/>
      <c r="E88" s="591" t="s">
        <v>116</v>
      </c>
      <c r="F88" s="591"/>
      <c r="G88" s="591"/>
      <c r="H88" s="15"/>
      <c r="I88" s="592">
        <f>+I84-I86-I87</f>
        <v>9209</v>
      </c>
      <c r="J88" s="593"/>
      <c r="K88" s="435"/>
      <c r="L88" s="436">
        <f>+I88/$I$84</f>
        <v>0.21718315173812555</v>
      </c>
      <c r="M88" s="413"/>
      <c r="N88" s="110"/>
      <c r="O88" s="110"/>
    </row>
    <row r="89" spans="4:15" ht="15" thickTop="1" x14ac:dyDescent="0.3">
      <c r="D89" s="420"/>
      <c r="E89" s="437"/>
      <c r="F89" s="437"/>
      <c r="G89" s="437"/>
      <c r="H89" s="15"/>
      <c r="I89" s="438"/>
      <c r="J89" s="437"/>
      <c r="K89" s="435"/>
      <c r="L89" s="439"/>
      <c r="M89" s="413"/>
      <c r="N89" s="110"/>
      <c r="O89" s="110"/>
    </row>
    <row r="90" spans="4:15" ht="15" thickBot="1" x14ac:dyDescent="0.35">
      <c r="D90" s="440"/>
      <c r="E90" s="441"/>
      <c r="F90" s="441"/>
      <c r="G90" s="441"/>
      <c r="H90" s="441"/>
      <c r="I90" s="441"/>
      <c r="J90" s="441"/>
      <c r="K90" s="441"/>
      <c r="L90" s="441"/>
      <c r="M90" s="428"/>
      <c r="N90" s="110"/>
      <c r="O90" s="110"/>
    </row>
    <row r="91" spans="4:15" ht="15" thickBot="1" x14ac:dyDescent="0.35"/>
    <row r="92" spans="4:15" ht="15" thickBot="1" x14ac:dyDescent="0.35">
      <c r="E92" s="594" t="s">
        <v>124</v>
      </c>
      <c r="F92" s="595"/>
      <c r="G92" s="595"/>
      <c r="H92" s="595"/>
      <c r="I92" s="595"/>
      <c r="J92" s="595"/>
      <c r="K92" s="595"/>
      <c r="L92" s="595"/>
      <c r="M92" s="596"/>
    </row>
    <row r="93" spans="4:15" x14ac:dyDescent="0.3">
      <c r="E93" s="443"/>
      <c r="F93" s="444" t="s">
        <v>125</v>
      </c>
      <c r="G93" s="444"/>
      <c r="H93" s="444"/>
      <c r="I93" s="597">
        <v>21477737</v>
      </c>
      <c r="J93" s="597"/>
      <c r="K93" s="597"/>
      <c r="L93" s="597"/>
      <c r="M93" s="445"/>
    </row>
    <row r="94" spans="4:15" x14ac:dyDescent="0.3">
      <c r="E94" s="443"/>
      <c r="F94" s="444" t="s">
        <v>112</v>
      </c>
      <c r="G94" s="444"/>
      <c r="H94" s="444"/>
      <c r="I94" s="444"/>
      <c r="J94" s="444"/>
      <c r="K94" s="444"/>
      <c r="L94" s="446">
        <f>+I88/I93</f>
        <v>4.2876956729659182E-4</v>
      </c>
      <c r="M94" s="445"/>
    </row>
    <row r="95" spans="4:15" x14ac:dyDescent="0.3">
      <c r="E95" s="443"/>
      <c r="F95" s="590" t="s">
        <v>110</v>
      </c>
      <c r="G95" s="590"/>
      <c r="H95" s="444"/>
      <c r="I95" s="444"/>
      <c r="J95" s="444"/>
      <c r="K95" s="444"/>
      <c r="L95" s="447">
        <f>+I88/(I93/100000)</f>
        <v>42.876956729659184</v>
      </c>
      <c r="M95" s="445"/>
    </row>
    <row r="96" spans="4:15" x14ac:dyDescent="0.3">
      <c r="E96" s="443"/>
      <c r="F96" s="448"/>
      <c r="G96" s="448"/>
      <c r="H96" s="444"/>
      <c r="I96" s="444"/>
      <c r="J96" s="444"/>
      <c r="K96" s="444"/>
      <c r="L96" s="447"/>
      <c r="M96" s="445"/>
    </row>
    <row r="97" spans="5:13" x14ac:dyDescent="0.3">
      <c r="E97" s="443"/>
      <c r="F97" s="448" t="s">
        <v>126</v>
      </c>
      <c r="G97" s="448"/>
      <c r="H97" s="590" t="s">
        <v>127</v>
      </c>
      <c r="I97" s="590"/>
      <c r="J97" s="444"/>
      <c r="K97" s="444"/>
      <c r="L97" s="447"/>
      <c r="M97" s="445"/>
    </row>
    <row r="98" spans="5:13" ht="15" thickBot="1" x14ac:dyDescent="0.35">
      <c r="E98" s="449"/>
      <c r="F98" s="450"/>
      <c r="G98" s="450"/>
      <c r="H98" s="450"/>
      <c r="I98" s="450"/>
      <c r="J98" s="450"/>
      <c r="K98" s="450"/>
      <c r="L98" s="450"/>
      <c r="M98" s="451"/>
    </row>
  </sheetData>
  <mergeCells count="48">
    <mergeCell ref="H97:I97"/>
    <mergeCell ref="E88:G88"/>
    <mergeCell ref="I88:J88"/>
    <mergeCell ref="E92:M92"/>
    <mergeCell ref="I93:L93"/>
    <mergeCell ref="F95:G95"/>
    <mergeCell ref="E80:G80"/>
    <mergeCell ref="E83:J83"/>
    <mergeCell ref="I84:J84"/>
    <mergeCell ref="I86:J86"/>
    <mergeCell ref="I87:J87"/>
    <mergeCell ref="D70:O70"/>
    <mergeCell ref="E71:H71"/>
    <mergeCell ref="K71:L71"/>
    <mergeCell ref="D77:H77"/>
    <mergeCell ref="D79:H79"/>
    <mergeCell ref="K79:L79"/>
    <mergeCell ref="I34:J34"/>
    <mergeCell ref="I36:J36"/>
    <mergeCell ref="E31:J31"/>
    <mergeCell ref="I35:J35"/>
    <mergeCell ref="I63:L63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  <mergeCell ref="F65:G65"/>
    <mergeCell ref="E62:M62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73" t="s">
        <v>5</v>
      </c>
      <c r="C1" s="473"/>
      <c r="D1" s="473"/>
    </row>
    <row r="2" spans="2:31" ht="15.6" x14ac:dyDescent="0.3">
      <c r="B2" s="473" t="s">
        <v>6</v>
      </c>
      <c r="C2" s="473"/>
      <c r="D2" s="473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85</v>
      </c>
      <c r="F5" s="259" t="s">
        <v>86</v>
      </c>
    </row>
    <row r="6" spans="2:31" ht="15.6" x14ac:dyDescent="0.3">
      <c r="B6" s="169"/>
      <c r="C6" s="169"/>
      <c r="D6" s="168"/>
      <c r="F6" t="s">
        <v>89</v>
      </c>
    </row>
    <row r="7" spans="2:31" ht="15.6" x14ac:dyDescent="0.3">
      <c r="B7" s="169"/>
      <c r="C7" s="169"/>
      <c r="D7" s="168"/>
      <c r="F7" s="259" t="s">
        <v>88</v>
      </c>
    </row>
    <row r="8" spans="2:31" ht="15.6" x14ac:dyDescent="0.3">
      <c r="B8" s="169"/>
      <c r="C8" s="169"/>
      <c r="D8" s="168"/>
      <c r="F8" s="259" t="s">
        <v>87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599" t="s">
        <v>23</v>
      </c>
      <c r="E12" s="600"/>
      <c r="F12" s="600"/>
      <c r="G12" s="600"/>
      <c r="H12" s="600"/>
      <c r="I12" s="600"/>
      <c r="J12" s="600"/>
      <c r="K12" s="600"/>
      <c r="L12" s="600"/>
      <c r="M12" s="600"/>
      <c r="N12" s="600"/>
      <c r="O12" s="600"/>
      <c r="P12" s="600"/>
      <c r="Q12" s="600"/>
      <c r="R12" s="600"/>
      <c r="S12" s="600"/>
      <c r="T12" s="600"/>
      <c r="U12" s="601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Table'!J78</f>
        <v>1.3621934062661661E-2</v>
      </c>
      <c r="U14" s="231"/>
      <c r="V14" s="1"/>
      <c r="X14" s="235"/>
      <c r="Y14" s="598" t="s">
        <v>63</v>
      </c>
      <c r="Z14" s="598"/>
      <c r="AA14" s="598"/>
      <c r="AB14" s="598"/>
      <c r="AC14" s="598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86598.789936643501</v>
      </c>
      <c r="Q15" s="81"/>
      <c r="R15" s="81"/>
      <c r="S15" s="81"/>
      <c r="T15" s="82">
        <f t="shared" ref="T15:T59" si="5">+T14</f>
        <v>1.3621934062661661E-2</v>
      </c>
      <c r="U15" s="231"/>
      <c r="V15" s="1"/>
      <c r="X15" s="237"/>
      <c r="Y15" s="238" t="s">
        <v>64</v>
      </c>
      <c r="Z15" s="239"/>
      <c r="AA15" s="238" t="s">
        <v>65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87778.432943066757</v>
      </c>
      <c r="Q16" s="81"/>
      <c r="R16" s="81"/>
      <c r="S16" s="81"/>
      <c r="T16" s="82">
        <f t="shared" si="5"/>
        <v>1.3621934062661661E-2</v>
      </c>
      <c r="U16" s="231"/>
      <c r="V16" s="1"/>
      <c r="X16" s="237"/>
      <c r="Y16" s="243" t="s">
        <v>60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88974.144968740991</v>
      </c>
      <c r="Q17" s="81"/>
      <c r="R17" s="81"/>
      <c r="S17" s="81"/>
      <c r="T17" s="82">
        <f t="shared" si="5"/>
        <v>1.3621934062661661E-2</v>
      </c>
      <c r="U17" s="231"/>
      <c r="V17" s="1"/>
      <c r="X17" s="237"/>
      <c r="Y17" s="246" t="s">
        <v>62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90186.144904786895</v>
      </c>
      <c r="Q18" s="81"/>
      <c r="R18" s="81"/>
      <c r="S18" s="81"/>
      <c r="T18" s="82">
        <f t="shared" si="5"/>
        <v>1.3621934062661661E-2</v>
      </c>
      <c r="U18" s="231"/>
      <c r="V18" s="1"/>
      <c r="X18" s="237"/>
      <c r="Y18" s="248" t="s">
        <v>66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91414.654624045565</v>
      </c>
      <c r="Q19" s="81"/>
      <c r="R19" s="81"/>
      <c r="S19" s="81"/>
      <c r="T19" s="82">
        <f t="shared" si="5"/>
        <v>1.3621934062661661E-2</v>
      </c>
      <c r="U19" s="231"/>
      <c r="V19" s="1"/>
      <c r="X19" s="249"/>
      <c r="Y19" s="250" t="s">
        <v>67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92659.89902169531</v>
      </c>
      <c r="Q20" s="81"/>
      <c r="R20" s="81"/>
      <c r="S20" s="81"/>
      <c r="T20" s="82">
        <f t="shared" si="5"/>
        <v>1.3621934062661661E-2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93922.106056421748</v>
      </c>
      <c r="Q21" s="81"/>
      <c r="R21" s="81"/>
      <c r="S21" s="81"/>
      <c r="T21" s="82">
        <f t="shared" si="5"/>
        <v>1.3621934062661661E-2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95201.506792148648</v>
      </c>
      <c r="Q22" s="81"/>
      <c r="R22" s="81"/>
      <c r="S22" s="81"/>
      <c r="T22" s="82">
        <f t="shared" si="5"/>
        <v>1.3621934062661661E-2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96498.335440337338</v>
      </c>
      <c r="Q23" s="81"/>
      <c r="R23" s="81"/>
      <c r="S23" s="81"/>
      <c r="T23" s="82">
        <f t="shared" si="5"/>
        <v>1.3621934062661661E-2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97812.829402862233</v>
      </c>
      <c r="Q24" s="81"/>
      <c r="R24" s="81"/>
      <c r="S24" s="81"/>
      <c r="T24" s="82">
        <f t="shared" si="5"/>
        <v>1.3621934062661661E-2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99145.229315470409</v>
      </c>
      <c r="Q25" s="81"/>
      <c r="R25" s="81"/>
      <c r="S25" s="81"/>
      <c r="T25" s="82">
        <f t="shared" si="5"/>
        <v>1.3621934062661661E-2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100495.77909183323</v>
      </c>
      <c r="Q26" s="81"/>
      <c r="R26" s="81"/>
      <c r="S26" s="81"/>
      <c r="T26" s="82">
        <f t="shared" si="5"/>
        <v>1.3621934062661661E-2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101864.72596819801</v>
      </c>
      <c r="Q27" s="81"/>
      <c r="R27" s="81"/>
      <c r="S27" s="81"/>
      <c r="T27" s="82">
        <f t="shared" si="5"/>
        <v>1.3621934062661661E-2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103252.32054864791</v>
      </c>
      <c r="Q28" s="81"/>
      <c r="R28" s="81"/>
      <c r="S28" s="81"/>
      <c r="T28" s="82">
        <f t="shared" si="5"/>
        <v>1.3621934062661661E-2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104658.81685097842</v>
      </c>
      <c r="Q29" s="81"/>
      <c r="R29" s="81"/>
      <c r="S29" s="81"/>
      <c r="T29" s="82">
        <f t="shared" si="5"/>
        <v>1.3621934062661661E-2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106084.47235319864</v>
      </c>
      <c r="Q30" s="81"/>
      <c r="R30" s="81"/>
      <c r="S30" s="81"/>
      <c r="T30" s="82">
        <f t="shared" si="5"/>
        <v>1.3621934062661661E-2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107529.54804066618</v>
      </c>
      <c r="Q31" s="81"/>
      <c r="R31" s="81"/>
      <c r="S31" s="81"/>
      <c r="T31" s="82">
        <f t="shared" si="5"/>
        <v>1.3621934062661661E-2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108994.30845386395</v>
      </c>
      <c r="Q32" s="81"/>
      <c r="R32" s="81"/>
      <c r="S32" s="81"/>
      <c r="T32" s="82">
        <f t="shared" si="5"/>
        <v>1.3621934062661661E-2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110479.02173682791</v>
      </c>
      <c r="Q33" s="81"/>
      <c r="R33" s="81"/>
      <c r="S33" s="81"/>
      <c r="T33" s="82">
        <f t="shared" si="5"/>
        <v>1.3621934062661661E-2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111983.95968623436</v>
      </c>
      <c r="Q34" s="81"/>
      <c r="R34" s="81"/>
      <c r="S34" s="81"/>
      <c r="T34" s="82">
        <f t="shared" si="5"/>
        <v>1.3621934062661661E-2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113509.39780115602</v>
      </c>
      <c r="Q35" s="81"/>
      <c r="R35" s="81"/>
      <c r="S35" s="81"/>
      <c r="T35" s="82">
        <f t="shared" si="5"/>
        <v>1.3621934062661661E-2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115055.61533349582</v>
      </c>
      <c r="Q36" s="81"/>
      <c r="R36" s="81"/>
      <c r="S36" s="81"/>
      <c r="T36" s="82">
        <f t="shared" si="5"/>
        <v>1.3621934062661661E-2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116622.89533910768</v>
      </c>
      <c r="Q37" s="81"/>
      <c r="R37" s="81"/>
      <c r="S37" s="81"/>
      <c r="T37" s="82">
        <f t="shared" si="5"/>
        <v>1.3621934062661661E-2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118211.52472961371</v>
      </c>
      <c r="Q38" s="81"/>
      <c r="R38" s="81"/>
      <c r="S38" s="81"/>
      <c r="T38" s="82">
        <f t="shared" si="5"/>
        <v>1.3621934062661661E-2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119821.79432492722</v>
      </c>
      <c r="Q39" s="81"/>
      <c r="R39" s="81"/>
      <c r="S39" s="81"/>
      <c r="T39" s="82">
        <f t="shared" si="5"/>
        <v>1.3621934062661661E-2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121453.99890649119</v>
      </c>
      <c r="Q40" s="81"/>
      <c r="R40" s="81"/>
      <c r="S40" s="81"/>
      <c r="T40" s="82">
        <f t="shared" si="5"/>
        <v>1.3621934062661661E-2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123108.43727124202</v>
      </c>
      <c r="Q41" s="81"/>
      <c r="R41" s="81"/>
      <c r="S41" s="81"/>
      <c r="T41" s="82">
        <f t="shared" si="5"/>
        <v>1.3621934062661661E-2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124785.4122863082</v>
      </c>
      <c r="Q42" s="81"/>
      <c r="R42" s="81"/>
      <c r="S42" s="81"/>
      <c r="T42" s="82">
        <f t="shared" si="5"/>
        <v>1.3621934062661661E-2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126485.23094445435</v>
      </c>
      <c r="Q43" s="81"/>
      <c r="R43" s="81"/>
      <c r="S43" s="81"/>
      <c r="T43" s="82">
        <f t="shared" si="5"/>
        <v>1.3621934062661661E-2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128208.20442028025</v>
      </c>
      <c r="Q44" s="81"/>
      <c r="R44" s="81"/>
      <c r="S44" s="81"/>
      <c r="T44" s="82">
        <f t="shared" si="5"/>
        <v>1.3621934062661661E-2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129954.64812718557</v>
      </c>
      <c r="Q45" s="81"/>
      <c r="R45" s="81"/>
      <c r="S45" s="81"/>
      <c r="T45" s="82">
        <f t="shared" si="5"/>
        <v>1.3621934062661661E-2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131724.88177511049</v>
      </c>
      <c r="Q46" s="81"/>
      <c r="R46" s="81"/>
      <c r="S46" s="81"/>
      <c r="T46" s="82">
        <f t="shared" si="5"/>
        <v>1.3621934062661661E-2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133519.22942906298</v>
      </c>
      <c r="Q47" s="81"/>
      <c r="R47" s="81"/>
      <c r="S47" s="81"/>
      <c r="T47" s="82">
        <f t="shared" si="5"/>
        <v>1.3621934062661661E-2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135338.01956844309</v>
      </c>
      <c r="Q48" s="81"/>
      <c r="R48" s="81"/>
      <c r="S48" s="81"/>
      <c r="T48" s="82">
        <f t="shared" si="5"/>
        <v>1.3621934062661661E-2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137181.58514717565</v>
      </c>
      <c r="Q49" s="81"/>
      <c r="R49" s="81"/>
      <c r="S49" s="81"/>
      <c r="T49" s="82">
        <f t="shared" si="5"/>
        <v>1.3621934062661661E-2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139050.26365466189</v>
      </c>
      <c r="Q50" s="81"/>
      <c r="R50" s="81"/>
      <c r="S50" s="81"/>
      <c r="T50" s="82">
        <f t="shared" si="5"/>
        <v>1.3621934062661661E-2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140944.39717756142</v>
      </c>
      <c r="Q51" s="81"/>
      <c r="R51" s="81"/>
      <c r="S51" s="81"/>
      <c r="T51" s="82">
        <f t="shared" si="5"/>
        <v>1.3621934062661661E-2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142864.33246241577</v>
      </c>
      <c r="Q52" s="81"/>
      <c r="R52" s="81"/>
      <c r="S52" s="81"/>
      <c r="T52" s="82">
        <f t="shared" si="5"/>
        <v>1.3621934062661661E-2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144810.42097912499</v>
      </c>
      <c r="Q53" s="81"/>
      <c r="R53" s="81"/>
      <c r="S53" s="81"/>
      <c r="T53" s="82">
        <f t="shared" si="5"/>
        <v>1.3621934062661661E-2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146783.01898528892</v>
      </c>
      <c r="Q54" s="81"/>
      <c r="R54" s="81"/>
      <c r="S54" s="81"/>
      <c r="T54" s="82">
        <f t="shared" si="5"/>
        <v>1.3621934062661661E-2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148782.48759142496</v>
      </c>
      <c r="Q55" s="81"/>
      <c r="R55" s="81"/>
      <c r="S55" s="81"/>
      <c r="T55" s="82">
        <f t="shared" si="5"/>
        <v>1.3621934062661661E-2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150809.19282707415</v>
      </c>
      <c r="Q56" s="81"/>
      <c r="R56" s="81"/>
      <c r="S56" s="81"/>
      <c r="T56" s="82">
        <f t="shared" si="5"/>
        <v>1.3621934062661661E-2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152863.50570780781</v>
      </c>
      <c r="Q57" s="81"/>
      <c r="R57" s="81"/>
      <c r="S57" s="81"/>
      <c r="T57" s="82">
        <f t="shared" si="5"/>
        <v>1.3621934062661661E-2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154945.80230314689</v>
      </c>
      <c r="Q58" s="81"/>
      <c r="R58" s="81"/>
      <c r="S58" s="81"/>
      <c r="T58" s="82">
        <f t="shared" si="5"/>
        <v>1.3621934062661661E-2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157056.46380540659</v>
      </c>
      <c r="Q59" s="81"/>
      <c r="R59" s="81"/>
      <c r="S59" s="81"/>
      <c r="T59" s="82">
        <f t="shared" si="5"/>
        <v>1.3621934062661661E-2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2020-05-21T00:51:52Z</dcterms:modified>
</cp:coreProperties>
</file>