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7C622119-69BE-4606-B110-6D0A7B66F8A2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4" i="3" l="1"/>
  <c r="Q80" i="3"/>
  <c r="U46" i="3"/>
  <c r="P89" i="3"/>
  <c r="P64" i="3"/>
  <c r="D93" i="1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E78" i="2"/>
  <c r="K82" i="2"/>
  <c r="L60" i="3"/>
  <c r="I20" i="3"/>
  <c r="I60" i="3"/>
  <c r="I59" i="3"/>
  <c r="S73" i="2" l="1"/>
  <c r="K73" i="2"/>
  <c r="Q73" i="2" s="1"/>
  <c r="S72" i="2"/>
  <c r="BN79" i="1"/>
  <c r="BH79" i="1"/>
  <c r="BG79" i="1"/>
  <c r="AX79" i="1"/>
  <c r="AR79" i="1"/>
  <c r="AP79" i="1"/>
  <c r="AJ79" i="1"/>
  <c r="AI79" i="1"/>
  <c r="AA79" i="1"/>
  <c r="T79" i="1"/>
  <c r="S79" i="1"/>
  <c r="L79" i="1"/>
  <c r="K79" i="1"/>
  <c r="BN78" i="1"/>
  <c r="BK78" i="1"/>
  <c r="BK79" i="1" s="1"/>
  <c r="BI78" i="1"/>
  <c r="BI79" i="1" s="1"/>
  <c r="BH78" i="1"/>
  <c r="BG78" i="1"/>
  <c r="BE78" i="1"/>
  <c r="BE79" i="1" s="1"/>
  <c r="BC78" i="1"/>
  <c r="BC79" i="1" s="1"/>
  <c r="BB78" i="1"/>
  <c r="BB79" i="1" s="1"/>
  <c r="BA78" i="1"/>
  <c r="BA79" i="1" s="1"/>
  <c r="AY78" i="1"/>
  <c r="AY79" i="1" s="1"/>
  <c r="AX78" i="1"/>
  <c r="AV78" i="1"/>
  <c r="AV79" i="1" s="1"/>
  <c r="AT78" i="1"/>
  <c r="AT79" i="1" s="1"/>
  <c r="AS78" i="1"/>
  <c r="AS79" i="1" s="1"/>
  <c r="AR78" i="1"/>
  <c r="AP78" i="1"/>
  <c r="AO78" i="1"/>
  <c r="AO79" i="1" s="1"/>
  <c r="AN78" i="1"/>
  <c r="AN79" i="1" s="1"/>
  <c r="AM78" i="1"/>
  <c r="AM79" i="1" s="1"/>
  <c r="AL78" i="1"/>
  <c r="AL79" i="1" s="1"/>
  <c r="AJ78" i="1"/>
  <c r="AI78" i="1"/>
  <c r="AG78" i="1"/>
  <c r="AG79" i="1" s="1"/>
  <c r="AE78" i="1"/>
  <c r="AE79" i="1" s="1"/>
  <c r="AC78" i="1"/>
  <c r="AC79" i="1" s="1"/>
  <c r="AA78" i="1"/>
  <c r="Y78" i="1"/>
  <c r="Y79" i="1" s="1"/>
  <c r="X78" i="1"/>
  <c r="X79" i="1" s="1"/>
  <c r="W78" i="1"/>
  <c r="W79" i="1" s="1"/>
  <c r="V78" i="1"/>
  <c r="V79" i="1" s="1"/>
  <c r="T78" i="1"/>
  <c r="S78" i="1"/>
  <c r="Q78" i="1"/>
  <c r="Q79" i="1" s="1"/>
  <c r="O78" i="1"/>
  <c r="O79" i="1" s="1"/>
  <c r="M78" i="1"/>
  <c r="M79" i="1" s="1"/>
  <c r="L78" i="1"/>
  <c r="K78" i="1"/>
  <c r="I78" i="1"/>
  <c r="I79" i="1" s="1"/>
  <c r="D78" i="1"/>
  <c r="D79" i="1" s="1"/>
  <c r="BM72" i="1"/>
  <c r="BM78" i="1" s="1"/>
  <c r="BD72" i="1"/>
  <c r="BD78" i="1" s="1"/>
  <c r="AZ72" i="1"/>
  <c r="AW72" i="1"/>
  <c r="AW78" i="1" s="1"/>
  <c r="AW79" i="1" s="1"/>
  <c r="AK72" i="1"/>
  <c r="AQ72" i="1" s="1"/>
  <c r="AQ78" i="1" s="1"/>
  <c r="AQ79" i="1" s="1"/>
  <c r="AF72" i="1"/>
  <c r="AH72" i="1" s="1"/>
  <c r="AH78" i="1" s="1"/>
  <c r="P72" i="1"/>
  <c r="P78" i="1" s="1"/>
  <c r="AK78" i="1" l="1"/>
  <c r="AK79" i="1" s="1"/>
  <c r="AF78" i="1"/>
  <c r="R72" i="1"/>
  <c r="R78" i="1" s="1"/>
  <c r="BF72" i="1"/>
  <c r="BF78" i="1" s="1"/>
  <c r="AZ78" i="1"/>
  <c r="U73" i="2"/>
  <c r="M73" i="2"/>
  <c r="K72" i="2"/>
  <c r="Q72" i="2" s="1"/>
  <c r="W72" i="2"/>
  <c r="W73" i="2" s="1"/>
  <c r="W74" i="2" s="1"/>
  <c r="W75" i="2" s="1"/>
  <c r="W76" i="2" s="1"/>
  <c r="C72" i="2"/>
  <c r="C73" i="2" s="1"/>
  <c r="C74" i="2" s="1"/>
  <c r="C75" i="2" s="1"/>
  <c r="C76" i="2" s="1"/>
  <c r="BM71" i="1"/>
  <c r="BM79" i="1" s="1"/>
  <c r="BD71" i="1"/>
  <c r="AZ71" i="1"/>
  <c r="AW71" i="1"/>
  <c r="AK71" i="1"/>
  <c r="AQ71" i="1" s="1"/>
  <c r="AF71" i="1"/>
  <c r="AH71" i="1" s="1"/>
  <c r="AH79" i="1" s="1"/>
  <c r="Z71" i="1"/>
  <c r="P71" i="1"/>
  <c r="R71" i="1" s="1"/>
  <c r="AF79" i="1" l="1"/>
  <c r="AD71" i="1"/>
  <c r="Z72" i="1"/>
  <c r="BD79" i="1"/>
  <c r="R79" i="1"/>
  <c r="P79" i="1"/>
  <c r="BJ71" i="1"/>
  <c r="BL71" i="1" s="1"/>
  <c r="AZ79" i="1"/>
  <c r="BJ72" i="1"/>
  <c r="U72" i="2"/>
  <c r="M72" i="2"/>
  <c r="BF71" i="1"/>
  <c r="BF79" i="1" s="1"/>
  <c r="S71" i="2"/>
  <c r="K71" i="2"/>
  <c r="Q71" i="2" s="1"/>
  <c r="AD72" i="1" l="1"/>
  <c r="AD78" i="1" s="1"/>
  <c r="AD79" i="1" s="1"/>
  <c r="Z78" i="1"/>
  <c r="Z79" i="1" s="1"/>
  <c r="BJ78" i="1"/>
  <c r="BJ79" i="1" s="1"/>
  <c r="BL72" i="1"/>
  <c r="BL78" i="1" s="1"/>
  <c r="BL79" i="1" s="1"/>
  <c r="U71" i="2"/>
  <c r="M71" i="2"/>
  <c r="BV71" i="1"/>
  <c r="BV72" i="1" s="1"/>
  <c r="BV73" i="1" s="1"/>
  <c r="BV74" i="1" s="1"/>
  <c r="BV75" i="1" s="1"/>
  <c r="BV76" i="1" s="1"/>
  <c r="B71" i="1"/>
  <c r="B72" i="1" s="1"/>
  <c r="B73" i="1" s="1"/>
  <c r="B74" i="1" s="1"/>
  <c r="B75" i="1" s="1"/>
  <c r="B76" i="1" s="1"/>
  <c r="BD70" i="1"/>
  <c r="AZ70" i="1"/>
  <c r="BJ70" i="1" s="1"/>
  <c r="AK70" i="1"/>
  <c r="AQ70" i="1" s="1"/>
  <c r="AF70" i="1"/>
  <c r="AH70" i="1" s="1"/>
  <c r="P70" i="1"/>
  <c r="R70" i="1" s="1"/>
  <c r="BL70" i="1" l="1"/>
  <c r="BF70" i="1"/>
  <c r="S70" i="2"/>
  <c r="K70" i="2" l="1"/>
  <c r="Q70" i="2" s="1"/>
  <c r="BD69" i="1"/>
  <c r="AZ69" i="1"/>
  <c r="BJ69" i="1" s="1"/>
  <c r="AK69" i="1"/>
  <c r="AQ69" i="1" s="1"/>
  <c r="AF69" i="1"/>
  <c r="AH69" i="1" s="1"/>
  <c r="P69" i="1"/>
  <c r="R69" i="1" s="1"/>
  <c r="U70" i="2" l="1"/>
  <c r="M70" i="2"/>
  <c r="BF69" i="1"/>
  <c r="BL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Q67" i="2"/>
  <c r="K68" i="2"/>
  <c r="M68" i="2" s="1"/>
  <c r="BD67" i="1"/>
  <c r="AZ67" i="1"/>
  <c r="AK67" i="1"/>
  <c r="R68" i="1" l="1"/>
  <c r="AQ67" i="1"/>
  <c r="Q68" i="2"/>
  <c r="U68" i="2"/>
  <c r="BF67" i="1"/>
  <c r="D101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W18" i="3"/>
  <c r="S18" i="3"/>
  <c r="I89" i="3" l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78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L66" i="3" l="1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BV13" i="1" l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27" i="1"/>
  <c r="B13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M70" i="1" l="1"/>
  <c r="AW70" i="1"/>
  <c r="AD26" i="1"/>
  <c r="Z28" i="1"/>
  <c r="AD28" i="1" s="1"/>
  <c r="BQ47" i="1"/>
  <c r="BO48" i="1"/>
  <c r="H26" i="1"/>
  <c r="J26" i="1"/>
  <c r="AU25" i="1"/>
  <c r="AB25" i="1"/>
  <c r="N26" i="1" l="1"/>
  <c r="Z29" i="1"/>
  <c r="AD29" i="1" s="1"/>
  <c r="BQ48" i="1"/>
  <c r="BO49" i="1"/>
  <c r="H27" i="1"/>
  <c r="N27" i="1" s="1"/>
  <c r="J27" i="1"/>
  <c r="AU26" i="1"/>
  <c r="AB26" i="1"/>
  <c r="Z30" i="1" l="1"/>
  <c r="AD30" i="1" s="1"/>
  <c r="BQ49" i="1"/>
  <c r="BO50" i="1"/>
  <c r="J28" i="1"/>
  <c r="H28" i="1"/>
  <c r="N28" i="1" s="1"/>
  <c r="AU27" i="1"/>
  <c r="AB27" i="1"/>
  <c r="Z31" i="1" l="1"/>
  <c r="AD31" i="1" s="1"/>
  <c r="BQ50" i="1"/>
  <c r="BO51" i="1"/>
  <c r="H29" i="1"/>
  <c r="N29" i="1" s="1"/>
  <c r="J29" i="1"/>
  <c r="AU28" i="1"/>
  <c r="AB28" i="1"/>
  <c r="Z32" i="1" l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/>
  <c r="AB49" i="1"/>
  <c r="BQ71" i="1" l="1"/>
  <c r="BO72" i="1"/>
  <c r="N49" i="1"/>
  <c r="J50" i="1"/>
  <c r="Z52" i="1"/>
  <c r="AD51" i="1"/>
  <c r="J51" i="1"/>
  <c r="H51" i="1"/>
  <c r="AU50" i="1"/>
  <c r="AB50" i="1"/>
  <c r="BO78" i="1" l="1"/>
  <c r="BO79" i="1" s="1"/>
  <c r="BQ72" i="1"/>
  <c r="N51" i="1"/>
  <c r="Z53" i="1"/>
  <c r="AD52" i="1"/>
  <c r="H52" i="1"/>
  <c r="N52" i="1" s="1"/>
  <c r="J52" i="1"/>
  <c r="AB51" i="1"/>
  <c r="AU51" i="1"/>
  <c r="Z54" i="1" l="1"/>
  <c r="AD53" i="1"/>
  <c r="AU52" i="1"/>
  <c r="H53" i="1"/>
  <c r="J53" i="1"/>
  <c r="AB52" i="1"/>
  <c r="N53" i="1" l="1"/>
  <c r="AD54" i="1"/>
  <c r="Z55" i="1"/>
  <c r="AU53" i="1"/>
  <c r="H54" i="1"/>
  <c r="J54" i="1"/>
  <c r="AB53" i="1"/>
  <c r="H55" i="1" l="1"/>
  <c r="J55" i="1"/>
  <c r="N54" i="1"/>
  <c r="AD55" i="1"/>
  <c r="Z56" i="1"/>
  <c r="AU54" i="1"/>
  <c r="AB54" i="1"/>
  <c r="N55" i="1" l="1"/>
  <c r="AD56" i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AD69" i="1"/>
  <c r="AD68" i="1"/>
  <c r="AB65" i="1"/>
  <c r="J66" i="1"/>
  <c r="H66" i="1"/>
  <c r="AU65" i="1"/>
  <c r="N65" i="1"/>
  <c r="AD70" i="1" l="1"/>
  <c r="AJ21" i="2"/>
  <c r="I21" i="3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AU67" i="1"/>
  <c r="N67" i="1"/>
  <c r="AB67" i="1"/>
  <c r="J69" i="1" l="1"/>
  <c r="H69" i="1"/>
  <c r="AU68" i="1"/>
  <c r="N68" i="1"/>
  <c r="AB68" i="1"/>
  <c r="I34" i="3"/>
  <c r="N27" i="3"/>
  <c r="N28" i="3" s="1"/>
  <c r="J70" i="1" l="1"/>
  <c r="H70" i="1"/>
  <c r="AU69" i="1"/>
  <c r="AB69" i="1"/>
  <c r="N69" i="1"/>
  <c r="Y22" i="3"/>
  <c r="Y21" i="3"/>
  <c r="H71" i="1" l="1"/>
  <c r="J71" i="1"/>
  <c r="N70" i="1"/>
  <c r="AU70" i="1"/>
  <c r="AB70" i="1"/>
  <c r="AU71" i="1" l="1"/>
  <c r="H72" i="1"/>
  <c r="D105" i="1" s="1"/>
  <c r="AB71" i="1"/>
  <c r="N71" i="1"/>
  <c r="J72" i="1"/>
  <c r="J78" i="1" s="1"/>
  <c r="Y24" i="3"/>
  <c r="Y23" i="3"/>
  <c r="J79" i="1" l="1"/>
  <c r="T14" i="7"/>
  <c r="H78" i="1"/>
  <c r="AU72" i="1"/>
  <c r="AU78" i="1" s="1"/>
  <c r="AU79" i="1" s="1"/>
  <c r="AB72" i="1"/>
  <c r="AB78" i="1" s="1"/>
  <c r="AB79" i="1" s="1"/>
  <c r="N72" i="1"/>
  <c r="N78" i="1" s="1"/>
  <c r="N79" i="1" s="1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H79" i="1"/>
  <c r="AF21" i="2"/>
  <c r="I32" i="3"/>
  <c r="Y26" i="3"/>
  <c r="Y25" i="3"/>
  <c r="P33" i="7" l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2" i="3"/>
  <c r="L35" i="3"/>
  <c r="I36" i="3"/>
  <c r="L34" i="3"/>
  <c r="I28" i="3"/>
  <c r="U27" i="3" l="1"/>
  <c r="L36" i="3"/>
  <c r="Y27" i="3" l="1"/>
  <c r="W27" i="3"/>
  <c r="W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<sst xmlns="http://schemas.openxmlformats.org/spreadsheetml/2006/main" count="243" uniqueCount="135">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</sst>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3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73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81</xdr:row>
      <xdr:rowOff>0</xdr:rowOff>
    </xdr:from>
    <xdr:to>
      <xdr:col>53</xdr:col>
      <xdr:colOff>160020</xdr:colOff>
      <xdr:row>81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82</xdr:row>
      <xdr:rowOff>0</xdr:rowOff>
    </xdr:from>
    <xdr:to>
      <xdr:col>53</xdr:col>
      <xdr:colOff>160020</xdr:colOff>
      <xdr:row>82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91</xdr:row>
      <xdr:rowOff>99060</xdr:rowOff>
    </xdr:from>
    <xdr:to>
      <xdr:col>21</xdr:col>
      <xdr:colOff>274320</xdr:colOff>
      <xdr:row>92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91</xdr:row>
      <xdr:rowOff>129540</xdr:rowOff>
    </xdr:from>
    <xdr:to>
      <xdr:col>22</xdr:col>
      <xdr:colOff>38100</xdr:colOff>
      <xdr:row>92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47"/>
  <sheetViews>
    <sheetView tabSelected="1" zoomScaleNormal="100" workbookViewId="0">
      <selection activeCell="BB73" sqref="BB7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8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72" t="s">
        <v>5</v>
      </c>
      <c r="C1" s="472"/>
      <c r="D1" s="472"/>
    </row>
    <row r="2" spans="2:89" ht="15.6" x14ac:dyDescent="0.3">
      <c r="B2" s="472" t="s">
        <v>6</v>
      </c>
      <c r="C2" s="472"/>
      <c r="D2" s="472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77" t="s">
        <v>13</v>
      </c>
      <c r="C3" s="477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73" t="s">
        <v>11</v>
      </c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11"/>
      <c r="AD4" s="328"/>
      <c r="AE4" s="451"/>
      <c r="AF4" s="451"/>
      <c r="AG4" s="451"/>
      <c r="AH4" s="451"/>
      <c r="AI4" s="12"/>
      <c r="AK4" s="488" t="s">
        <v>14</v>
      </c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90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78" t="s">
        <v>12</v>
      </c>
      <c r="G6" s="478"/>
      <c r="H6" s="478"/>
      <c r="I6" s="478"/>
      <c r="J6" s="478"/>
      <c r="K6" s="478"/>
      <c r="L6" s="478"/>
      <c r="M6" s="338"/>
      <c r="N6" s="338"/>
      <c r="O6" s="339"/>
      <c r="P6" s="484" t="s">
        <v>126</v>
      </c>
      <c r="Q6" s="478"/>
      <c r="R6" s="478"/>
      <c r="S6" s="478"/>
      <c r="T6" s="485"/>
      <c r="U6" s="3"/>
      <c r="V6" s="8" t="s">
        <v>7</v>
      </c>
      <c r="W6" s="30"/>
      <c r="X6" s="479">
        <v>1.2500000000000001E-2</v>
      </c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80"/>
      <c r="AJ6" s="3"/>
      <c r="AK6" s="495" t="s">
        <v>27</v>
      </c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7"/>
      <c r="AY6" s="3"/>
      <c r="AZ6" s="498" t="s">
        <v>7</v>
      </c>
      <c r="BA6" s="492"/>
      <c r="BB6" s="492"/>
      <c r="BC6" s="97"/>
      <c r="BD6" s="491" t="s">
        <v>26</v>
      </c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/>
      <c r="BP6" s="491"/>
      <c r="BQ6" s="492"/>
      <c r="BR6" s="492"/>
      <c r="BS6" s="492"/>
      <c r="BT6" s="493"/>
      <c r="BU6" s="3"/>
    </row>
    <row r="7" spans="2:89" ht="16.2" x14ac:dyDescent="0.3">
      <c r="D7" s="475" t="s">
        <v>20</v>
      </c>
      <c r="E7" s="476"/>
      <c r="F7" s="476"/>
      <c r="G7" s="476"/>
      <c r="H7" s="476"/>
      <c r="I7" s="476"/>
      <c r="J7" s="476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81" t="s">
        <v>35</v>
      </c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3"/>
      <c r="AJ7" s="3"/>
      <c r="AK7" s="475" t="s">
        <v>78</v>
      </c>
      <c r="AL7" s="476"/>
      <c r="AM7" s="476"/>
      <c r="AN7" s="476"/>
      <c r="AO7" s="476"/>
      <c r="AP7" s="476"/>
      <c r="AQ7" s="476"/>
      <c r="AR7" s="476"/>
      <c r="AS7" s="476"/>
      <c r="AT7" s="476"/>
      <c r="AU7" s="476"/>
      <c r="AV7" s="476"/>
      <c r="AW7" s="476"/>
      <c r="AX7" s="494"/>
      <c r="AZ7" s="475" t="s">
        <v>25</v>
      </c>
      <c r="BA7" s="476"/>
      <c r="BB7" s="476"/>
      <c r="BC7" s="476"/>
      <c r="BD7" s="476"/>
      <c r="BE7" s="476"/>
      <c r="BF7" s="476"/>
      <c r="BG7" s="476"/>
      <c r="BH7" s="476"/>
      <c r="BI7" s="476"/>
      <c r="BJ7" s="476"/>
      <c r="BK7" s="476"/>
      <c r="BL7" s="476"/>
      <c r="BM7" s="476"/>
      <c r="BN7" s="476"/>
      <c r="BO7" s="476"/>
      <c r="BP7" s="476"/>
      <c r="BQ7" s="476"/>
      <c r="BR7" s="476"/>
      <c r="BS7" s="476"/>
      <c r="BT7" s="494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86" t="s">
        <v>1</v>
      </c>
      <c r="BA8" s="487"/>
      <c r="BB8" s="487"/>
      <c r="BC8" s="64"/>
      <c r="BD8" s="487" t="s">
        <v>24</v>
      </c>
      <c r="BE8" s="487"/>
      <c r="BF8" s="487"/>
      <c r="BG8" s="487"/>
      <c r="BH8" s="499"/>
      <c r="BI8" s="500" t="s">
        <v>126</v>
      </c>
      <c r="BJ8" s="501"/>
      <c r="BK8" s="501"/>
      <c r="BL8" s="502"/>
      <c r="BM8" s="486" t="s">
        <v>24</v>
      </c>
      <c r="BN8" s="487"/>
      <c r="BO8" s="487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8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8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8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8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58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>SUM(V62:V68)</f>
        <v>10191</v>
      </c>
      <c r="AG68" s="33"/>
      <c r="AH68" s="233">
        <f>+(AF68-AF61)/AF61</f>
        <v>-0.16398687448728466</v>
      </c>
      <c r="AI68" s="50"/>
      <c r="AJ68" s="394"/>
      <c r="AK68" s="23">
        <f t="shared" ref="AK68" si="59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0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1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2">+BD68/AZ68</f>
        <v>5.6838736408966868E-2</v>
      </c>
      <c r="BG68" s="67"/>
      <c r="BH68" s="185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8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3">+H68+D69</f>
        <v>1550294</v>
      </c>
      <c r="I69" s="16"/>
      <c r="J69" s="38">
        <f t="shared" ref="J69" si="64">+D69/H68</f>
        <v>1.4813466835639251E-2</v>
      </c>
      <c r="K69" s="16"/>
      <c r="L69" s="16"/>
      <c r="M69" s="16"/>
      <c r="N69" s="16">
        <f t="shared" ref="N69" si="65">+H69/BV69</f>
        <v>25838.233333333334</v>
      </c>
      <c r="O69" s="41"/>
      <c r="P69" s="17">
        <f>SUM(D63:D69)</f>
        <v>164460</v>
      </c>
      <c r="Q69" s="16"/>
      <c r="R69" s="60" t="e">
        <f>+(P69-P62)/P62</f>
        <v>#DIV/0!</v>
      </c>
      <c r="S69" s="16"/>
      <c r="T69" s="41"/>
      <c r="U69" s="10"/>
      <c r="V69" s="34">
        <v>1003</v>
      </c>
      <c r="W69" s="33"/>
      <c r="X69" s="33"/>
      <c r="Y69" s="33"/>
      <c r="Z69" s="33">
        <f t="shared" ref="Z69" si="66">+Z68+V69</f>
        <v>91981</v>
      </c>
      <c r="AA69" s="33"/>
      <c r="AB69" s="46">
        <f t="shared" ref="AB69" si="67">+Z69/H69</f>
        <v>5.9331326832200861E-2</v>
      </c>
      <c r="AC69" s="33"/>
      <c r="AD69" s="33">
        <f t="shared" ref="AD69" si="68">+Z69/BV69</f>
        <v>1533.0166666666667</v>
      </c>
      <c r="AE69" s="50"/>
      <c r="AF69" s="33">
        <f>SUM(V63:V69)</f>
        <v>10134</v>
      </c>
      <c r="AG69" s="33"/>
      <c r="AH69" s="233" t="e">
        <f>+(AF69-AF62)/AF62</f>
        <v>#DIV/0!</v>
      </c>
      <c r="AI69" s="50"/>
      <c r="AJ69" s="10"/>
      <c r="AK69" s="23">
        <f t="shared" ref="AK69" si="69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0">+AK69/AO68</f>
        <v>2.8851955460479403E-2</v>
      </c>
      <c r="AR69" s="25"/>
      <c r="AS69" s="25"/>
      <c r="AT69" s="24"/>
      <c r="AU69" s="344">
        <f t="shared" ref="AU69" si="71">+AO69/H69</f>
        <v>0.22988091291071241</v>
      </c>
      <c r="AV69" s="344"/>
      <c r="AW69" s="24">
        <f t="shared" ref="AW69" si="72">+AO69/BV69</f>
        <v>5939.7166666666662</v>
      </c>
      <c r="AX69" s="354"/>
      <c r="AY69" s="10"/>
      <c r="AZ69" s="66">
        <f t="shared" ref="AZ69" si="73">+BB69-BB68</f>
        <v>425164</v>
      </c>
      <c r="BA69" s="67"/>
      <c r="BB69" s="67">
        <v>12300744</v>
      </c>
      <c r="BC69" s="67"/>
      <c r="BD69" s="67">
        <f t="shared" ref="BD69" si="74">+D69</f>
        <v>22630</v>
      </c>
      <c r="BE69" s="67"/>
      <c r="BF69" s="157">
        <f t="shared" ref="BF69" si="75">+BD69/AZ69</f>
        <v>5.3226519648888429E-2</v>
      </c>
      <c r="BG69" s="67"/>
      <c r="BH69" s="185"/>
      <c r="BI69" s="67"/>
      <c r="BJ69" s="67">
        <f>SUM(AZ63:AZ69)</f>
        <v>2680889</v>
      </c>
      <c r="BK69" s="67"/>
      <c r="BL69" s="157">
        <f>+P69/BJ69</f>
        <v>6.1345322391191878E-2</v>
      </c>
      <c r="BM69" s="66">
        <f t="shared" ref="BM69" si="76">+BB69/BV69</f>
        <v>205012.4</v>
      </c>
      <c r="BN69" s="67"/>
      <c r="BO69" s="67">
        <f t="shared" ref="BO69" si="77">+BO68+BD69</f>
        <v>1297972</v>
      </c>
      <c r="BP69" s="67"/>
      <c r="BQ69" s="74">
        <f t="shared" ref="BQ69" si="78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8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79">+H69+D70</f>
        <v>1570583</v>
      </c>
      <c r="I70" s="16"/>
      <c r="J70" s="38">
        <f t="shared" ref="J70" si="80">+D70/H69</f>
        <v>1.3087195073966615E-2</v>
      </c>
      <c r="K70" s="16"/>
      <c r="L70" s="16"/>
      <c r="M70" s="16"/>
      <c r="N70" s="16">
        <f t="shared" ref="N70" si="81">+H70/BV70</f>
        <v>25747.262295081968</v>
      </c>
      <c r="O70" s="41"/>
      <c r="P70" s="17">
        <f>SUM(D64:D70)</f>
        <v>161947</v>
      </c>
      <c r="Q70" s="16"/>
      <c r="R70" s="60" t="e">
        <f>+(P70-P63)/P63</f>
        <v>#DIV/0!</v>
      </c>
      <c r="S70" s="16"/>
      <c r="T70" s="41"/>
      <c r="U70" s="10"/>
      <c r="V70" s="34">
        <v>1552</v>
      </c>
      <c r="W70" s="33"/>
      <c r="X70" s="33"/>
      <c r="Y70" s="33"/>
      <c r="Z70" s="33">
        <f t="shared" ref="Z70" si="82">+Z69+V70</f>
        <v>93533</v>
      </c>
      <c r="AA70" s="33"/>
      <c r="AB70" s="46">
        <f t="shared" ref="AB70" si="83">+Z70/H70</f>
        <v>5.9553044952097407E-2</v>
      </c>
      <c r="AC70" s="33"/>
      <c r="AD70" s="33">
        <f t="shared" ref="AD70" si="84">+Z70/BV70</f>
        <v>1533.327868852459</v>
      </c>
      <c r="AE70" s="50"/>
      <c r="AF70" s="33">
        <f>SUM(V64:V70)</f>
        <v>9815</v>
      </c>
      <c r="AG70" s="33"/>
      <c r="AH70" s="233" t="e">
        <f>+(AF70-AF63)/AF63</f>
        <v>#DIV/0!</v>
      </c>
      <c r="AI70" s="50"/>
      <c r="AJ70" s="10"/>
      <c r="AK70" s="23">
        <f t="shared" ref="AK70" si="85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86">+AK70/AO69</f>
        <v>1.346023800237385E-2</v>
      </c>
      <c r="AR70" s="25"/>
      <c r="AS70" s="25"/>
      <c r="AT70" s="24"/>
      <c r="AU70" s="344">
        <f t="shared" ref="AU70" si="87">+AO70/H70</f>
        <v>0.22996556055935916</v>
      </c>
      <c r="AV70" s="344"/>
      <c r="AW70" s="24">
        <f t="shared" ref="AW70" si="88">+AO70/BV70</f>
        <v>5920.9836065573772</v>
      </c>
      <c r="AX70" s="354"/>
      <c r="AY70" s="10"/>
      <c r="AZ70" s="66">
        <f t="shared" ref="AZ70" si="89">+BB70-BB69</f>
        <v>344729</v>
      </c>
      <c r="BA70" s="67"/>
      <c r="BB70" s="67">
        <v>12645473</v>
      </c>
      <c r="BC70" s="67"/>
      <c r="BD70" s="67">
        <f t="shared" ref="BD70" si="90">+D70</f>
        <v>20289</v>
      </c>
      <c r="BE70" s="67"/>
      <c r="BF70" s="157">
        <f t="shared" ref="BF70" si="91">+BD70/AZ70</f>
        <v>5.8854926623521667E-2</v>
      </c>
      <c r="BG70" s="67"/>
      <c r="BH70" s="185"/>
      <c r="BI70" s="67"/>
      <c r="BJ70" s="67">
        <f>SUM(AZ64:AZ70)</f>
        <v>2715606</v>
      </c>
      <c r="BK70" s="67"/>
      <c r="BL70" s="157">
        <f>+P70/BJ70</f>
        <v>5.9635676162153123E-2</v>
      </c>
      <c r="BM70" s="66">
        <f t="shared" ref="BM70" si="92">+BB70/BV70</f>
        <v>207302.83606557376</v>
      </c>
      <c r="BN70" s="67"/>
      <c r="BO70" s="67">
        <f t="shared" ref="BO70" si="93">+BO69+BD70</f>
        <v>1318261</v>
      </c>
      <c r="BP70" s="67"/>
      <c r="BQ70" s="74">
        <f t="shared" ref="BQ70" si="94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8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95">+H70+D71</f>
        <v>1592723</v>
      </c>
      <c r="I71" s="16"/>
      <c r="J71" s="38">
        <f t="shared" ref="J71" si="96">+D71/H70</f>
        <v>1.409667620240382E-2</v>
      </c>
      <c r="K71" s="16"/>
      <c r="L71" s="16"/>
      <c r="M71" s="16"/>
      <c r="N71" s="16">
        <f t="shared" ref="N71" si="97">+H71/BV71</f>
        <v>25689.080645161292</v>
      </c>
      <c r="O71" s="41"/>
      <c r="P71" s="17">
        <f>SUM(D65:D71)</f>
        <v>162375</v>
      </c>
      <c r="Q71" s="16"/>
      <c r="R71" s="60" t="e">
        <f>+(P71-P64)/P64</f>
        <v>#DIV/0!</v>
      </c>
      <c r="S71" s="16"/>
      <c r="T71" s="41"/>
      <c r="U71" s="10"/>
      <c r="V71" s="34">
        <v>1403</v>
      </c>
      <c r="W71" s="33"/>
      <c r="X71" s="33"/>
      <c r="Y71" s="33"/>
      <c r="Z71" s="33">
        <f t="shared" ref="Z71" si="98">+Z70+V71</f>
        <v>94936</v>
      </c>
      <c r="AA71" s="33"/>
      <c r="AB71" s="46">
        <f t="shared" ref="AB71" si="99">+Z71/H71</f>
        <v>5.960609597525747E-2</v>
      </c>
      <c r="AC71" s="33"/>
      <c r="AD71" s="33">
        <f t="shared" ref="AD71" si="100">+Z71/BV71</f>
        <v>1531.2258064516129</v>
      </c>
      <c r="AE71" s="50"/>
      <c r="AF71" s="33">
        <f>SUM(V65:V71)</f>
        <v>9396</v>
      </c>
      <c r="AG71" s="33"/>
      <c r="AH71" s="233" t="e">
        <f>+(AF71-AF64)/AF64</f>
        <v>#DIV/0!</v>
      </c>
      <c r="AI71" s="50"/>
      <c r="AJ71" s="10"/>
      <c r="AK71" s="23">
        <f t="shared" ref="AK71" si="101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2">+AK71/AO70</f>
        <v>2.4630378204773245E-2</v>
      </c>
      <c r="AR71" s="25"/>
      <c r="AS71" s="25"/>
      <c r="AT71" s="24"/>
      <c r="AU71" s="344">
        <f t="shared" ref="AU71" si="103">+AO71/H71</f>
        <v>0.23235427629286448</v>
      </c>
      <c r="AV71" s="344"/>
      <c r="AW71" s="24">
        <f t="shared" ref="AW71" si="104">+AO71/BV71</f>
        <v>5968.9677419354839</v>
      </c>
      <c r="AX71" s="354"/>
      <c r="AY71" s="10"/>
      <c r="AZ71" s="66">
        <f t="shared" ref="AZ71" si="105">+BB71-BB70</f>
        <v>323101</v>
      </c>
      <c r="BA71" s="67"/>
      <c r="BB71" s="67">
        <v>12968574</v>
      </c>
      <c r="BC71" s="67"/>
      <c r="BD71" s="67">
        <f t="shared" ref="BD71" si="106">+D71</f>
        <v>22140</v>
      </c>
      <c r="BE71" s="67"/>
      <c r="BF71" s="157">
        <f t="shared" ref="BF71" si="107">+BD71/AZ71</f>
        <v>6.8523464798932843E-2</v>
      </c>
      <c r="BG71" s="67"/>
      <c r="BH71" s="185"/>
      <c r="BI71" s="67"/>
      <c r="BJ71" s="67">
        <f>SUM(AZ65:AZ71)</f>
        <v>2698578</v>
      </c>
      <c r="BK71" s="67"/>
      <c r="BL71" s="157">
        <f>+P71/BJ71</f>
        <v>6.0170578727018455E-2</v>
      </c>
      <c r="BM71" s="66">
        <f t="shared" ref="BM71" si="108">+BB71/BV71</f>
        <v>209170.54838709679</v>
      </c>
      <c r="BN71" s="67"/>
      <c r="BO71" s="67">
        <f t="shared" ref="BO71" si="109">+BO70+BD71</f>
        <v>1340401</v>
      </c>
      <c r="BP71" s="67"/>
      <c r="BQ71" s="74">
        <f t="shared" ref="BQ71" si="110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84" x14ac:dyDescent="0.3">
      <c r="B72" s="173">
        <f t="shared" si="6"/>
        <v>43972</v>
      </c>
      <c r="C72" s="61"/>
      <c r="D72" s="17">
        <v>28179</v>
      </c>
      <c r="E72" s="16"/>
      <c r="F72" s="16"/>
      <c r="G72" s="16"/>
      <c r="H72" s="16">
        <f t="shared" ref="H72" si="111">+H71+D72</f>
        <v>1620902</v>
      </c>
      <c r="I72" s="16"/>
      <c r="J72" s="38">
        <f t="shared" ref="J72" si="112">+D72/H71</f>
        <v>1.7692341982880892E-2</v>
      </c>
      <c r="K72" s="16"/>
      <c r="L72" s="16"/>
      <c r="M72" s="16"/>
      <c r="N72" s="16">
        <f t="shared" ref="N72" si="113">+H72/BV72</f>
        <v>25728.603174603173</v>
      </c>
      <c r="O72" s="41"/>
      <c r="P72" s="17">
        <f>SUM(D66:D72)</f>
        <v>163309</v>
      </c>
      <c r="Q72" s="16"/>
      <c r="R72" s="60" t="e">
        <f>+(P72-P65)/P65</f>
        <v>#DIV/0!</v>
      </c>
      <c r="S72" s="16"/>
      <c r="T72" s="41"/>
      <c r="U72" s="10"/>
      <c r="V72" s="34">
        <v>1418</v>
      </c>
      <c r="W72" s="33"/>
      <c r="X72" s="33"/>
      <c r="Y72" s="33"/>
      <c r="Z72" s="33">
        <f t="shared" ref="Z72" si="114">+Z71+V72</f>
        <v>96354</v>
      </c>
      <c r="AA72" s="33"/>
      <c r="AB72" s="46">
        <f t="shared" ref="AB72" si="115">+Z72/H72</f>
        <v>5.944467956730265E-2</v>
      </c>
      <c r="AC72" s="33"/>
      <c r="AD72" s="33">
        <f t="shared" ref="AD72" si="116">+Z72/BV72</f>
        <v>1529.4285714285713</v>
      </c>
      <c r="AE72" s="50"/>
      <c r="AF72" s="33">
        <f>SUM(V66:V72)</f>
        <v>9061</v>
      </c>
      <c r="AG72" s="33"/>
      <c r="AH72" s="233" t="e">
        <f>+(AF72-AF65)/AF65</f>
        <v>#DIV/0!</v>
      </c>
      <c r="AI72" s="50"/>
      <c r="AJ72" s="10"/>
      <c r="AK72" s="23">
        <f t="shared" ref="AK72" si="117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18">+AK72/AO71</f>
        <v>3.2677071736616263E-2</v>
      </c>
      <c r="AR72" s="25"/>
      <c r="AS72" s="25"/>
      <c r="AT72" s="24"/>
      <c r="AU72" s="344">
        <f t="shared" ref="AU72" si="119">+AO72/H72</f>
        <v>0.23577551264666216</v>
      </c>
      <c r="AV72" s="344"/>
      <c r="AW72" s="24">
        <f t="shared" ref="AW72" si="120">+AO72/BV72</f>
        <v>6066.1746031746034</v>
      </c>
      <c r="AX72" s="354"/>
      <c r="AY72" s="10"/>
      <c r="AZ72" s="66">
        <f t="shared" ref="AZ72" si="121">+BB72-BB71</f>
        <v>470540</v>
      </c>
      <c r="BA72" s="67"/>
      <c r="BB72" s="67">
        <v>13439114</v>
      </c>
      <c r="BC72" s="67"/>
      <c r="BD72" s="67">
        <f t="shared" ref="BD72" si="122">+D72</f>
        <v>28179</v>
      </c>
      <c r="BE72" s="67"/>
      <c r="BF72" s="157">
        <f t="shared" ref="BF72" si="123">+BD72/AZ72</f>
        <v>5.988651336762018E-2</v>
      </c>
      <c r="BG72" s="67"/>
      <c r="BH72" s="185"/>
      <c r="BI72" s="67"/>
      <c r="BJ72" s="67">
        <f>SUM(AZ66:AZ72)</f>
        <v>2803576</v>
      </c>
      <c r="BK72" s="67"/>
      <c r="BL72" s="157">
        <f>+P72/BJ72</f>
        <v>5.8250248967746908E-2</v>
      </c>
      <c r="BM72" s="66">
        <f t="shared" ref="BM72" si="124">+BB72/BV72</f>
        <v>213319.26984126985</v>
      </c>
      <c r="BN72" s="67"/>
      <c r="BO72" s="67">
        <f t="shared" ref="BO72" si="125">+BO71+BD72</f>
        <v>1368580</v>
      </c>
      <c r="BP72" s="67"/>
      <c r="BQ72" s="74">
        <f t="shared" ref="BQ72" si="126">+BO72/BB72</f>
        <v>0.10183558231591755</v>
      </c>
      <c r="BR72" s="67"/>
      <c r="BS72" s="86"/>
      <c r="BT72" s="185"/>
      <c r="BU72" s="1"/>
      <c r="BV72">
        <f t="shared" si="11"/>
        <v>63</v>
      </c>
    </row>
    <row r="73" spans="2:84" x14ac:dyDescent="0.3">
      <c r="B73" s="173">
        <f t="shared" si="6"/>
        <v>43973</v>
      </c>
      <c r="C73" s="61"/>
      <c r="D73" s="17"/>
      <c r="E73" s="16"/>
      <c r="F73" s="16"/>
      <c r="G73" s="16"/>
      <c r="H73" s="16"/>
      <c r="I73" s="16"/>
      <c r="J73" s="38"/>
      <c r="K73" s="16"/>
      <c r="L73" s="16"/>
      <c r="M73" s="16"/>
      <c r="N73" s="16"/>
      <c r="O73" s="41"/>
      <c r="P73" s="17"/>
      <c r="Q73" s="16"/>
      <c r="R73" s="60"/>
      <c r="S73" s="16"/>
      <c r="T73" s="41"/>
      <c r="U73" s="10"/>
      <c r="V73" s="34"/>
      <c r="W73" s="33"/>
      <c r="X73" s="33"/>
      <c r="Y73" s="33"/>
      <c r="Z73" s="33"/>
      <c r="AA73" s="33"/>
      <c r="AB73" s="46"/>
      <c r="AC73" s="33"/>
      <c r="AD73" s="33"/>
      <c r="AE73" s="50"/>
      <c r="AF73" s="33"/>
      <c r="AG73" s="33"/>
      <c r="AH73" s="233"/>
      <c r="AI73" s="50"/>
      <c r="AJ73" s="10"/>
      <c r="AK73" s="23"/>
      <c r="AL73" s="24"/>
      <c r="AM73" s="24"/>
      <c r="AN73" s="24"/>
      <c r="AO73" s="24"/>
      <c r="AP73" s="24"/>
      <c r="AQ73" s="25"/>
      <c r="AR73" s="25"/>
      <c r="AS73" s="25"/>
      <c r="AT73" s="24"/>
      <c r="AU73" s="344"/>
      <c r="AV73" s="344"/>
      <c r="AW73" s="24"/>
      <c r="AX73" s="354"/>
      <c r="AY73" s="10"/>
      <c r="AZ73" s="66"/>
      <c r="BA73" s="67"/>
      <c r="BB73" s="67"/>
      <c r="BC73" s="67"/>
      <c r="BD73" s="67"/>
      <c r="BE73" s="67"/>
      <c r="BF73" s="157"/>
      <c r="BG73" s="67"/>
      <c r="BH73" s="185"/>
      <c r="BI73" s="67"/>
      <c r="BJ73" s="67"/>
      <c r="BK73" s="67"/>
      <c r="BL73" s="157"/>
      <c r="BM73" s="66"/>
      <c r="BN73" s="67"/>
      <c r="BO73" s="67"/>
      <c r="BP73" s="67"/>
      <c r="BQ73" s="74"/>
      <c r="BR73" s="67"/>
      <c r="BS73" s="86"/>
      <c r="BT73" s="185"/>
      <c r="BU73" s="1"/>
      <c r="BV73">
        <f t="shared" si="11"/>
        <v>64</v>
      </c>
    </row>
    <row r="74" spans="2:84" x14ac:dyDescent="0.3">
      <c r="B74" s="173">
        <f t="shared" si="6"/>
        <v>43974</v>
      </c>
      <c r="C74" s="61"/>
      <c r="D74" s="17"/>
      <c r="E74" s="16"/>
      <c r="F74" s="16"/>
      <c r="G74" s="16"/>
      <c r="H74" s="16"/>
      <c r="I74" s="16"/>
      <c r="J74" s="38"/>
      <c r="K74" s="16"/>
      <c r="L74" s="16"/>
      <c r="M74" s="16"/>
      <c r="N74" s="16"/>
      <c r="O74" s="41"/>
      <c r="P74" s="17"/>
      <c r="Q74" s="16"/>
      <c r="R74" s="60"/>
      <c r="S74" s="16"/>
      <c r="T74" s="41"/>
      <c r="U74" s="10"/>
      <c r="V74" s="34"/>
      <c r="W74" s="33"/>
      <c r="X74" s="33"/>
      <c r="Y74" s="33"/>
      <c r="Z74" s="33"/>
      <c r="AA74" s="33"/>
      <c r="AB74" s="46"/>
      <c r="AC74" s="33"/>
      <c r="AD74" s="33"/>
      <c r="AE74" s="50"/>
      <c r="AF74" s="33"/>
      <c r="AG74" s="33"/>
      <c r="AH74" s="233"/>
      <c r="AI74" s="50"/>
      <c r="AJ74" s="10"/>
      <c r="AK74" s="23"/>
      <c r="AL74" s="24"/>
      <c r="AM74" s="24"/>
      <c r="AN74" s="24"/>
      <c r="AO74" s="24"/>
      <c r="AP74" s="24"/>
      <c r="AQ74" s="25"/>
      <c r="AR74" s="25"/>
      <c r="AS74" s="25"/>
      <c r="AT74" s="24"/>
      <c r="AU74" s="344"/>
      <c r="AV74" s="344"/>
      <c r="AW74" s="24"/>
      <c r="AX74" s="354"/>
      <c r="AY74" s="10"/>
      <c r="AZ74" s="66"/>
      <c r="BA74" s="67"/>
      <c r="BB74" s="67"/>
      <c r="BC74" s="67"/>
      <c r="BD74" s="67"/>
      <c r="BE74" s="67"/>
      <c r="BF74" s="157"/>
      <c r="BG74" s="67"/>
      <c r="BH74" s="185"/>
      <c r="BI74" s="67"/>
      <c r="BJ74" s="67"/>
      <c r="BK74" s="67"/>
      <c r="BL74" s="157"/>
      <c r="BM74" s="66"/>
      <c r="BN74" s="67"/>
      <c r="BO74" s="67"/>
      <c r="BP74" s="67"/>
      <c r="BQ74" s="74"/>
      <c r="BR74" s="67"/>
      <c r="BS74" s="86"/>
      <c r="BT74" s="185"/>
      <c r="BU74" s="1"/>
      <c r="BV74">
        <f t="shared" si="11"/>
        <v>65</v>
      </c>
    </row>
    <row r="75" spans="2:84" x14ac:dyDescent="0.3">
      <c r="B75" s="393">
        <f t="shared" si="6"/>
        <v>43975</v>
      </c>
      <c r="C75" s="61"/>
      <c r="D75" s="17"/>
      <c r="E75" s="16"/>
      <c r="F75" s="16"/>
      <c r="G75" s="16"/>
      <c r="H75" s="16"/>
      <c r="I75" s="16"/>
      <c r="J75" s="38"/>
      <c r="K75" s="16"/>
      <c r="L75" s="16"/>
      <c r="M75" s="16"/>
      <c r="N75" s="16"/>
      <c r="O75" s="41"/>
      <c r="P75" s="17"/>
      <c r="Q75" s="16"/>
      <c r="R75" s="16"/>
      <c r="S75" s="16"/>
      <c r="T75" s="41"/>
      <c r="U75" s="394"/>
      <c r="V75" s="34"/>
      <c r="W75" s="33"/>
      <c r="X75" s="33"/>
      <c r="Y75" s="33"/>
      <c r="Z75" s="33"/>
      <c r="AA75" s="33"/>
      <c r="AB75" s="46"/>
      <c r="AC75" s="33"/>
      <c r="AD75" s="33"/>
      <c r="AE75" s="50"/>
      <c r="AF75" s="33"/>
      <c r="AG75" s="33"/>
      <c r="AH75" s="33"/>
      <c r="AI75" s="50"/>
      <c r="AJ75" s="394"/>
      <c r="AK75" s="23"/>
      <c r="AL75" s="24"/>
      <c r="AM75" s="24"/>
      <c r="AN75" s="24"/>
      <c r="AO75" s="24"/>
      <c r="AP75" s="24"/>
      <c r="AQ75" s="25"/>
      <c r="AR75" s="25"/>
      <c r="AS75" s="25"/>
      <c r="AT75" s="24"/>
      <c r="AU75" s="344"/>
      <c r="AV75" s="344"/>
      <c r="AW75" s="25"/>
      <c r="AX75" s="352"/>
      <c r="AY75" s="394"/>
      <c r="AZ75" s="66"/>
      <c r="BA75" s="67"/>
      <c r="BB75" s="67"/>
      <c r="BC75" s="67"/>
      <c r="BD75" s="67"/>
      <c r="BE75" s="67"/>
      <c r="BF75" s="157"/>
      <c r="BG75" s="67"/>
      <c r="BH75" s="185"/>
      <c r="BI75" s="67"/>
      <c r="BJ75" s="67"/>
      <c r="BK75" s="67"/>
      <c r="BL75" s="67"/>
      <c r="BM75" s="66"/>
      <c r="BN75" s="67"/>
      <c r="BO75" s="67"/>
      <c r="BP75" s="67"/>
      <c r="BQ75" s="74"/>
      <c r="BR75" s="67"/>
      <c r="BS75" s="86"/>
      <c r="BT75" s="185"/>
      <c r="BU75" s="1"/>
      <c r="BV75">
        <f t="shared" si="11"/>
        <v>66</v>
      </c>
    </row>
    <row r="76" spans="2:84" x14ac:dyDescent="0.3">
      <c r="B76" s="173">
        <f t="shared" si="6"/>
        <v>43976</v>
      </c>
      <c r="D76" s="18"/>
      <c r="E76" s="19"/>
      <c r="F76" s="19"/>
      <c r="G76" s="19"/>
      <c r="H76" s="19"/>
      <c r="I76" s="19"/>
      <c r="J76" s="39"/>
      <c r="K76" s="19"/>
      <c r="L76" s="19"/>
      <c r="M76" s="19"/>
      <c r="N76" s="19"/>
      <c r="O76" s="43"/>
      <c r="P76" s="18"/>
      <c r="Q76" s="19"/>
      <c r="R76" s="19"/>
      <c r="S76" s="19"/>
      <c r="T76" s="43"/>
      <c r="U76" s="1"/>
      <c r="V76" s="35"/>
      <c r="W76" s="36"/>
      <c r="X76" s="36"/>
      <c r="Y76" s="36"/>
      <c r="Z76" s="36"/>
      <c r="AA76" s="36"/>
      <c r="AB76" s="47"/>
      <c r="AC76" s="36"/>
      <c r="AD76" s="36"/>
      <c r="AE76" s="51"/>
      <c r="AF76" s="36"/>
      <c r="AG76" s="36"/>
      <c r="AH76" s="36"/>
      <c r="AI76" s="51"/>
      <c r="AJ76" s="1"/>
      <c r="AK76" s="26"/>
      <c r="AL76" s="27"/>
      <c r="AM76" s="27"/>
      <c r="AN76" s="27"/>
      <c r="AO76" s="27"/>
      <c r="AP76" s="27"/>
      <c r="AQ76" s="27"/>
      <c r="AR76" s="27"/>
      <c r="AS76" s="27"/>
      <c r="AT76" s="27"/>
      <c r="AU76" s="346"/>
      <c r="AV76" s="346"/>
      <c r="AW76" s="27"/>
      <c r="AX76" s="353"/>
      <c r="AY76" s="1"/>
      <c r="AZ76" s="68"/>
      <c r="BA76" s="69"/>
      <c r="BB76" s="69"/>
      <c r="BC76" s="69"/>
      <c r="BD76" s="69"/>
      <c r="BE76" s="69"/>
      <c r="BF76" s="69"/>
      <c r="BG76" s="69"/>
      <c r="BH76" s="186"/>
      <c r="BI76" s="69"/>
      <c r="BJ76" s="69"/>
      <c r="BK76" s="69"/>
      <c r="BL76" s="69"/>
      <c r="BM76" s="68"/>
      <c r="BN76" s="69"/>
      <c r="BO76" s="69"/>
      <c r="BP76" s="69"/>
      <c r="BQ76" s="71"/>
      <c r="BR76" s="69"/>
      <c r="BS76" s="69"/>
      <c r="BT76" s="186"/>
      <c r="BU76" s="1"/>
      <c r="BV76">
        <f t="shared" si="11"/>
        <v>67</v>
      </c>
    </row>
    <row r="77" spans="2:84" x14ac:dyDescent="0.3">
      <c r="B77" s="56"/>
      <c r="D77" s="1"/>
      <c r="E77" s="1"/>
      <c r="F77" s="1"/>
      <c r="G77" s="1"/>
      <c r="H77" s="59"/>
      <c r="I77" s="1"/>
      <c r="J77" s="5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59"/>
      <c r="W77" s="1"/>
      <c r="X77" s="1"/>
      <c r="Y77" s="1"/>
      <c r="Z77" s="1"/>
      <c r="AA77" s="1"/>
      <c r="AB77" s="5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59"/>
      <c r="BC77" s="1"/>
      <c r="BD77" s="59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84" x14ac:dyDescent="0.3">
      <c r="B78" s="181" t="s">
        <v>84</v>
      </c>
      <c r="D78" s="56">
        <f>+D72</f>
        <v>28179</v>
      </c>
      <c r="E78" s="56"/>
      <c r="F78" s="56"/>
      <c r="G78" s="56"/>
      <c r="H78" s="56">
        <f t="shared" ref="H78:BO78" si="127">+H72</f>
        <v>1620902</v>
      </c>
      <c r="I78" s="56">
        <f t="shared" si="127"/>
        <v>0</v>
      </c>
      <c r="J78" s="56">
        <f t="shared" si="127"/>
        <v>1.7692341982880892E-2</v>
      </c>
      <c r="K78" s="56">
        <f t="shared" si="127"/>
        <v>0</v>
      </c>
      <c r="L78" s="56">
        <f t="shared" si="127"/>
        <v>0</v>
      </c>
      <c r="M78" s="56">
        <f t="shared" si="127"/>
        <v>0</v>
      </c>
      <c r="N78" s="56">
        <f t="shared" si="127"/>
        <v>25728.603174603173</v>
      </c>
      <c r="O78" s="56">
        <f t="shared" si="127"/>
        <v>0</v>
      </c>
      <c r="P78" s="56">
        <f t="shared" si="127"/>
        <v>163309</v>
      </c>
      <c r="Q78" s="56">
        <f t="shared" si="127"/>
        <v>0</v>
      </c>
      <c r="R78" s="56" t="e">
        <f t="shared" si="127"/>
        <v>#DIV/0!</v>
      </c>
      <c r="S78" s="56">
        <f t="shared" si="127"/>
        <v>0</v>
      </c>
      <c r="T78" s="56">
        <f t="shared" si="127"/>
        <v>0</v>
      </c>
      <c r="U78" s="56"/>
      <c r="V78" s="56">
        <f t="shared" si="127"/>
        <v>1418</v>
      </c>
      <c r="W78" s="56">
        <f t="shared" si="127"/>
        <v>0</v>
      </c>
      <c r="X78" s="56">
        <f t="shared" si="127"/>
        <v>0</v>
      </c>
      <c r="Y78" s="56">
        <f t="shared" si="127"/>
        <v>0</v>
      </c>
      <c r="Z78" s="56">
        <f t="shared" si="127"/>
        <v>96354</v>
      </c>
      <c r="AA78" s="56">
        <f t="shared" si="127"/>
        <v>0</v>
      </c>
      <c r="AB78" s="56">
        <f t="shared" si="127"/>
        <v>5.944467956730265E-2</v>
      </c>
      <c r="AC78" s="56">
        <f t="shared" si="127"/>
        <v>0</v>
      </c>
      <c r="AD78" s="56">
        <f t="shared" si="127"/>
        <v>1529.4285714285713</v>
      </c>
      <c r="AE78" s="56">
        <f t="shared" si="127"/>
        <v>0</v>
      </c>
      <c r="AF78" s="56">
        <f t="shared" si="127"/>
        <v>9061</v>
      </c>
      <c r="AG78" s="56">
        <f t="shared" si="127"/>
        <v>0</v>
      </c>
      <c r="AH78" s="56" t="e">
        <f t="shared" si="127"/>
        <v>#DIV/0!</v>
      </c>
      <c r="AI78" s="56">
        <f t="shared" si="127"/>
        <v>0</v>
      </c>
      <c r="AJ78" s="56">
        <f t="shared" si="127"/>
        <v>0</v>
      </c>
      <c r="AK78" s="56">
        <f t="shared" si="127"/>
        <v>12093</v>
      </c>
      <c r="AL78" s="56">
        <f t="shared" si="127"/>
        <v>0</v>
      </c>
      <c r="AM78" s="56">
        <f t="shared" si="127"/>
        <v>0</v>
      </c>
      <c r="AN78" s="56">
        <f t="shared" si="127"/>
        <v>178263</v>
      </c>
      <c r="AO78" s="56">
        <f t="shared" si="127"/>
        <v>382169</v>
      </c>
      <c r="AP78" s="56">
        <f t="shared" si="127"/>
        <v>0</v>
      </c>
      <c r="AQ78" s="56">
        <f t="shared" si="127"/>
        <v>3.2677071736616263E-2</v>
      </c>
      <c r="AR78" s="56">
        <f t="shared" si="127"/>
        <v>0</v>
      </c>
      <c r="AS78" s="56">
        <f t="shared" si="127"/>
        <v>0</v>
      </c>
      <c r="AT78" s="56">
        <f t="shared" si="127"/>
        <v>0</v>
      </c>
      <c r="AU78" s="56">
        <f t="shared" si="127"/>
        <v>0.23577551264666216</v>
      </c>
      <c r="AV78" s="56">
        <f t="shared" si="127"/>
        <v>0</v>
      </c>
      <c r="AW78" s="56">
        <f t="shared" si="127"/>
        <v>6066.1746031746034</v>
      </c>
      <c r="AX78" s="56">
        <f t="shared" si="127"/>
        <v>0</v>
      </c>
      <c r="AY78" s="56">
        <f t="shared" si="127"/>
        <v>0</v>
      </c>
      <c r="AZ78" s="56">
        <f t="shared" si="127"/>
        <v>470540</v>
      </c>
      <c r="BA78" s="56">
        <f t="shared" si="127"/>
        <v>0</v>
      </c>
      <c r="BB78" s="56">
        <f t="shared" si="127"/>
        <v>13439114</v>
      </c>
      <c r="BC78" s="56">
        <f t="shared" si="127"/>
        <v>0</v>
      </c>
      <c r="BD78" s="56">
        <f t="shared" si="127"/>
        <v>28179</v>
      </c>
      <c r="BE78" s="56">
        <f t="shared" si="127"/>
        <v>0</v>
      </c>
      <c r="BF78" s="56">
        <f t="shared" si="127"/>
        <v>5.988651336762018E-2</v>
      </c>
      <c r="BG78" s="56">
        <f t="shared" si="127"/>
        <v>0</v>
      </c>
      <c r="BH78" s="56">
        <f t="shared" si="127"/>
        <v>0</v>
      </c>
      <c r="BI78" s="56">
        <f t="shared" si="127"/>
        <v>0</v>
      </c>
      <c r="BJ78" s="56">
        <f t="shared" si="127"/>
        <v>2803576</v>
      </c>
      <c r="BK78" s="56">
        <f t="shared" si="127"/>
        <v>0</v>
      </c>
      <c r="BL78" s="56">
        <f t="shared" si="127"/>
        <v>5.8250248967746908E-2</v>
      </c>
      <c r="BM78" s="56">
        <f t="shared" si="127"/>
        <v>213319.26984126985</v>
      </c>
      <c r="BN78" s="56">
        <f t="shared" si="127"/>
        <v>0</v>
      </c>
      <c r="BO78" s="56">
        <f t="shared" si="127"/>
        <v>1368580</v>
      </c>
      <c r="BP78" s="10"/>
      <c r="BQ78" s="62"/>
      <c r="BR78" s="10"/>
      <c r="BS78" s="10"/>
      <c r="BT78" s="10"/>
      <c r="BU78" s="10"/>
      <c r="BV78" s="161"/>
      <c r="BW78" s="10"/>
      <c r="BX78" s="62"/>
      <c r="BY78" s="10"/>
      <c r="BZ78" s="161"/>
      <c r="CA78" s="61"/>
      <c r="CB78" s="61"/>
      <c r="CC78" s="61"/>
      <c r="CD78" s="61"/>
      <c r="CE78" s="61"/>
      <c r="CF78" s="158"/>
    </row>
    <row r="79" spans="2:84" x14ac:dyDescent="0.3">
      <c r="B79" t="s">
        <v>120</v>
      </c>
      <c r="D79" s="56">
        <f>+D71-D78</f>
        <v>-6039</v>
      </c>
      <c r="H79" s="56">
        <f t="shared" ref="H79:BO79" si="128">+H71-H78</f>
        <v>-28179</v>
      </c>
      <c r="I79" s="56">
        <f t="shared" si="128"/>
        <v>0</v>
      </c>
      <c r="J79" s="56">
        <f t="shared" si="128"/>
        <v>-3.5956657804770715E-3</v>
      </c>
      <c r="K79" s="56">
        <f t="shared" si="128"/>
        <v>0</v>
      </c>
      <c r="L79" s="56">
        <f t="shared" si="128"/>
        <v>0</v>
      </c>
      <c r="M79" s="56">
        <f t="shared" si="128"/>
        <v>0</v>
      </c>
      <c r="N79" s="56">
        <f t="shared" si="128"/>
        <v>-39.522529441881488</v>
      </c>
      <c r="O79" s="56">
        <f t="shared" si="128"/>
        <v>0</v>
      </c>
      <c r="P79" s="56">
        <f t="shared" si="128"/>
        <v>-934</v>
      </c>
      <c r="Q79" s="56">
        <f t="shared" si="128"/>
        <v>0</v>
      </c>
      <c r="R79" s="56" t="e">
        <f t="shared" si="128"/>
        <v>#DIV/0!</v>
      </c>
      <c r="S79" s="56">
        <f t="shared" si="128"/>
        <v>0</v>
      </c>
      <c r="T79" s="56">
        <f t="shared" si="128"/>
        <v>0</v>
      </c>
      <c r="U79" s="56"/>
      <c r="V79" s="56">
        <f t="shared" si="128"/>
        <v>-15</v>
      </c>
      <c r="W79" s="56">
        <f t="shared" si="128"/>
        <v>0</v>
      </c>
      <c r="X79" s="56">
        <f t="shared" si="128"/>
        <v>0</v>
      </c>
      <c r="Y79" s="56">
        <f t="shared" si="128"/>
        <v>0</v>
      </c>
      <c r="Z79" s="56">
        <f t="shared" si="128"/>
        <v>-1418</v>
      </c>
      <c r="AA79" s="56">
        <f t="shared" si="128"/>
        <v>0</v>
      </c>
      <c r="AB79" s="56">
        <f t="shared" si="128"/>
        <v>1.6141640795482026E-4</v>
      </c>
      <c r="AC79" s="56">
        <f t="shared" si="128"/>
        <v>0</v>
      </c>
      <c r="AD79" s="56">
        <f t="shared" si="128"/>
        <v>1.7972350230415941</v>
      </c>
      <c r="AE79" s="56">
        <f t="shared" si="128"/>
        <v>0</v>
      </c>
      <c r="AF79" s="56">
        <f t="shared" si="128"/>
        <v>335</v>
      </c>
      <c r="AG79" s="56">
        <f t="shared" si="128"/>
        <v>0</v>
      </c>
      <c r="AH79" s="56" t="e">
        <f t="shared" si="128"/>
        <v>#DIV/0!</v>
      </c>
      <c r="AI79" s="56">
        <f t="shared" si="128"/>
        <v>0</v>
      </c>
      <c r="AJ79" s="56">
        <f t="shared" si="128"/>
        <v>0</v>
      </c>
      <c r="AK79" s="56">
        <f t="shared" si="128"/>
        <v>-3197</v>
      </c>
      <c r="AL79" s="56">
        <f t="shared" si="128"/>
        <v>0</v>
      </c>
      <c r="AM79" s="56">
        <f t="shared" si="128"/>
        <v>0</v>
      </c>
      <c r="AN79" s="56">
        <f t="shared" si="128"/>
        <v>0</v>
      </c>
      <c r="AO79" s="56">
        <f t="shared" si="128"/>
        <v>-12093</v>
      </c>
      <c r="AP79" s="56">
        <f t="shared" si="128"/>
        <v>0</v>
      </c>
      <c r="AQ79" s="56">
        <f t="shared" si="128"/>
        <v>-8.0466935318430181E-3</v>
      </c>
      <c r="AR79" s="56">
        <f t="shared" si="128"/>
        <v>0</v>
      </c>
      <c r="AS79" s="56">
        <f t="shared" si="128"/>
        <v>0</v>
      </c>
      <c r="AT79" s="56">
        <f t="shared" si="128"/>
        <v>0</v>
      </c>
      <c r="AU79" s="56">
        <f t="shared" si="128"/>
        <v>-3.4212363537976798E-3</v>
      </c>
      <c r="AV79" s="56">
        <f t="shared" si="128"/>
        <v>0</v>
      </c>
      <c r="AW79" s="56">
        <f t="shared" si="128"/>
        <v>-97.206861239119462</v>
      </c>
      <c r="AX79" s="56">
        <f t="shared" si="128"/>
        <v>0</v>
      </c>
      <c r="AY79" s="56">
        <f t="shared" si="128"/>
        <v>0</v>
      </c>
      <c r="AZ79" s="56">
        <f t="shared" si="128"/>
        <v>-147439</v>
      </c>
      <c r="BA79" s="56">
        <f t="shared" si="128"/>
        <v>0</v>
      </c>
      <c r="BB79" s="56">
        <f t="shared" si="128"/>
        <v>-470540</v>
      </c>
      <c r="BC79" s="56">
        <f t="shared" si="128"/>
        <v>0</v>
      </c>
      <c r="BD79" s="56">
        <f t="shared" si="128"/>
        <v>-6039</v>
      </c>
      <c r="BE79" s="56">
        <f t="shared" si="128"/>
        <v>0</v>
      </c>
      <c r="BF79" s="56">
        <f t="shared" si="128"/>
        <v>8.636951431312663E-3</v>
      </c>
      <c r="BG79" s="56">
        <f t="shared" si="128"/>
        <v>0</v>
      </c>
      <c r="BH79" s="56">
        <f t="shared" si="128"/>
        <v>0</v>
      </c>
      <c r="BI79" s="56">
        <f t="shared" si="128"/>
        <v>0</v>
      </c>
      <c r="BJ79" s="56">
        <f t="shared" si="128"/>
        <v>-104998</v>
      </c>
      <c r="BK79" s="56">
        <f t="shared" si="128"/>
        <v>0</v>
      </c>
      <c r="BL79" s="56">
        <f t="shared" si="128"/>
        <v>1.9203297592715468E-3</v>
      </c>
      <c r="BM79" s="56">
        <f t="shared" si="128"/>
        <v>-4148.7214541730646</v>
      </c>
      <c r="BN79" s="56">
        <f t="shared" si="128"/>
        <v>0</v>
      </c>
      <c r="BO79" s="56">
        <f t="shared" si="128"/>
        <v>-28179</v>
      </c>
      <c r="BP79" s="10"/>
      <c r="BQ79" s="10"/>
      <c r="BR79" s="10"/>
      <c r="BS79" s="10"/>
      <c r="BT79" s="10"/>
      <c r="BU79" s="10"/>
      <c r="BV79" s="62"/>
      <c r="BW79" s="10"/>
      <c r="BX79" s="10"/>
      <c r="BY79" s="10"/>
      <c r="BZ79" s="62"/>
      <c r="CA79" s="61"/>
      <c r="CB79" s="61"/>
      <c r="CC79" s="61"/>
      <c r="CD79" s="61"/>
      <c r="CE79" s="61"/>
      <c r="CF79" s="117"/>
    </row>
    <row r="80" spans="2:84" x14ac:dyDescent="0.3">
      <c r="Z80" s="56"/>
      <c r="AB80" s="59"/>
      <c r="AZ80" s="59"/>
      <c r="BF80" s="59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61"/>
      <c r="CB80" s="117"/>
      <c r="CC80" s="117"/>
      <c r="CD80" s="117"/>
      <c r="CE80" s="117"/>
    </row>
    <row r="81" spans="4:71" x14ac:dyDescent="0.3">
      <c r="D81" s="56"/>
      <c r="H81" s="1"/>
      <c r="N81" s="59"/>
      <c r="V81" s="56"/>
      <c r="Z81" s="1"/>
      <c r="AZ81" s="59"/>
      <c r="BB81" s="56"/>
      <c r="BD81" s="59"/>
      <c r="BI81" s="61"/>
      <c r="BJ81" s="61"/>
      <c r="BK81" s="61"/>
      <c r="BL81" s="61"/>
      <c r="BM81" s="61"/>
      <c r="BN81" s="61"/>
      <c r="BO81" s="61"/>
      <c r="BP81" s="61"/>
      <c r="BQ81" s="61"/>
      <c r="BR81" s="10"/>
      <c r="BS81" s="10"/>
    </row>
    <row r="82" spans="4:71" x14ac:dyDescent="0.3">
      <c r="H82" s="56"/>
      <c r="Z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90"/>
      <c r="BR82" s="1"/>
      <c r="BS82" s="1"/>
    </row>
    <row r="83" spans="4:71" x14ac:dyDescent="0.3">
      <c r="D83" s="1"/>
      <c r="E83" s="123" t="s">
        <v>28</v>
      </c>
      <c r="F83" s="124"/>
      <c r="G83" s="124" t="s">
        <v>68</v>
      </c>
      <c r="H83" s="116"/>
      <c r="I83" s="116"/>
      <c r="J83" s="116"/>
      <c r="K83" s="61"/>
      <c r="L83" s="10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90"/>
      <c r="BR83" s="1"/>
      <c r="BS83" s="1"/>
    </row>
    <row r="84" spans="4:71" x14ac:dyDescent="0.3">
      <c r="D84" s="1"/>
      <c r="E84" s="123" t="s">
        <v>40</v>
      </c>
      <c r="F84" s="124"/>
      <c r="G84" s="124" t="s">
        <v>42</v>
      </c>
      <c r="H84" s="10"/>
      <c r="I84" s="10"/>
      <c r="J84" s="10"/>
      <c r="K84" s="61"/>
      <c r="L84" s="10"/>
      <c r="AC84" s="1"/>
      <c r="AD84" s="1"/>
      <c r="AE84" s="1"/>
      <c r="AF84" s="1"/>
      <c r="AG84" s="1"/>
      <c r="AH84" s="1"/>
      <c r="AI84" s="1"/>
      <c r="AJ84" s="1"/>
      <c r="AK84" s="1" t="s">
        <v>17</v>
      </c>
      <c r="AL84" s="1"/>
      <c r="AM84" s="1"/>
      <c r="AN84" s="1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90"/>
      <c r="BR84" s="1"/>
      <c r="BS84" s="1"/>
    </row>
    <row r="85" spans="4:71" x14ac:dyDescent="0.3">
      <c r="D85" s="1"/>
      <c r="E85" s="123" t="s">
        <v>47</v>
      </c>
      <c r="F85" s="124"/>
      <c r="G85" s="124" t="s">
        <v>58</v>
      </c>
      <c r="H85" s="10"/>
      <c r="I85" s="10"/>
      <c r="J85" s="10"/>
      <c r="K85" s="61"/>
      <c r="L85" s="10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90"/>
      <c r="BR85" s="1"/>
      <c r="BS85" s="1"/>
    </row>
    <row r="86" spans="4:71" x14ac:dyDescent="0.3">
      <c r="D86" s="1"/>
      <c r="E86" s="123" t="s">
        <v>69</v>
      </c>
      <c r="F86" s="61"/>
      <c r="G86" s="93" t="s">
        <v>70</v>
      </c>
      <c r="H86" s="61"/>
      <c r="I86" s="61"/>
      <c r="J86" s="61"/>
      <c r="K86" s="61"/>
      <c r="L86" s="6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90"/>
      <c r="BR86" s="1"/>
      <c r="BS86" s="1"/>
    </row>
    <row r="87" spans="4:71" x14ac:dyDescent="0.3">
      <c r="AC87" s="1"/>
      <c r="AD87" s="1"/>
      <c r="AE87" s="1"/>
      <c r="AF87" s="1"/>
      <c r="AG87" s="1"/>
      <c r="AH87" s="1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1"/>
      <c r="BS87" s="1"/>
    </row>
    <row r="88" spans="4:71" x14ac:dyDescent="0.3">
      <c r="AC88" s="1"/>
      <c r="AD88" s="1"/>
      <c r="AE88" s="1"/>
      <c r="AF88" s="1"/>
      <c r="AG88" s="1"/>
      <c r="AH88" s="1"/>
    </row>
    <row r="89" spans="4:71" x14ac:dyDescent="0.3">
      <c r="D89" s="56"/>
      <c r="AC89" s="1"/>
      <c r="AD89" s="1"/>
      <c r="AE89" s="1"/>
      <c r="AF89" s="1"/>
      <c r="AG89" s="1"/>
      <c r="AH89" s="1"/>
    </row>
    <row r="90" spans="4:71" x14ac:dyDescent="0.3">
      <c r="D90" s="1">
        <v>4900</v>
      </c>
      <c r="AC90" s="1"/>
      <c r="AD90" s="1"/>
      <c r="AE90" s="1"/>
      <c r="AF90" s="1"/>
      <c r="AG90" s="1"/>
      <c r="AH90" s="1"/>
    </row>
    <row r="91" spans="4:71" x14ac:dyDescent="0.3">
      <c r="D91" s="1">
        <v>1000000</v>
      </c>
      <c r="AC91" s="1"/>
      <c r="AD91" s="1"/>
      <c r="AE91" s="1"/>
      <c r="AF91" s="1"/>
      <c r="AG91" s="1"/>
      <c r="AH91" s="1"/>
    </row>
    <row r="92" spans="4:71" x14ac:dyDescent="0.3">
      <c r="AC92" s="1"/>
      <c r="AD92" s="1"/>
      <c r="AE92" s="1"/>
      <c r="AF92" s="1"/>
      <c r="AG92" s="1"/>
      <c r="AH92" s="1"/>
    </row>
    <row r="93" spans="4:71" x14ac:dyDescent="0.3">
      <c r="D93" s="279">
        <f>+D90/D91</f>
        <v>4.8999999999999998E-3</v>
      </c>
      <c r="AC93" s="1"/>
      <c r="AD93" s="1"/>
      <c r="AE93" s="1"/>
      <c r="AF93" s="1"/>
      <c r="AG93" s="1"/>
      <c r="AH93" s="1"/>
    </row>
    <row r="94" spans="4:71" x14ac:dyDescent="0.3">
      <c r="AC94" s="1"/>
      <c r="AD94" s="1"/>
      <c r="AE94" s="1"/>
      <c r="AF94" s="1"/>
      <c r="AG94" s="1"/>
      <c r="AH94" s="1"/>
    </row>
    <row r="95" spans="4:71" x14ac:dyDescent="0.3">
      <c r="AC95" s="1"/>
      <c r="AD95" s="1"/>
      <c r="AE95" s="1"/>
      <c r="AF95" s="1"/>
      <c r="AG95" s="1"/>
      <c r="AH95" s="1"/>
    </row>
    <row r="96" spans="4:71" x14ac:dyDescent="0.3">
      <c r="AC96" s="1"/>
      <c r="AD96" s="1"/>
      <c r="AE96" s="1"/>
      <c r="AF96" s="1"/>
      <c r="AG96" s="1"/>
      <c r="AH96" s="1"/>
    </row>
    <row r="97" spans="4:86" x14ac:dyDescent="0.3">
      <c r="AC97" s="1"/>
      <c r="AD97" s="1"/>
      <c r="AE97" s="1"/>
      <c r="AF97" s="1"/>
      <c r="AG97" s="1"/>
      <c r="AH97" s="1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1"/>
      <c r="BS97" s="1"/>
      <c r="BT97" s="1"/>
      <c r="BU97" s="1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</row>
    <row r="98" spans="4:86" x14ac:dyDescent="0.3">
      <c r="AC98" s="10"/>
      <c r="AD98" s="10"/>
      <c r="AE98" s="10"/>
      <c r="AF98" s="10"/>
      <c r="AG98" s="10"/>
      <c r="AH98" s="10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89"/>
      <c r="BW98" s="89"/>
      <c r="BX98" s="89"/>
      <c r="BY98" s="89"/>
      <c r="BZ98" s="121"/>
      <c r="CA98" s="1"/>
      <c r="CB98" s="1"/>
      <c r="CC98" s="1"/>
      <c r="CD98" s="1"/>
      <c r="CE98" s="1"/>
      <c r="CF98" s="1"/>
      <c r="CG98" s="1"/>
      <c r="CH98" s="1"/>
    </row>
    <row r="99" spans="4:86" x14ac:dyDescent="0.3">
      <c r="D99">
        <v>10</v>
      </c>
      <c r="AC99" s="10"/>
      <c r="AD99" s="10"/>
      <c r="AE99" s="10"/>
      <c r="AF99" s="10"/>
      <c r="AG99" s="10"/>
      <c r="AH99" s="10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89"/>
      <c r="BW99" s="89"/>
      <c r="BX99" s="89"/>
      <c r="BY99" s="89"/>
      <c r="BZ99" s="89"/>
      <c r="CA99" s="1"/>
      <c r="CB99" s="1"/>
      <c r="CC99" s="1"/>
      <c r="CD99" s="1"/>
      <c r="CE99" s="1"/>
      <c r="CF99" s="1"/>
      <c r="CG99" s="1"/>
      <c r="CH99" s="1"/>
    </row>
    <row r="100" spans="4:86" x14ac:dyDescent="0.3">
      <c r="D100" s="1">
        <v>1000000</v>
      </c>
      <c r="AC100" s="10"/>
      <c r="AD100" s="10"/>
      <c r="AE100" s="10"/>
      <c r="AF100" s="10"/>
      <c r="AG100" s="10"/>
      <c r="AH100" s="10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89"/>
      <c r="BW100" s="89"/>
      <c r="BX100" s="89"/>
      <c r="BY100" s="89"/>
      <c r="BZ100" s="89"/>
      <c r="CA100" s="1"/>
      <c r="CB100" s="1"/>
      <c r="CC100" s="1"/>
      <c r="CD100" s="1"/>
      <c r="CE100" s="1"/>
      <c r="CF100" s="1"/>
    </row>
    <row r="101" spans="4:86" x14ac:dyDescent="0.3">
      <c r="D101" s="57">
        <f>+D99/D100</f>
        <v>1.0000000000000001E-5</v>
      </c>
      <c r="AC101" s="10"/>
      <c r="AD101" s="10"/>
      <c r="AE101" s="10"/>
      <c r="AF101" s="10"/>
      <c r="AG101" s="10"/>
      <c r="AH101" s="10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89"/>
      <c r="BW101" s="89"/>
      <c r="BX101" s="89"/>
      <c r="BY101" s="89"/>
      <c r="BZ101" s="89"/>
      <c r="CA101" s="1"/>
      <c r="CB101" s="1"/>
      <c r="CC101" s="1"/>
      <c r="CD101" s="1"/>
      <c r="CE101" s="1"/>
      <c r="CF101" s="1"/>
    </row>
    <row r="102" spans="4:86" x14ac:dyDescent="0.3">
      <c r="AC102" s="10"/>
      <c r="AD102" s="10"/>
      <c r="AE102" s="10"/>
      <c r="AF102" s="10"/>
      <c r="AG102" s="10"/>
      <c r="AH102" s="1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122"/>
      <c r="BY102" s="89"/>
      <c r="BZ102" s="89"/>
    </row>
    <row r="103" spans="4:86" x14ac:dyDescent="0.3">
      <c r="D103" s="1">
        <v>330000000</v>
      </c>
      <c r="AC103" s="10"/>
      <c r="AD103" s="10"/>
      <c r="AE103" s="10"/>
      <c r="AF103" s="10"/>
      <c r="AG103" s="10"/>
      <c r="AH103" s="10"/>
      <c r="AI103" s="90"/>
      <c r="AJ103" s="90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90"/>
      <c r="BB103" s="9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89"/>
      <c r="BW103" s="89"/>
      <c r="BX103" s="89"/>
      <c r="BY103" s="89"/>
      <c r="BZ103" s="89"/>
    </row>
    <row r="104" spans="4:86" x14ac:dyDescent="0.3">
      <c r="AC104" s="10"/>
      <c r="AD104" s="10"/>
      <c r="AE104" s="10"/>
      <c r="AF104" s="10"/>
      <c r="AG104" s="10"/>
      <c r="AH104" s="10"/>
      <c r="AI104" s="90"/>
      <c r="AJ104" s="90"/>
      <c r="AK104" s="151"/>
      <c r="AL104" s="151"/>
      <c r="AM104" s="151"/>
      <c r="AN104" s="151"/>
      <c r="AO104" s="151"/>
      <c r="AP104" s="151"/>
      <c r="AQ104" s="151"/>
      <c r="AR104" s="90"/>
      <c r="AS104" s="90"/>
      <c r="AT104" s="90"/>
      <c r="AU104" s="110"/>
      <c r="AV104" s="110"/>
      <c r="AW104" s="110"/>
      <c r="AX104" s="110"/>
      <c r="AY104" s="90"/>
      <c r="AZ104" s="90"/>
      <c r="BA104" s="110"/>
      <c r="BB104" s="9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89"/>
      <c r="BW104" s="89"/>
      <c r="BX104" s="89"/>
      <c r="BY104" s="89"/>
      <c r="BZ104" s="89"/>
    </row>
    <row r="105" spans="4:86" x14ac:dyDescent="0.3">
      <c r="D105" s="602">
        <f>+H72/D103</f>
        <v>4.9118242424242425E-3</v>
      </c>
      <c r="AC105" s="10"/>
      <c r="AD105" s="10"/>
      <c r="AE105" s="10"/>
      <c r="AF105" s="10"/>
      <c r="AG105" s="10"/>
      <c r="AH105" s="10"/>
      <c r="AI105" s="90"/>
      <c r="AJ105" s="90"/>
      <c r="AK105" s="151"/>
      <c r="AL105" s="151"/>
      <c r="AM105" s="151"/>
      <c r="AN105" s="151"/>
      <c r="AO105" s="151"/>
      <c r="AP105" s="151"/>
      <c r="AQ105" s="151"/>
      <c r="AR105" s="151"/>
      <c r="AS105" s="110"/>
      <c r="AT105" s="90"/>
      <c r="AU105" s="110"/>
      <c r="AV105" s="110"/>
      <c r="AW105" s="110"/>
      <c r="AX105" s="110"/>
      <c r="AY105" s="90"/>
      <c r="AZ105" s="90"/>
      <c r="BA105" s="110"/>
      <c r="BB105" s="9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89"/>
      <c r="BW105" s="89"/>
      <c r="BX105" s="89"/>
      <c r="BY105" s="89"/>
      <c r="BZ105" s="89"/>
    </row>
    <row r="106" spans="4:86" x14ac:dyDescent="0.3">
      <c r="AC106" s="10"/>
      <c r="AD106" s="10"/>
      <c r="AE106" s="10"/>
      <c r="AF106" s="10"/>
      <c r="AG106" s="10"/>
      <c r="AH106" s="10"/>
      <c r="AI106" s="90"/>
      <c r="AJ106" s="90"/>
      <c r="AK106" s="90"/>
      <c r="AL106" s="90"/>
      <c r="AM106" s="152"/>
      <c r="AN106" s="152"/>
      <c r="AO106" s="152"/>
      <c r="AP106" s="152"/>
      <c r="AQ106" s="152"/>
      <c r="AR106" s="90"/>
      <c r="AS106" s="90"/>
      <c r="AT106" s="90"/>
      <c r="AU106" s="110"/>
      <c r="AV106" s="110"/>
      <c r="AW106" s="110"/>
      <c r="AX106" s="110"/>
      <c r="AY106" s="90"/>
      <c r="AZ106" s="90"/>
      <c r="BA106" s="110"/>
      <c r="BB106" s="9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89"/>
      <c r="BW106" s="89"/>
      <c r="BX106" s="89"/>
      <c r="BY106" s="89"/>
      <c r="BZ106" s="89"/>
    </row>
    <row r="107" spans="4:86" x14ac:dyDescent="0.3">
      <c r="AC107" s="10"/>
      <c r="AD107" s="10"/>
      <c r="AE107" s="10"/>
      <c r="AF107" s="10"/>
      <c r="AG107" s="10"/>
      <c r="AH107" s="10"/>
      <c r="AI107" s="90"/>
      <c r="AJ107" s="90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10"/>
      <c r="AV107" s="110"/>
      <c r="AW107" s="110"/>
      <c r="AX107" s="110"/>
      <c r="AY107" s="90"/>
      <c r="AZ107" s="90"/>
      <c r="BA107" s="11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4:86" x14ac:dyDescent="0.3">
      <c r="AC108" s="10"/>
      <c r="AD108" s="10"/>
      <c r="AE108" s="10"/>
      <c r="AF108" s="10"/>
      <c r="AG108" s="10"/>
      <c r="AH108" s="10"/>
      <c r="AI108" s="90"/>
      <c r="AJ108" s="90"/>
      <c r="AK108" s="90"/>
      <c r="AL108" s="90"/>
      <c r="AM108" s="152"/>
      <c r="AN108" s="152"/>
      <c r="AO108" s="152"/>
      <c r="AP108" s="152"/>
      <c r="AQ108" s="152"/>
      <c r="AR108" s="152"/>
      <c r="AS108" s="152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4:86" x14ac:dyDescent="0.3">
      <c r="AC109" s="10"/>
      <c r="AD109" s="10"/>
      <c r="AE109" s="10"/>
      <c r="AF109" s="10"/>
      <c r="AG109" s="10"/>
      <c r="AH109" s="10"/>
      <c r="AI109" s="90"/>
      <c r="AJ109" s="90"/>
      <c r="AK109" s="90"/>
      <c r="AL109" s="90"/>
      <c r="AM109" s="152"/>
      <c r="AN109" s="152"/>
      <c r="AO109" s="152"/>
      <c r="AP109" s="152"/>
      <c r="AQ109" s="152"/>
      <c r="AR109" s="152"/>
      <c r="AS109" s="152"/>
      <c r="AT109" s="90"/>
      <c r="AU109" s="110"/>
      <c r="AV109" s="110"/>
      <c r="AW109" s="110"/>
      <c r="AX109" s="110"/>
      <c r="AY109" s="90"/>
      <c r="AZ109" s="9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4:86" x14ac:dyDescent="0.3">
      <c r="AC110" s="10"/>
      <c r="AD110" s="10"/>
      <c r="AE110" s="10"/>
      <c r="AF110" s="10"/>
      <c r="AG110" s="10"/>
      <c r="AH110" s="10"/>
      <c r="AI110" s="90"/>
      <c r="AJ110" s="90"/>
      <c r="AK110" s="90"/>
      <c r="AL110" s="90"/>
      <c r="AM110" s="152"/>
      <c r="AN110" s="152"/>
      <c r="AO110" s="152"/>
      <c r="AP110" s="152"/>
      <c r="AQ110" s="152"/>
      <c r="AR110" s="152"/>
      <c r="AS110" s="152"/>
      <c r="AT110" s="90"/>
      <c r="AU110" s="110"/>
      <c r="AV110" s="110"/>
      <c r="AW110" s="110"/>
      <c r="AX110" s="110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4:86" x14ac:dyDescent="0.3">
      <c r="AC111" s="10"/>
      <c r="AD111" s="10"/>
      <c r="AE111" s="10"/>
      <c r="AF111" s="10"/>
      <c r="AG111" s="10"/>
      <c r="AH111" s="10"/>
      <c r="AI111" s="90"/>
      <c r="AJ111" s="90"/>
      <c r="AK111" s="90"/>
      <c r="AL111" s="90"/>
      <c r="AM111" s="152"/>
      <c r="AN111" s="152"/>
      <c r="AO111" s="152"/>
      <c r="AP111" s="152"/>
      <c r="AQ111" s="152"/>
      <c r="AR111" s="152"/>
      <c r="AS111" s="152"/>
      <c r="AT111" s="90"/>
      <c r="AU111" s="110"/>
      <c r="AV111" s="110"/>
      <c r="AW111" s="110"/>
      <c r="AX111" s="110"/>
      <c r="AY111" s="90"/>
      <c r="AZ111" s="90"/>
      <c r="BA111" s="110"/>
      <c r="BB111" s="9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4:86" x14ac:dyDescent="0.3">
      <c r="AC112" s="10"/>
      <c r="AD112" s="10"/>
      <c r="AE112" s="10"/>
      <c r="AF112" s="10"/>
      <c r="AG112" s="10"/>
      <c r="AH112" s="10"/>
      <c r="AI112" s="90"/>
      <c r="AJ112" s="90"/>
      <c r="AK112" s="90"/>
      <c r="AL112" s="90"/>
      <c r="AM112" s="152"/>
      <c r="AN112" s="152"/>
      <c r="AO112" s="152"/>
      <c r="AP112" s="152"/>
      <c r="AQ112" s="152"/>
      <c r="AR112" s="152"/>
      <c r="AS112" s="152"/>
      <c r="AT112" s="90"/>
      <c r="AU112" s="110"/>
      <c r="AV112" s="110"/>
      <c r="AW112" s="110"/>
      <c r="AX112" s="110"/>
      <c r="AY112" s="90"/>
      <c r="AZ112" s="90"/>
      <c r="BA112" s="110"/>
      <c r="BB112" s="9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x14ac:dyDescent="0.3">
      <c r="AC113" s="10"/>
      <c r="AD113" s="10"/>
      <c r="AE113" s="10"/>
      <c r="AF113" s="10"/>
      <c r="AG113" s="10"/>
      <c r="AH113" s="10"/>
      <c r="AI113" s="90"/>
      <c r="AJ113" s="90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90"/>
      <c r="AV113" s="90"/>
      <c r="AW113" s="90"/>
      <c r="AX113" s="90"/>
      <c r="AY113" s="90"/>
      <c r="AZ113" s="110"/>
      <c r="BA113" s="11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x14ac:dyDescent="0.3">
      <c r="AC114" s="10"/>
      <c r="AD114" s="10"/>
      <c r="AE114" s="10"/>
      <c r="AF114" s="10"/>
      <c r="AG114" s="10"/>
      <c r="AH114" s="10"/>
      <c r="AI114" s="90"/>
      <c r="AJ114" s="90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x14ac:dyDescent="0.3"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90"/>
      <c r="AT115" s="110"/>
      <c r="AU115" s="153"/>
      <c r="AV115" s="153"/>
      <c r="AW115" s="153"/>
      <c r="AX115" s="153"/>
      <c r="AY115" s="110"/>
      <c r="AZ115" s="110"/>
      <c r="BA115" s="110"/>
      <c r="BB115" s="110"/>
    </row>
    <row r="116" spans="2:78" x14ac:dyDescent="0.3">
      <c r="B116" s="125"/>
      <c r="D116" s="55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90"/>
      <c r="AV116" s="90"/>
      <c r="AW116" s="90"/>
      <c r="AX116" s="90"/>
      <c r="AY116" s="110"/>
      <c r="AZ116" s="154"/>
      <c r="BA116" s="110"/>
      <c r="BB116" s="110"/>
    </row>
    <row r="117" spans="2:78" x14ac:dyDescent="0.3">
      <c r="B117" s="1"/>
      <c r="D117" s="55"/>
      <c r="W117" s="61"/>
      <c r="X117" s="61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</row>
    <row r="118" spans="2:78" x14ac:dyDescent="0.3">
      <c r="B118" s="1"/>
      <c r="D118" s="55"/>
      <c r="W118" s="61"/>
      <c r="X118" s="61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</row>
    <row r="119" spans="2:78" x14ac:dyDescent="0.3">
      <c r="B119" s="1"/>
      <c r="D119" s="55"/>
      <c r="W119" s="61"/>
      <c r="X119" s="61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</row>
    <row r="120" spans="2:78" x14ac:dyDescent="0.3">
      <c r="B120" s="1"/>
      <c r="D120" s="55"/>
      <c r="W120" s="61"/>
      <c r="X120" s="61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</row>
    <row r="121" spans="2:78" x14ac:dyDescent="0.3">
      <c r="B121" s="55"/>
      <c r="D121" s="55"/>
      <c r="W121" s="61"/>
      <c r="X121" s="61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</row>
    <row r="122" spans="2:78" x14ac:dyDescent="0.3">
      <c r="B122" s="57"/>
      <c r="D122" s="55"/>
      <c r="W122" s="61"/>
      <c r="X122" s="61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</row>
    <row r="123" spans="2:78" x14ac:dyDescent="0.3">
      <c r="B123" s="1"/>
      <c r="D123" s="55"/>
      <c r="W123" s="61"/>
      <c r="X123" s="61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</row>
    <row r="124" spans="2:78" x14ac:dyDescent="0.3">
      <c r="B124" s="1"/>
      <c r="D124" s="55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</row>
    <row r="125" spans="2:78" x14ac:dyDescent="0.3">
      <c r="B125" s="1"/>
      <c r="D125" s="55"/>
    </row>
    <row r="126" spans="2:78" x14ac:dyDescent="0.3">
      <c r="B126" s="1"/>
      <c r="D126" s="55"/>
    </row>
    <row r="127" spans="2:78" x14ac:dyDescent="0.3">
      <c r="B127" s="57" t="e">
        <f>+B126/B125</f>
        <v>#DIV/0!</v>
      </c>
      <c r="D127" s="55"/>
    </row>
    <row r="128" spans="2:78" x14ac:dyDescent="0.3">
      <c r="B128" s="1"/>
      <c r="D128" s="55"/>
    </row>
    <row r="129" spans="2:4" x14ac:dyDescent="0.3">
      <c r="B129" s="1"/>
      <c r="D129" s="55"/>
    </row>
    <row r="130" spans="2:4" x14ac:dyDescent="0.3">
      <c r="B130" s="1">
        <f>+B126*50</f>
        <v>0</v>
      </c>
      <c r="D130" s="55"/>
    </row>
    <row r="131" spans="2:4" x14ac:dyDescent="0.3">
      <c r="B131" s="1"/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/>
      <c r="D134" s="55"/>
    </row>
    <row r="135" spans="2:4" x14ac:dyDescent="0.3">
      <c r="B135" s="1"/>
      <c r="D135" s="55"/>
    </row>
    <row r="136" spans="2:4" x14ac:dyDescent="0.3">
      <c r="B136" s="1"/>
      <c r="D136" s="55"/>
    </row>
    <row r="137" spans="2:4" x14ac:dyDescent="0.3">
      <c r="B137" s="1"/>
      <c r="D137" s="55"/>
    </row>
    <row r="138" spans="2:4" x14ac:dyDescent="0.3">
      <c r="B138" s="1"/>
      <c r="D138" s="55"/>
    </row>
    <row r="139" spans="2:4" x14ac:dyDescent="0.3">
      <c r="B139" s="1"/>
      <c r="D139" s="55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  <row r="144" spans="2:4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0"/>
  <sheetViews>
    <sheetView topLeftCell="A43" workbookViewId="0">
      <selection activeCell="O86" sqref="O8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3" t="s">
        <v>7</v>
      </c>
      <c r="F7" s="504"/>
      <c r="G7" s="508">
        <v>0.7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9"/>
    </row>
    <row r="8" spans="3:40" x14ac:dyDescent="0.3">
      <c r="E8" s="505" t="s">
        <v>125</v>
      </c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7"/>
    </row>
    <row r="9" spans="3:40" x14ac:dyDescent="0.3">
      <c r="E9" s="523" t="s">
        <v>37</v>
      </c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5"/>
      <c r="Q9" s="521" t="s">
        <v>118</v>
      </c>
      <c r="R9" s="5"/>
      <c r="S9" s="518" t="s">
        <v>4</v>
      </c>
      <c r="T9" s="519"/>
      <c r="U9" s="520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2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76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76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5" t="s">
        <v>48</v>
      </c>
      <c r="AE14" s="516"/>
      <c r="AF14" s="517"/>
      <c r="AG14" s="208"/>
      <c r="AH14" s="513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4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+K78</f>
        <v>547252</v>
      </c>
      <c r="AG16" s="202"/>
      <c r="AH16" s="216">
        <f>+AJ31</f>
        <v>1683.0320992380784</v>
      </c>
      <c r="AI16" s="216"/>
      <c r="AJ16" s="217">
        <f>+S78</f>
        <v>43172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90084</v>
      </c>
      <c r="AG17" s="203"/>
      <c r="AH17" s="164">
        <v>1307</v>
      </c>
      <c r="AI17" s="216"/>
      <c r="AJ17" s="163">
        <v>6148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69282</v>
      </c>
      <c r="AG18" s="203"/>
      <c r="AH18" s="164">
        <v>541</v>
      </c>
      <c r="AI18" s="216"/>
      <c r="AJ18" s="163">
        <v>4869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706618</v>
      </c>
      <c r="AG19" s="203"/>
      <c r="AH19" s="203"/>
      <c r="AI19" s="203"/>
      <c r="AJ19" s="221">
        <f>SUM(AJ16:AJ18)</f>
        <v>54189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Table'!H78</f>
        <v>0.43594122284999343</v>
      </c>
      <c r="AG21" s="203"/>
      <c r="AH21" s="203"/>
      <c r="AI21" s="203"/>
      <c r="AJ21" s="223">
        <f>+AJ19/'Main Table'!Z78</f>
        <v>0.56239491873715675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5" t="s">
        <v>57</v>
      </c>
      <c r="AB25" s="516"/>
      <c r="AC25" s="516"/>
      <c r="AD25" s="516"/>
      <c r="AE25" s="516"/>
      <c r="AF25" s="516"/>
      <c r="AG25" s="516"/>
      <c r="AH25" s="516"/>
      <c r="AI25" s="516"/>
      <c r="AJ25" s="516"/>
      <c r="AK25" s="517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+E78</f>
        <v>356458</v>
      </c>
      <c r="AE27" s="170"/>
      <c r="AF27" s="201">
        <v>1832</v>
      </c>
      <c r="AG27" s="170"/>
      <c r="AH27" s="192">
        <f>+AD27/AD$31</f>
        <v>0.55929368496366128</v>
      </c>
      <c r="AI27" s="192"/>
      <c r="AJ27" s="170">
        <f>+AF27*AH27</f>
        <v>1024.6260308534274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+G78</f>
        <v>151586</v>
      </c>
      <c r="AE28" s="170"/>
      <c r="AF28" s="201">
        <v>1707</v>
      </c>
      <c r="AG28" s="170"/>
      <c r="AH28" s="192">
        <f>+AD28/AD$31</f>
        <v>0.23784314709980292</v>
      </c>
      <c r="AI28" s="192"/>
      <c r="AJ28" s="170">
        <f>+AF28*AH28</f>
        <v>405.99825209936358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+I78</f>
        <v>39208</v>
      </c>
      <c r="AE29" s="170"/>
      <c r="AF29" s="201">
        <v>1100</v>
      </c>
      <c r="AG29" s="170"/>
      <c r="AH29" s="192">
        <f>+AD29/AD$31</f>
        <v>6.1518571052003965E-2</v>
      </c>
      <c r="AI29" s="192"/>
      <c r="AJ29" s="170">
        <f>+AF29*AH29</f>
        <v>67.670428157204356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90084</v>
      </c>
      <c r="AE30" s="282"/>
      <c r="AF30" s="170">
        <f>+AH17</f>
        <v>1307</v>
      </c>
      <c r="AG30" s="282"/>
      <c r="AH30" s="192">
        <f>+AD30/AD$31</f>
        <v>0.14134459688453185</v>
      </c>
      <c r="AI30" s="282"/>
      <c r="AJ30" s="170">
        <f>+AF30*AH30</f>
        <v>184.73738812808313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637336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1683.0320992380784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0" t="s">
        <v>31</v>
      </c>
      <c r="AB36" s="511"/>
      <c r="AC36" s="511"/>
      <c r="AD36" s="511"/>
      <c r="AE36" s="511"/>
      <c r="AF36" s="511"/>
      <c r="AG36" s="511"/>
      <c r="AH36" s="511"/>
      <c r="AI36" s="512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/>
      <c r="F74" s="7"/>
      <c r="G74" s="7"/>
      <c r="H74" s="7"/>
      <c r="I74" s="7"/>
      <c r="J74" s="289"/>
      <c r="K74" s="7"/>
      <c r="L74" s="6"/>
      <c r="M74" s="29"/>
      <c r="N74" s="29"/>
      <c r="O74" s="29"/>
      <c r="P74" s="29"/>
      <c r="Q74" s="378"/>
      <c r="R74" s="6"/>
      <c r="S74" s="7"/>
      <c r="T74" s="6"/>
      <c r="U74" s="288"/>
      <c r="W74">
        <f t="shared" si="0"/>
        <v>64</v>
      </c>
    </row>
    <row r="75" spans="3:23" x14ac:dyDescent="0.3">
      <c r="C75" s="172">
        <f t="shared" si="1"/>
        <v>43974</v>
      </c>
      <c r="E75" s="286"/>
      <c r="F75" s="7"/>
      <c r="G75" s="7"/>
      <c r="H75" s="7"/>
      <c r="I75" s="7"/>
      <c r="J75" s="289"/>
      <c r="K75" s="7"/>
      <c r="L75" s="6"/>
      <c r="M75" s="29"/>
      <c r="N75" s="29"/>
      <c r="O75" s="29"/>
      <c r="P75" s="29"/>
      <c r="Q75" s="378"/>
      <c r="R75" s="6"/>
      <c r="S75" s="7"/>
      <c r="T75" s="6"/>
      <c r="U75" s="288"/>
      <c r="W75">
        <f t="shared" si="0"/>
        <v>65</v>
      </c>
    </row>
    <row r="76" spans="3:23" ht="15" thickBot="1" x14ac:dyDescent="0.35">
      <c r="C76" s="172">
        <f t="shared" si="1"/>
        <v>43975</v>
      </c>
      <c r="E76" s="290"/>
      <c r="F76" s="291"/>
      <c r="G76" s="291"/>
      <c r="H76" s="291"/>
      <c r="I76" s="291"/>
      <c r="J76" s="291"/>
      <c r="K76" s="291"/>
      <c r="L76" s="292"/>
      <c r="M76" s="293"/>
      <c r="N76" s="293"/>
      <c r="O76" s="293"/>
      <c r="P76" s="293"/>
      <c r="Q76" s="377"/>
      <c r="R76" s="292"/>
      <c r="S76" s="292"/>
      <c r="T76" s="292"/>
      <c r="U76" s="294"/>
      <c r="W76">
        <f t="shared" si="0"/>
        <v>66</v>
      </c>
    </row>
    <row r="77" spans="3:23" x14ac:dyDescent="0.3">
      <c r="E77" s="56"/>
      <c r="F77" s="1"/>
      <c r="G77" s="56"/>
      <c r="H77" s="56"/>
      <c r="I77" s="56"/>
      <c r="J77" s="1"/>
      <c r="K77" s="56"/>
      <c r="S77" s="56"/>
    </row>
    <row r="78" spans="3:23" x14ac:dyDescent="0.3">
      <c r="C78" s="181" t="s">
        <v>83</v>
      </c>
      <c r="E78" s="56">
        <f>+E73</f>
        <v>356458</v>
      </c>
      <c r="F78" s="56">
        <f>+F52</f>
        <v>0</v>
      </c>
      <c r="G78" s="56">
        <f t="shared" ref="G78:S78" si="41">+G73</f>
        <v>151586</v>
      </c>
      <c r="H78" s="56">
        <f t="shared" si="41"/>
        <v>0</v>
      </c>
      <c r="I78" s="56">
        <f t="shared" si="41"/>
        <v>39208</v>
      </c>
      <c r="J78" s="56">
        <f t="shared" si="41"/>
        <v>0</v>
      </c>
      <c r="K78" s="56">
        <f t="shared" si="41"/>
        <v>547252</v>
      </c>
      <c r="L78" s="56">
        <f t="shared" si="41"/>
        <v>0</v>
      </c>
      <c r="M78" s="56">
        <f t="shared" si="41"/>
        <v>5.6766079281391785E-3</v>
      </c>
      <c r="N78" s="56">
        <f t="shared" si="41"/>
        <v>0</v>
      </c>
      <c r="O78" s="56">
        <f t="shared" si="41"/>
        <v>0</v>
      </c>
      <c r="P78" s="56">
        <f t="shared" si="41"/>
        <v>0</v>
      </c>
      <c r="Q78" s="56">
        <f t="shared" si="41"/>
        <v>3089</v>
      </c>
      <c r="R78" s="56">
        <f t="shared" si="41"/>
        <v>0</v>
      </c>
      <c r="S78" s="56">
        <f t="shared" si="41"/>
        <v>43172</v>
      </c>
      <c r="T78" s="56">
        <f>+T60</f>
        <v>0</v>
      </c>
    </row>
    <row r="79" spans="3:23" x14ac:dyDescent="0.3">
      <c r="E79" s="56"/>
      <c r="G79" s="56"/>
      <c r="H79" s="56"/>
      <c r="I79" s="56"/>
      <c r="J79" s="56"/>
      <c r="K79" s="56"/>
      <c r="L79" s="56"/>
      <c r="M79" s="59"/>
      <c r="N79" s="56"/>
      <c r="O79" s="56"/>
      <c r="P79" s="56"/>
      <c r="Q79" s="56"/>
      <c r="R79" s="56"/>
      <c r="S79" s="56"/>
    </row>
    <row r="80" spans="3:23" x14ac:dyDescent="0.3">
      <c r="E80" s="59"/>
      <c r="K80" s="1"/>
    </row>
    <row r="81" spans="3:41" x14ac:dyDescent="0.3">
      <c r="C81" s="123"/>
      <c r="D81" s="124"/>
      <c r="E81" s="395"/>
      <c r="F81" s="10"/>
      <c r="G81" s="10"/>
      <c r="H81" s="10"/>
      <c r="I81" s="61"/>
      <c r="J81" s="10"/>
      <c r="K81" s="10"/>
      <c r="L81" s="10"/>
      <c r="M81" s="10"/>
      <c r="N81" s="10"/>
      <c r="O81" s="10"/>
      <c r="P81" s="10"/>
      <c r="Q81" s="395"/>
      <c r="R81" s="10"/>
      <c r="S81" s="10"/>
    </row>
    <row r="82" spans="3:41" x14ac:dyDescent="0.3">
      <c r="E82" s="56"/>
      <c r="K82" s="56">
        <f>+K73-K59</f>
        <v>54008</v>
      </c>
      <c r="Q82" s="56"/>
    </row>
    <row r="83" spans="3:41" x14ac:dyDescent="0.3">
      <c r="Q83" s="56"/>
      <c r="S83" s="59"/>
    </row>
    <row r="86" spans="3:41" x14ac:dyDescent="0.3">
      <c r="AO86" s="1">
        <v>3797000</v>
      </c>
    </row>
    <row r="87" spans="3:41" x14ac:dyDescent="0.3">
      <c r="C87" s="1"/>
    </row>
    <row r="88" spans="3:41" x14ac:dyDescent="0.3">
      <c r="C88" s="1"/>
      <c r="AO88" s="1">
        <v>30000</v>
      </c>
    </row>
    <row r="89" spans="3:41" x14ac:dyDescent="0.3">
      <c r="C89" s="59"/>
    </row>
    <row r="90" spans="3:41" x14ac:dyDescent="0.3">
      <c r="AO90" s="279">
        <f>+AO88/AO86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9"/>
  <sheetViews>
    <sheetView topLeftCell="A48" workbookViewId="0">
      <selection activeCell="Q64" sqref="Q64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4.664062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30" t="s">
        <v>116</v>
      </c>
      <c r="S3" s="531"/>
      <c r="T3" s="531"/>
      <c r="U3" s="531"/>
      <c r="V3" s="531"/>
      <c r="W3" s="531"/>
      <c r="X3" s="531"/>
      <c r="Y3" s="531"/>
      <c r="Z3" s="531"/>
      <c r="AA3" s="531"/>
      <c r="AB3" s="532"/>
    </row>
    <row r="4" spans="2:28" ht="15.6" x14ac:dyDescent="0.3">
      <c r="B4" s="258"/>
      <c r="C4" s="258"/>
      <c r="D4" s="168"/>
      <c r="R4" s="295"/>
      <c r="S4" s="396" t="s">
        <v>80</v>
      </c>
      <c r="T4" s="6"/>
      <c r="U4" s="396" t="s">
        <v>108</v>
      </c>
      <c r="V4" s="5"/>
      <c r="W4" s="396" t="s">
        <v>109</v>
      </c>
      <c r="X4" s="5"/>
      <c r="Y4" s="396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0.21357305993823192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33" t="s">
        <v>106</v>
      </c>
      <c r="F15" s="533"/>
      <c r="G15" s="533"/>
      <c r="H15" s="533"/>
      <c r="I15" s="533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39" t="s">
        <v>46</v>
      </c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1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42" t="s">
        <v>77</v>
      </c>
      <c r="F19" s="542"/>
      <c r="G19" s="542"/>
      <c r="H19" s="542"/>
      <c r="I19" s="147" t="s">
        <v>76</v>
      </c>
      <c r="J19" s="148"/>
      <c r="K19" s="547" t="s">
        <v>74</v>
      </c>
      <c r="L19" s="547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Table'!H58</f>
        <v>1292623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Table'!Z78</f>
        <v>96354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17902</v>
      </c>
      <c r="J22" s="129"/>
      <c r="K22" s="140"/>
      <c r="L22" s="283">
        <v>17810</v>
      </c>
      <c r="M22" s="140"/>
      <c r="N22" s="160">
        <f>+(I22-L22)/I22</f>
        <v>5.1390906044017429E-3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1178367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Table'!AO78</f>
        <v>382169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43" t="s">
        <v>49</v>
      </c>
      <c r="E25" s="544"/>
      <c r="F25" s="544"/>
      <c r="G25" s="544"/>
      <c r="H25" s="544"/>
      <c r="I25" s="132">
        <f>+I23-I24</f>
        <v>796198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382169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v>373168</v>
      </c>
      <c r="V26" s="6"/>
      <c r="W26" s="44">
        <v>0.23400000000000001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43" t="s">
        <v>46</v>
      </c>
      <c r="E27" s="544"/>
      <c r="F27" s="544"/>
      <c r="G27" s="544"/>
      <c r="H27" s="544"/>
      <c r="I27" s="149">
        <f>+I25+I26</f>
        <v>1178367</v>
      </c>
      <c r="J27" s="129"/>
      <c r="K27" s="548">
        <v>1124829</v>
      </c>
      <c r="L27" s="548"/>
      <c r="M27" s="140"/>
      <c r="N27" s="150">
        <f>+I27-K27</f>
        <v>53538</v>
      </c>
      <c r="O27" s="136"/>
      <c r="P27" s="90"/>
      <c r="Q27" s="90"/>
      <c r="R27" s="295"/>
      <c r="S27" s="298">
        <f t="shared" si="1"/>
        <v>43972</v>
      </c>
      <c r="T27" s="6"/>
      <c r="U27" s="299">
        <f>+I36</f>
        <v>346181</v>
      </c>
      <c r="V27" s="6"/>
      <c r="W27" s="44">
        <f>+L36</f>
        <v>0.21357305993823192</v>
      </c>
      <c r="X27" s="6"/>
      <c r="Y27" s="300">
        <f t="shared" ref="Y27" si="10">+U26-U27</f>
        <v>26987</v>
      </c>
      <c r="Z27" s="6"/>
      <c r="AA27" s="304"/>
      <c r="AB27" s="297"/>
    </row>
    <row r="28" spans="3:28" ht="15.6" thickTop="1" thickBot="1" x14ac:dyDescent="0.35">
      <c r="C28" s="10"/>
      <c r="D28" s="135"/>
      <c r="E28" s="545" t="s">
        <v>71</v>
      </c>
      <c r="F28" s="545"/>
      <c r="G28" s="545"/>
      <c r="H28" s="137"/>
      <c r="I28" s="276">
        <f>+I27/I32</f>
        <v>0.72698226049446546</v>
      </c>
      <c r="J28" s="140"/>
      <c r="K28" s="140"/>
      <c r="L28" s="140"/>
      <c r="M28" s="110"/>
      <c r="N28" s="162">
        <f>+N27/K27</f>
        <v>4.7596568011671107E-2</v>
      </c>
      <c r="O28" s="136"/>
      <c r="P28" s="1"/>
      <c r="Q28" s="1"/>
      <c r="R28" s="295"/>
      <c r="S28" s="298">
        <f t="shared" si="1"/>
        <v>43973</v>
      </c>
      <c r="T28" s="6"/>
      <c r="U28" s="299"/>
      <c r="V28" s="6"/>
      <c r="W28" s="44"/>
      <c r="X28" s="6"/>
      <c r="Y28" s="300"/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/>
      <c r="V29" s="6"/>
      <c r="W29" s="44"/>
      <c r="X29" s="6"/>
      <c r="Y29" s="300"/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/>
      <c r="V30" s="6"/>
      <c r="W30" s="44"/>
      <c r="X30" s="6"/>
      <c r="Y30" s="300"/>
      <c r="Z30" s="6"/>
      <c r="AA30" s="304"/>
      <c r="AB30" s="297"/>
    </row>
    <row r="31" spans="3:28" ht="16.2" thickBot="1" x14ac:dyDescent="0.35">
      <c r="C31" s="90"/>
      <c r="D31" s="274"/>
      <c r="E31" s="554" t="s">
        <v>116</v>
      </c>
      <c r="F31" s="555"/>
      <c r="G31" s="555"/>
      <c r="H31" s="555"/>
      <c r="I31" s="555"/>
      <c r="J31" s="556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/>
      <c r="V31" s="6"/>
      <c r="W31" s="44"/>
      <c r="X31" s="6"/>
      <c r="Y31" s="300"/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49">
        <f>+'Main Table'!H78</f>
        <v>1620902</v>
      </c>
      <c r="J32" s="549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/>
      <c r="V32" s="6"/>
      <c r="W32" s="44"/>
      <c r="X32" s="6"/>
      <c r="Y32" s="300"/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50">
        <f>+I27</f>
        <v>1178367</v>
      </c>
      <c r="J34" s="551"/>
      <c r="K34" s="22"/>
      <c r="L34" s="25">
        <f>+I34/$I$32</f>
        <v>0.72698226049446546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57">
        <f>+I21</f>
        <v>96354</v>
      </c>
      <c r="J35" s="558"/>
      <c r="K35" s="22"/>
      <c r="L35" s="25">
        <f>+I35/$I$32</f>
        <v>5.944467956730265E-2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46" t="s">
        <v>116</v>
      </c>
      <c r="F36" s="546"/>
      <c r="G36" s="546"/>
      <c r="H36" s="277"/>
      <c r="I36" s="552">
        <f>+I32-I34-I35</f>
        <v>346181</v>
      </c>
      <c r="J36" s="553"/>
      <c r="K36" s="305"/>
      <c r="L36" s="278">
        <f>+I36/$I$32</f>
        <v>0.21357305993823192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34" t="s">
        <v>129</v>
      </c>
      <c r="E40" s="535"/>
      <c r="F40" s="535"/>
      <c r="G40" s="535"/>
      <c r="H40" s="535"/>
      <c r="I40" s="535"/>
      <c r="J40" s="535"/>
      <c r="K40" s="535"/>
      <c r="L40" s="535"/>
      <c r="M40" s="535"/>
      <c r="N40" s="535"/>
      <c r="O40" s="536"/>
      <c r="R40" s="301"/>
      <c r="S40" s="397">
        <f t="shared" si="1"/>
        <v>43985</v>
      </c>
      <c r="T40" s="292"/>
      <c r="U40" s="398"/>
      <c r="V40" s="292"/>
      <c r="W40" s="302"/>
      <c r="X40" s="292"/>
      <c r="Y40" s="399"/>
      <c r="Z40" s="292"/>
      <c r="AA40" s="400"/>
      <c r="AB40" s="303"/>
    </row>
    <row r="41" spans="3:28" ht="15" thickBot="1" x14ac:dyDescent="0.35">
      <c r="D41" s="323"/>
      <c r="E41" s="537" t="s">
        <v>77</v>
      </c>
      <c r="F41" s="537"/>
      <c r="G41" s="537"/>
      <c r="H41" s="537"/>
      <c r="I41" s="306" t="s">
        <v>76</v>
      </c>
      <c r="J41" s="307"/>
      <c r="K41" s="538" t="s">
        <v>37</v>
      </c>
      <c r="L41" s="538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U45" s="1">
        <v>330000000</v>
      </c>
    </row>
    <row r="46" spans="3:28" x14ac:dyDescent="0.3">
      <c r="D46" s="325"/>
      <c r="E46" s="310" t="s">
        <v>79</v>
      </c>
      <c r="F46" s="312"/>
      <c r="G46" s="312"/>
      <c r="H46" s="312"/>
      <c r="I46" s="384">
        <f>+'Main Table'!AO95</f>
        <v>0</v>
      </c>
      <c r="J46" s="382"/>
      <c r="K46" s="383"/>
      <c r="L46" s="383"/>
      <c r="M46" s="383"/>
      <c r="N46" s="383"/>
      <c r="O46" s="317"/>
      <c r="U46" s="87">
        <f>+U27/U45</f>
        <v>1.0490333333333334E-3</v>
      </c>
    </row>
    <row r="47" spans="3:28" x14ac:dyDescent="0.3">
      <c r="D47" s="560" t="s">
        <v>49</v>
      </c>
      <c r="E47" s="561"/>
      <c r="F47" s="561"/>
      <c r="G47" s="561"/>
      <c r="H47" s="561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7" ht="15" thickBot="1" x14ac:dyDescent="0.35">
      <c r="D49" s="560" t="s">
        <v>46</v>
      </c>
      <c r="E49" s="561"/>
      <c r="F49" s="561"/>
      <c r="G49" s="561"/>
      <c r="H49" s="561"/>
      <c r="I49" s="386">
        <f>+I47+I48</f>
        <v>22172</v>
      </c>
      <c r="J49" s="382"/>
      <c r="K49" s="562">
        <v>30167</v>
      </c>
      <c r="L49" s="562"/>
      <c r="M49" s="383"/>
      <c r="N49" s="387">
        <f>+K49-I49</f>
        <v>7995</v>
      </c>
      <c r="O49" s="317"/>
      <c r="Q49" s="56"/>
    </row>
    <row r="50" spans="4:17" ht="15.6" thickTop="1" thickBot="1" x14ac:dyDescent="0.35">
      <c r="D50" s="316"/>
      <c r="E50" s="563" t="s">
        <v>71</v>
      </c>
      <c r="F50" s="563"/>
      <c r="G50" s="563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27" t="s">
        <v>130</v>
      </c>
      <c r="F53" s="528"/>
      <c r="G53" s="528"/>
      <c r="H53" s="528"/>
      <c r="I53" s="528"/>
      <c r="J53" s="529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64">
        <f>+K49</f>
        <v>30167</v>
      </c>
      <c r="J54" s="564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65">
        <f>+I49</f>
        <v>22172</v>
      </c>
      <c r="J56" s="566"/>
      <c r="K56" s="313"/>
      <c r="L56" s="358">
        <f>+I56/$I$54</f>
        <v>0.73497530414028578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67">
        <f>+I43</f>
        <v>1836</v>
      </c>
      <c r="J57" s="568"/>
      <c r="K57" s="313"/>
      <c r="L57" s="358">
        <f>+I57/$I$54</f>
        <v>6.0861205953525378E-2</v>
      </c>
      <c r="M57" s="317"/>
      <c r="N57" s="110"/>
      <c r="O57" s="110"/>
      <c r="P57" s="61"/>
    </row>
    <row r="58" spans="4:17" ht="15" thickBot="1" x14ac:dyDescent="0.35">
      <c r="D58" s="316"/>
      <c r="E58" s="569" t="s">
        <v>116</v>
      </c>
      <c r="F58" s="569"/>
      <c r="G58" s="569"/>
      <c r="H58" s="313"/>
      <c r="I58" s="570">
        <f>+I54-I56-I57</f>
        <v>6159</v>
      </c>
      <c r="J58" s="571"/>
      <c r="K58" s="360"/>
      <c r="L58" s="361">
        <f>+I58/$I$54</f>
        <v>0.20416348990618888</v>
      </c>
      <c r="M58" s="317"/>
      <c r="N58" s="110"/>
      <c r="O58" s="110"/>
      <c r="P58" s="158"/>
    </row>
    <row r="59" spans="4:17" ht="15" thickTop="1" x14ac:dyDescent="0.3">
      <c r="D59" s="316"/>
      <c r="E59" s="471"/>
      <c r="F59" s="471" t="s">
        <v>131</v>
      </c>
      <c r="G59" s="471"/>
      <c r="H59" s="313"/>
      <c r="I59" s="601">
        <f>+I44</f>
        <v>1397</v>
      </c>
      <c r="J59" s="601"/>
      <c r="K59" s="360"/>
      <c r="L59" s="380"/>
      <c r="M59" s="317"/>
      <c r="N59" s="110"/>
      <c r="O59" s="110"/>
      <c r="P59" s="158"/>
    </row>
    <row r="60" spans="4:17" ht="15" thickBot="1" x14ac:dyDescent="0.35">
      <c r="D60" s="316"/>
      <c r="E60" s="379"/>
      <c r="F60" s="379" t="s">
        <v>132</v>
      </c>
      <c r="G60" s="379"/>
      <c r="H60" s="313"/>
      <c r="I60" s="570">
        <f>+I58-I59</f>
        <v>4762</v>
      </c>
      <c r="J60" s="570"/>
      <c r="K60" s="360"/>
      <c r="L60" s="361">
        <f>+I60/K49</f>
        <v>0.15785460934133325</v>
      </c>
      <c r="M60" s="317"/>
      <c r="N60" s="110"/>
      <c r="O60" s="110"/>
      <c r="P60" s="61"/>
    </row>
    <row r="61" spans="4:17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</row>
    <row r="62" spans="4:17" ht="15" thickBot="1" x14ac:dyDescent="0.35"/>
    <row r="63" spans="4:17" ht="15" thickBot="1" x14ac:dyDescent="0.35">
      <c r="E63" s="527" t="s">
        <v>119</v>
      </c>
      <c r="F63" s="528"/>
      <c r="G63" s="528"/>
      <c r="H63" s="528"/>
      <c r="I63" s="528"/>
      <c r="J63" s="528"/>
      <c r="K63" s="528"/>
      <c r="L63" s="528"/>
      <c r="M63" s="529"/>
      <c r="P63" s="373"/>
    </row>
    <row r="64" spans="4:17" x14ac:dyDescent="0.3">
      <c r="E64" s="368"/>
      <c r="F64" s="321" t="s">
        <v>111</v>
      </c>
      <c r="G64" s="321"/>
      <c r="H64" s="321"/>
      <c r="I64" s="559">
        <v>11690000</v>
      </c>
      <c r="J64" s="559"/>
      <c r="K64" s="559"/>
      <c r="L64" s="559"/>
      <c r="M64" s="369"/>
      <c r="P64" s="57">
        <f>+I58/I64</f>
        <v>5.2686056458511551E-4</v>
      </c>
      <c r="Q64" s="57">
        <f>+I54/I64</f>
        <v>2.5805816937553463E-3</v>
      </c>
    </row>
    <row r="65" spans="4:17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7" x14ac:dyDescent="0.3">
      <c r="E66" s="368"/>
      <c r="F66" s="526" t="s">
        <v>110</v>
      </c>
      <c r="G66" s="526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7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7" ht="15" thickBot="1" x14ac:dyDescent="0.35"/>
    <row r="71" spans="4:17" ht="15" thickBot="1" x14ac:dyDescent="0.35">
      <c r="D71" s="572" t="s">
        <v>133</v>
      </c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4"/>
    </row>
    <row r="72" spans="4:17" ht="15" thickBot="1" x14ac:dyDescent="0.35">
      <c r="D72" s="401"/>
      <c r="E72" s="575" t="s">
        <v>77</v>
      </c>
      <c r="F72" s="575"/>
      <c r="G72" s="575"/>
      <c r="H72" s="575"/>
      <c r="I72" s="402" t="s">
        <v>76</v>
      </c>
      <c r="J72" s="403"/>
      <c r="K72" s="576" t="s">
        <v>37</v>
      </c>
      <c r="L72" s="576"/>
      <c r="M72" s="404"/>
      <c r="N72" s="405" t="s">
        <v>75</v>
      </c>
      <c r="O72" s="406"/>
    </row>
    <row r="73" spans="4:17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7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7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7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7" x14ac:dyDescent="0.3">
      <c r="D77" s="407"/>
      <c r="E77" s="408" t="s">
        <v>79</v>
      </c>
      <c r="F77" s="16"/>
      <c r="G77" s="16"/>
      <c r="H77" s="16"/>
      <c r="I77" s="413">
        <f>+'Main Table'!AO125</f>
        <v>0</v>
      </c>
      <c r="J77" s="410"/>
      <c r="K77" s="411"/>
      <c r="L77" s="411"/>
      <c r="M77" s="411"/>
      <c r="N77" s="411"/>
      <c r="O77" s="412"/>
    </row>
    <row r="78" spans="4:17" x14ac:dyDescent="0.3">
      <c r="D78" s="577" t="s">
        <v>49</v>
      </c>
      <c r="E78" s="578"/>
      <c r="F78" s="578"/>
      <c r="G78" s="578"/>
      <c r="H78" s="578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7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7" ht="15" thickBot="1" x14ac:dyDescent="0.35">
      <c r="D80" s="577" t="s">
        <v>46</v>
      </c>
      <c r="E80" s="578"/>
      <c r="F80" s="578"/>
      <c r="G80" s="578"/>
      <c r="H80" s="578"/>
      <c r="I80" s="417">
        <f>+I78+I79</f>
        <v>36684</v>
      </c>
      <c r="J80" s="410"/>
      <c r="K80" s="579">
        <v>48675</v>
      </c>
      <c r="L80" s="579"/>
      <c r="M80" s="411"/>
      <c r="N80" s="418">
        <f>+K80-I80</f>
        <v>11991</v>
      </c>
      <c r="O80" s="412"/>
      <c r="Q80" s="57">
        <f>+K80/I94</f>
        <v>2.2663002158933225E-3</v>
      </c>
    </row>
    <row r="81" spans="4:16" ht="15.6" thickTop="1" thickBot="1" x14ac:dyDescent="0.35">
      <c r="D81" s="419"/>
      <c r="E81" s="580" t="s">
        <v>71</v>
      </c>
      <c r="F81" s="580"/>
      <c r="G81" s="580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6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6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6" ht="16.2" thickBot="1" x14ac:dyDescent="0.35">
      <c r="D84" s="428"/>
      <c r="E84" s="581" t="s">
        <v>134</v>
      </c>
      <c r="F84" s="582"/>
      <c r="G84" s="582"/>
      <c r="H84" s="582"/>
      <c r="I84" s="582"/>
      <c r="J84" s="583"/>
      <c r="K84" s="429"/>
      <c r="L84" s="441" t="s">
        <v>10</v>
      </c>
      <c r="M84" s="430"/>
      <c r="N84" s="110"/>
      <c r="O84" s="110"/>
    </row>
    <row r="85" spans="4:16" x14ac:dyDescent="0.3">
      <c r="D85" s="407"/>
      <c r="E85" s="431" t="s">
        <v>90</v>
      </c>
      <c r="F85" s="16"/>
      <c r="G85" s="16"/>
      <c r="H85" s="16"/>
      <c r="I85" s="584">
        <f>+K80</f>
        <v>48675</v>
      </c>
      <c r="J85" s="584"/>
      <c r="K85" s="16"/>
      <c r="L85" s="60">
        <f>+I85/$I$85</f>
        <v>1</v>
      </c>
      <c r="M85" s="432"/>
      <c r="N85" s="110"/>
      <c r="O85" s="110"/>
    </row>
    <row r="86" spans="4:16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6" x14ac:dyDescent="0.3">
      <c r="D87" s="419"/>
      <c r="E87" s="15"/>
      <c r="F87" s="433" t="s">
        <v>115</v>
      </c>
      <c r="G87" s="433"/>
      <c r="H87" s="15"/>
      <c r="I87" s="585">
        <f>+I80</f>
        <v>36684</v>
      </c>
      <c r="J87" s="586"/>
      <c r="K87" s="15"/>
      <c r="L87" s="60">
        <f>+I87/$I$85</f>
        <v>0.75365177195685673</v>
      </c>
      <c r="M87" s="412"/>
      <c r="N87" s="110"/>
      <c r="O87" s="110"/>
    </row>
    <row r="88" spans="4:16" x14ac:dyDescent="0.3">
      <c r="D88" s="419"/>
      <c r="E88" s="15"/>
      <c r="F88" s="15" t="s">
        <v>91</v>
      </c>
      <c r="G88" s="15"/>
      <c r="H88" s="15"/>
      <c r="I88" s="587">
        <f>+I74</f>
        <v>2144</v>
      </c>
      <c r="J88" s="588"/>
      <c r="K88" s="15"/>
      <c r="L88" s="60">
        <f>+I88/$I$85</f>
        <v>4.4047252182845401E-2</v>
      </c>
      <c r="M88" s="412"/>
      <c r="N88" s="110"/>
      <c r="O88" s="110"/>
    </row>
    <row r="89" spans="4:16" ht="15" thickBot="1" x14ac:dyDescent="0.35">
      <c r="D89" s="419"/>
      <c r="E89" s="590" t="s">
        <v>116</v>
      </c>
      <c r="F89" s="590"/>
      <c r="G89" s="590"/>
      <c r="H89" s="15"/>
      <c r="I89" s="591">
        <f>+I85-I87-I88</f>
        <v>9847</v>
      </c>
      <c r="J89" s="592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</row>
    <row r="90" spans="4:16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6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6" ht="15" thickBot="1" x14ac:dyDescent="0.35"/>
    <row r="93" spans="4:16" ht="15" thickBot="1" x14ac:dyDescent="0.35">
      <c r="E93" s="593" t="s">
        <v>121</v>
      </c>
      <c r="F93" s="594"/>
      <c r="G93" s="594"/>
      <c r="H93" s="594"/>
      <c r="I93" s="594"/>
      <c r="J93" s="594"/>
      <c r="K93" s="594"/>
      <c r="L93" s="594"/>
      <c r="M93" s="595"/>
    </row>
    <row r="94" spans="4:16" x14ac:dyDescent="0.3">
      <c r="E94" s="442"/>
      <c r="F94" s="443" t="s">
        <v>122</v>
      </c>
      <c r="G94" s="443"/>
      <c r="H94" s="443"/>
      <c r="I94" s="596">
        <v>21477737</v>
      </c>
      <c r="J94" s="596"/>
      <c r="K94" s="596"/>
      <c r="L94" s="596"/>
      <c r="M94" s="444"/>
    </row>
    <row r="95" spans="4:16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6" x14ac:dyDescent="0.3">
      <c r="E96" s="442"/>
      <c r="F96" s="589" t="s">
        <v>110</v>
      </c>
      <c r="G96" s="589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89" t="s">
        <v>124</v>
      </c>
      <c r="I98" s="589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I60:J60"/>
    <mergeCell ref="H98:I98"/>
    <mergeCell ref="E89:G89"/>
    <mergeCell ref="I89:J89"/>
    <mergeCell ref="E93:M93"/>
    <mergeCell ref="I94:L94"/>
    <mergeCell ref="F96:G96"/>
    <mergeCell ref="E81:G81"/>
    <mergeCell ref="E84:J84"/>
    <mergeCell ref="I85:J85"/>
    <mergeCell ref="I87:J87"/>
    <mergeCell ref="I88:J88"/>
    <mergeCell ref="D71:O71"/>
    <mergeCell ref="E72:H72"/>
    <mergeCell ref="K72:L72"/>
    <mergeCell ref="D78:H78"/>
    <mergeCell ref="D80:H80"/>
    <mergeCell ref="K80:L80"/>
    <mergeCell ref="I34:J34"/>
    <mergeCell ref="I36:J36"/>
    <mergeCell ref="E31:J31"/>
    <mergeCell ref="I35:J35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I59:J59"/>
    <mergeCell ref="F66:G66"/>
    <mergeCell ref="E63:M63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2" t="s">
        <v>5</v>
      </c>
      <c r="C1" s="472"/>
      <c r="D1" s="472"/>
    </row>
    <row r="2" spans="2:31" ht="15.6" x14ac:dyDescent="0.3">
      <c r="B2" s="472" t="s">
        <v>6</v>
      </c>
      <c r="C2" s="472"/>
      <c r="D2" s="472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598" t="s">
        <v>23</v>
      </c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600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Table'!J78</f>
        <v>1.7692341982880892E-2</v>
      </c>
      <c r="U14" s="231"/>
      <c r="V14" s="1"/>
      <c r="X14" s="235"/>
      <c r="Y14" s="597" t="s">
        <v>63</v>
      </c>
      <c r="Z14" s="597"/>
      <c r="AA14" s="597"/>
      <c r="AB14" s="597"/>
      <c r="AC14" s="597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86946.545237307437</v>
      </c>
      <c r="Q15" s="81"/>
      <c r="R15" s="81"/>
      <c r="S15" s="81"/>
      <c r="T15" s="82">
        <f t="shared" ref="T15:T59" si="5">+T14</f>
        <v>1.7692341982880892E-2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88484.833249875912</v>
      </c>
      <c r="Q16" s="81"/>
      <c r="R16" s="81"/>
      <c r="S16" s="81"/>
      <c r="T16" s="82">
        <f t="shared" si="5"/>
        <v>1.7692341982880892E-2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90050.337180030911</v>
      </c>
      <c r="Q17" s="81"/>
      <c r="R17" s="81"/>
      <c r="S17" s="81"/>
      <c r="T17" s="82">
        <f t="shared" si="5"/>
        <v>1.7692341982880892E-2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91643.53854109376</v>
      </c>
      <c r="Q18" s="81"/>
      <c r="R18" s="81"/>
      <c r="S18" s="81"/>
      <c r="T18" s="82">
        <f t="shared" si="5"/>
        <v>1.7692341982880892E-2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93264.927365484124</v>
      </c>
      <c r="Q19" s="81"/>
      <c r="R19" s="81"/>
      <c r="S19" s="81"/>
      <c r="T19" s="82">
        <f t="shared" si="5"/>
        <v>1.7692341982880892E-2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94915.002355442819</v>
      </c>
      <c r="Q20" s="81"/>
      <c r="R20" s="81"/>
      <c r="S20" s="81"/>
      <c r="T20" s="82">
        <f t="shared" si="5"/>
        <v>1.7692341982880892E-2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96594.271036421269</v>
      </c>
      <c r="Q21" s="81"/>
      <c r="R21" s="81"/>
      <c r="S21" s="81"/>
      <c r="T21" s="82">
        <f t="shared" si="5"/>
        <v>1.7692341982880892E-2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98303.249913184729</v>
      </c>
      <c r="Q22" s="81"/>
      <c r="R22" s="81"/>
      <c r="S22" s="81"/>
      <c r="T22" s="82">
        <f t="shared" si="5"/>
        <v>1.7692341982880892E-2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100042.46462867741</v>
      </c>
      <c r="Q23" s="81"/>
      <c r="R23" s="81"/>
      <c r="S23" s="81"/>
      <c r="T23" s="82">
        <f t="shared" si="5"/>
        <v>1.7692341982880892E-2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101812.45012569823</v>
      </c>
      <c r="Q24" s="81"/>
      <c r="R24" s="81"/>
      <c r="S24" s="81"/>
      <c r="T24" s="82">
        <f t="shared" si="5"/>
        <v>1.7692341982880892E-2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103613.7508114371</v>
      </c>
      <c r="Q25" s="81"/>
      <c r="R25" s="81"/>
      <c r="S25" s="81"/>
      <c r="T25" s="82">
        <f t="shared" si="5"/>
        <v>1.7692341982880892E-2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105446.92072492205</v>
      </c>
      <c r="Q26" s="81"/>
      <c r="R26" s="81"/>
      <c r="S26" s="81"/>
      <c r="T26" s="82">
        <f t="shared" si="5"/>
        <v>1.7692341982880892E-2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107312.52370742911</v>
      </c>
      <c r="Q27" s="81"/>
      <c r="R27" s="81"/>
      <c r="S27" s="81"/>
      <c r="T27" s="82">
        <f t="shared" si="5"/>
        <v>1.7692341982880892E-2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109211.13357590696</v>
      </c>
      <c r="Q28" s="81"/>
      <c r="R28" s="81"/>
      <c r="S28" s="81"/>
      <c r="T28" s="82">
        <f t="shared" si="5"/>
        <v>1.7692341982880892E-2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111143.33429947001</v>
      </c>
      <c r="Q29" s="81"/>
      <c r="R29" s="81"/>
      <c r="S29" s="81"/>
      <c r="T29" s="82">
        <f t="shared" si="5"/>
        <v>1.7692341982880892E-2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113109.72017901389</v>
      </c>
      <c r="Q30" s="81"/>
      <c r="R30" s="81"/>
      <c r="S30" s="81"/>
      <c r="T30" s="82">
        <f t="shared" si="5"/>
        <v>1.7692341982880892E-2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115110.89603000898</v>
      </c>
      <c r="Q31" s="81"/>
      <c r="R31" s="81"/>
      <c r="S31" s="81"/>
      <c r="T31" s="82">
        <f t="shared" si="5"/>
        <v>1.7692341982880892E-2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117147.47736852775</v>
      </c>
      <c r="Q32" s="81"/>
      <c r="R32" s="81"/>
      <c r="S32" s="81"/>
      <c r="T32" s="82">
        <f t="shared" si="5"/>
        <v>1.7692341982880892E-2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119220.09060056355</v>
      </c>
      <c r="Q33" s="81"/>
      <c r="R33" s="81"/>
      <c r="S33" s="81"/>
      <c r="T33" s="82">
        <f t="shared" si="5"/>
        <v>1.7692341982880892E-2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121329.37321469877</v>
      </c>
      <c r="Q34" s="81"/>
      <c r="R34" s="81"/>
      <c r="S34" s="81"/>
      <c r="T34" s="82">
        <f t="shared" si="5"/>
        <v>1.7692341982880892E-2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123475.97397818182</v>
      </c>
      <c r="Q35" s="81"/>
      <c r="R35" s="81"/>
      <c r="S35" s="81"/>
      <c r="T35" s="82">
        <f t="shared" si="5"/>
        <v>1.7692341982880892E-2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125660.55313647313</v>
      </c>
      <c r="Q36" s="81"/>
      <c r="R36" s="81"/>
      <c r="S36" s="81"/>
      <c r="T36" s="82">
        <f t="shared" si="5"/>
        <v>1.7692341982880892E-2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127883.78261632159</v>
      </c>
      <c r="Q37" s="81"/>
      <c r="R37" s="81"/>
      <c r="S37" s="81"/>
      <c r="T37" s="82">
        <f t="shared" si="5"/>
        <v>1.7692341982880892E-2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130146.34623243396</v>
      </c>
      <c r="Q38" s="81"/>
      <c r="R38" s="81"/>
      <c r="S38" s="81"/>
      <c r="T38" s="82">
        <f t="shared" si="5"/>
        <v>1.7692341982880892E-2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132448.93989780062</v>
      </c>
      <c r="Q39" s="81"/>
      <c r="R39" s="81"/>
      <c r="S39" s="81"/>
      <c r="T39" s="82">
        <f t="shared" si="5"/>
        <v>1.7692341982880892E-2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134792.27183774256</v>
      </c>
      <c r="Q40" s="81"/>
      <c r="R40" s="81"/>
      <c r="S40" s="81"/>
      <c r="T40" s="82">
        <f t="shared" si="5"/>
        <v>1.7692341982880892E-2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137177.06280774536</v>
      </c>
      <c r="Q41" s="81"/>
      <c r="R41" s="81"/>
      <c r="S41" s="81"/>
      <c r="T41" s="82">
        <f t="shared" si="5"/>
        <v>1.7692341982880892E-2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139604.04631514713</v>
      </c>
      <c r="Q42" s="81"/>
      <c r="R42" s="81"/>
      <c r="S42" s="81"/>
      <c r="T42" s="82">
        <f t="shared" si="5"/>
        <v>1.7692341982880892E-2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142073.96884474866</v>
      </c>
      <c r="Q43" s="81"/>
      <c r="R43" s="81"/>
      <c r="S43" s="81"/>
      <c r="T43" s="82">
        <f t="shared" si="5"/>
        <v>1.7692341982880892E-2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144587.59008841513</v>
      </c>
      <c r="Q44" s="81"/>
      <c r="R44" s="81"/>
      <c r="S44" s="81"/>
      <c r="T44" s="82">
        <f t="shared" si="5"/>
        <v>1.7692341982880892E-2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147145.68317873997</v>
      </c>
      <c r="Q45" s="81"/>
      <c r="R45" s="81"/>
      <c r="S45" s="81"/>
      <c r="T45" s="82">
        <f t="shared" si="5"/>
        <v>1.7692341982880892E-2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149749.0349268429</v>
      </c>
      <c r="Q46" s="81"/>
      <c r="R46" s="81"/>
      <c r="S46" s="81"/>
      <c r="T46" s="82">
        <f t="shared" si="5"/>
        <v>1.7692341982880892E-2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152398.44606437499</v>
      </c>
      <c r="Q47" s="81"/>
      <c r="R47" s="81"/>
      <c r="S47" s="81"/>
      <c r="T47" s="82">
        <f t="shared" si="5"/>
        <v>1.7692341982880892E-2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155094.73148980556</v>
      </c>
      <c r="Q48" s="81"/>
      <c r="R48" s="81"/>
      <c r="S48" s="81"/>
      <c r="T48" s="82">
        <f t="shared" si="5"/>
        <v>1.7692341982880892E-2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157838.72051906629</v>
      </c>
      <c r="Q49" s="81"/>
      <c r="R49" s="81"/>
      <c r="S49" s="81"/>
      <c r="T49" s="82">
        <f t="shared" si="5"/>
        <v>1.7692341982880892E-2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160631.25714062998</v>
      </c>
      <c r="Q50" s="81"/>
      <c r="R50" s="81"/>
      <c r="S50" s="81"/>
      <c r="T50" s="82">
        <f t="shared" si="5"/>
        <v>1.7692341982880892E-2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163473.20027510211</v>
      </c>
      <c r="Q51" s="81"/>
      <c r="R51" s="81"/>
      <c r="S51" s="81"/>
      <c r="T51" s="82">
        <f t="shared" si="5"/>
        <v>1.7692341982880892E-2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166365.42403940519</v>
      </c>
      <c r="Q52" s="81"/>
      <c r="R52" s="81"/>
      <c r="S52" s="81"/>
      <c r="T52" s="82">
        <f t="shared" si="5"/>
        <v>1.7692341982880892E-2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169308.81801563734</v>
      </c>
      <c r="Q53" s="81"/>
      <c r="R53" s="81"/>
      <c r="S53" s="81"/>
      <c r="T53" s="82">
        <f t="shared" si="5"/>
        <v>1.7692341982880892E-2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172304.28752468736</v>
      </c>
      <c r="Q54" s="81"/>
      <c r="R54" s="81"/>
      <c r="S54" s="81"/>
      <c r="T54" s="82">
        <f t="shared" si="5"/>
        <v>1.7692341982880892E-2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175352.75390469076</v>
      </c>
      <c r="Q55" s="81"/>
      <c r="R55" s="81"/>
      <c r="S55" s="81"/>
      <c r="T55" s="82">
        <f t="shared" si="5"/>
        <v>1.7692341982880892E-2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178455.15479441252</v>
      </c>
      <c r="Q56" s="81"/>
      <c r="R56" s="81"/>
      <c r="S56" s="81"/>
      <c r="T56" s="82">
        <f t="shared" si="5"/>
        <v>1.7692341982880892E-2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181612.44442164322</v>
      </c>
      <c r="Q57" s="81"/>
      <c r="R57" s="81"/>
      <c r="S57" s="81"/>
      <c r="T57" s="82">
        <f t="shared" si="5"/>
        <v>1.7692341982880892E-2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184825.59389669789</v>
      </c>
      <c r="Q58" s="81"/>
      <c r="R58" s="81"/>
      <c r="S58" s="81"/>
      <c r="T58" s="82">
        <f t="shared" si="5"/>
        <v>1.7692341982880892E-2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188095.59151110734</v>
      </c>
      <c r="Q59" s="81"/>
      <c r="R59" s="81"/>
      <c r="S59" s="81"/>
      <c r="T59" s="82">
        <f t="shared" si="5"/>
        <v>1.7692341982880892E-2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2020-05-22T01:54:58Z</dcterms:modified>
</cp:coreProperties>
</file>