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F1B015E8-FB02-40C6-8DF1-AA93EDE9701C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1" i="1" l="1"/>
  <c r="D110" i="1"/>
  <c r="S75" i="2" l="1"/>
  <c r="S81" i="2" s="1"/>
  <c r="BN79" i="1"/>
  <c r="BM79" i="1"/>
  <c r="BK79" i="1"/>
  <c r="BI79" i="1"/>
  <c r="BH79" i="1"/>
  <c r="BG79" i="1"/>
  <c r="BE79" i="1"/>
  <c r="BC79" i="1"/>
  <c r="BB79" i="1"/>
  <c r="BA79" i="1"/>
  <c r="AY79" i="1"/>
  <c r="AX79" i="1"/>
  <c r="AV79" i="1"/>
  <c r="AT79" i="1"/>
  <c r="AS79" i="1"/>
  <c r="AR79" i="1"/>
  <c r="AP79" i="1"/>
  <c r="AO79" i="1"/>
  <c r="AN79" i="1"/>
  <c r="AM79" i="1"/>
  <c r="AL79" i="1"/>
  <c r="AJ79" i="1"/>
  <c r="AI79" i="1"/>
  <c r="AG79" i="1"/>
  <c r="AE79" i="1"/>
  <c r="AC79" i="1"/>
  <c r="AA79" i="1"/>
  <c r="Z79" i="1"/>
  <c r="Y79" i="1"/>
  <c r="X79" i="1"/>
  <c r="W79" i="1"/>
  <c r="V79" i="1"/>
  <c r="U79" i="1"/>
  <c r="T79" i="1"/>
  <c r="S79" i="1"/>
  <c r="Q79" i="1"/>
  <c r="O79" i="1"/>
  <c r="M79" i="1"/>
  <c r="L79" i="1"/>
  <c r="K79" i="1"/>
  <c r="J79" i="1"/>
  <c r="I79" i="1"/>
  <c r="BN78" i="1"/>
  <c r="BK78" i="1"/>
  <c r="BI78" i="1"/>
  <c r="BH78" i="1"/>
  <c r="BG78" i="1"/>
  <c r="BE78" i="1"/>
  <c r="BC78" i="1"/>
  <c r="BB78" i="1"/>
  <c r="BA78" i="1"/>
  <c r="AZ78" i="1"/>
  <c r="AY78" i="1"/>
  <c r="AX78" i="1"/>
  <c r="AV78" i="1"/>
  <c r="AT78" i="1"/>
  <c r="AS78" i="1"/>
  <c r="AR78" i="1"/>
  <c r="AP78" i="1"/>
  <c r="AO78" i="1"/>
  <c r="AN78" i="1"/>
  <c r="AM78" i="1"/>
  <c r="AL78" i="1"/>
  <c r="AJ78" i="1"/>
  <c r="AI78" i="1"/>
  <c r="AG78" i="1"/>
  <c r="AE78" i="1"/>
  <c r="AC78" i="1"/>
  <c r="AA78" i="1"/>
  <c r="Z78" i="1"/>
  <c r="I21" i="3" s="1"/>
  <c r="Y78" i="1"/>
  <c r="X78" i="1"/>
  <c r="W78" i="1"/>
  <c r="V78" i="1"/>
  <c r="U78" i="1"/>
  <c r="T78" i="1"/>
  <c r="S78" i="1"/>
  <c r="Q78" i="1"/>
  <c r="O78" i="1"/>
  <c r="M78" i="1"/>
  <c r="L78" i="1"/>
  <c r="K78" i="1"/>
  <c r="J78" i="1"/>
  <c r="I78" i="1"/>
  <c r="D79" i="1"/>
  <c r="D78" i="1"/>
  <c r="BM74" i="1"/>
  <c r="BM78" i="1" s="1"/>
  <c r="BD74" i="1"/>
  <c r="BO74" i="1" s="1"/>
  <c r="BQ74" i="1" s="1"/>
  <c r="AZ74" i="1"/>
  <c r="BJ74" i="1" s="1"/>
  <c r="BJ79" i="1" s="1"/>
  <c r="AW74" i="1"/>
  <c r="AK74" i="1"/>
  <c r="AQ74" i="1" s="1"/>
  <c r="AF74" i="1"/>
  <c r="AH74" i="1" s="1"/>
  <c r="AH79" i="1" s="1"/>
  <c r="AD74" i="1"/>
  <c r="AD78" i="1" s="1"/>
  <c r="Z74" i="1"/>
  <c r="P74" i="1"/>
  <c r="R74" i="1" s="1"/>
  <c r="R78" i="1" s="1"/>
  <c r="J74" i="1"/>
  <c r="H74" i="1"/>
  <c r="AU74" i="1" s="1"/>
  <c r="R81" i="2"/>
  <c r="P81" i="2"/>
  <c r="O81" i="2"/>
  <c r="N81" i="2"/>
  <c r="L81" i="2"/>
  <c r="J81" i="2"/>
  <c r="I81" i="2"/>
  <c r="H81" i="2"/>
  <c r="G81" i="2"/>
  <c r="E81" i="2"/>
  <c r="K75" i="2"/>
  <c r="Q75" i="2" s="1"/>
  <c r="Q81" i="2" s="1"/>
  <c r="W75" i="2"/>
  <c r="W76" i="2" s="1"/>
  <c r="W77" i="2" s="1"/>
  <c r="W78" i="2" s="1"/>
  <c r="W79" i="2" s="1"/>
  <c r="W74" i="2"/>
  <c r="C75" i="2"/>
  <c r="C76" i="2" s="1"/>
  <c r="C77" i="2" s="1"/>
  <c r="C78" i="2" s="1"/>
  <c r="C79" i="2" s="1"/>
  <c r="I20" i="3"/>
  <c r="H79" i="1" l="1"/>
  <c r="AB74" i="1"/>
  <c r="AB79" i="1" s="1"/>
  <c r="H78" i="1"/>
  <c r="K81" i="2"/>
  <c r="BJ78" i="1"/>
  <c r="AZ79" i="1"/>
  <c r="AK78" i="1"/>
  <c r="AU78" i="1"/>
  <c r="AW78" i="1"/>
  <c r="AQ78" i="1"/>
  <c r="AH78" i="1"/>
  <c r="AD79" i="1"/>
  <c r="AF79" i="1"/>
  <c r="AF78" i="1"/>
  <c r="R79" i="1"/>
  <c r="BO79" i="1"/>
  <c r="P79" i="1"/>
  <c r="BD79" i="1"/>
  <c r="P78" i="1"/>
  <c r="BD78" i="1"/>
  <c r="BO78" i="1"/>
  <c r="BF74" i="1"/>
  <c r="BL74" i="1"/>
  <c r="N74" i="1"/>
  <c r="U75" i="2"/>
  <c r="M75" i="2"/>
  <c r="M81" i="2" s="1"/>
  <c r="S74" i="2"/>
  <c r="K74" i="2"/>
  <c r="Q74" i="2" s="1"/>
  <c r="BO73" i="1"/>
  <c r="BQ73" i="1" s="1"/>
  <c r="BM73" i="1"/>
  <c r="BD73" i="1"/>
  <c r="AZ73" i="1"/>
  <c r="BJ73" i="1" s="1"/>
  <c r="AW73" i="1"/>
  <c r="AW79" i="1" s="1"/>
  <c r="AK73" i="1"/>
  <c r="AF73" i="1"/>
  <c r="AH73" i="1" s="1"/>
  <c r="Z73" i="1"/>
  <c r="AD73" i="1" s="1"/>
  <c r="P73" i="1"/>
  <c r="J73" i="1"/>
  <c r="H73" i="1"/>
  <c r="N73" i="1" s="1"/>
  <c r="AB78" i="1" l="1"/>
  <c r="AQ73" i="1"/>
  <c r="AQ79" i="1" s="1"/>
  <c r="AK79" i="1"/>
  <c r="BL79" i="1"/>
  <c r="BL78" i="1"/>
  <c r="BF78" i="1"/>
  <c r="BF79" i="1"/>
  <c r="N79" i="1"/>
  <c r="N78" i="1"/>
  <c r="U74" i="2"/>
  <c r="M74" i="2"/>
  <c r="BF73" i="1"/>
  <c r="BL73" i="1"/>
  <c r="R73" i="1"/>
  <c r="AU73" i="1"/>
  <c r="AU79" i="1" s="1"/>
  <c r="AB73" i="1"/>
  <c r="Q64" i="3"/>
  <c r="Q80" i="3"/>
  <c r="P89" i="3"/>
  <c r="P64" i="3"/>
  <c r="D93" i="1"/>
  <c r="K85" i="2"/>
  <c r="L60" i="3"/>
  <c r="I60" i="3"/>
  <c r="I59" i="3"/>
  <c r="S73" i="2" l="1"/>
  <c r="K73" i="2"/>
  <c r="Q73" i="2" s="1"/>
  <c r="S72" i="2"/>
  <c r="BM72" i="1"/>
  <c r="BD72" i="1"/>
  <c r="AZ72" i="1"/>
  <c r="AW72" i="1"/>
  <c r="AK72" i="1"/>
  <c r="AQ72" i="1" s="1"/>
  <c r="AF72" i="1"/>
  <c r="AH72" i="1" s="1"/>
  <c r="P72" i="1"/>
  <c r="R72" i="1" l="1"/>
  <c r="BF72" i="1"/>
  <c r="U73" i="2"/>
  <c r="M73" i="2"/>
  <c r="K72" i="2"/>
  <c r="Q72" i="2" s="1"/>
  <c r="BM71" i="1"/>
  <c r="BD71" i="1"/>
  <c r="AZ71" i="1"/>
  <c r="AW71" i="1"/>
  <c r="AK71" i="1"/>
  <c r="AQ71" i="1" s="1"/>
  <c r="AF71" i="1"/>
  <c r="AH71" i="1" s="1"/>
  <c r="Z71" i="1"/>
  <c r="P71" i="1"/>
  <c r="R71" i="1" s="1"/>
  <c r="AD71" i="1" l="1"/>
  <c r="Z72" i="1"/>
  <c r="BJ71" i="1"/>
  <c r="BL71" i="1" s="1"/>
  <c r="BJ72" i="1"/>
  <c r="U72" i="2"/>
  <c r="M72" i="2"/>
  <c r="BF71" i="1"/>
  <c r="S71" i="2"/>
  <c r="K71" i="2"/>
  <c r="Q71" i="2" s="1"/>
  <c r="AD72" i="1" l="1"/>
  <c r="BL72" i="1"/>
  <c r="U71" i="2"/>
  <c r="M71" i="2"/>
  <c r="BV71" i="1"/>
  <c r="BV72" i="1" s="1"/>
  <c r="BV73" i="1" s="1"/>
  <c r="BV74" i="1" s="1"/>
  <c r="BV75" i="1" s="1"/>
  <c r="BV76" i="1" s="1"/>
  <c r="B71" i="1"/>
  <c r="B72" i="1" s="1"/>
  <c r="B73" i="1" s="1"/>
  <c r="B74" i="1" s="1"/>
  <c r="B75" i="1" s="1"/>
  <c r="B76" i="1" s="1"/>
  <c r="BD70" i="1"/>
  <c r="AZ70" i="1"/>
  <c r="BJ70" i="1" s="1"/>
  <c r="AK70" i="1"/>
  <c r="AQ70" i="1" s="1"/>
  <c r="AF70" i="1"/>
  <c r="AH70" i="1" s="1"/>
  <c r="P70" i="1"/>
  <c r="R70" i="1" s="1"/>
  <c r="BL70" i="1" l="1"/>
  <c r="BF70" i="1"/>
  <c r="S70" i="2"/>
  <c r="K70" i="2" l="1"/>
  <c r="Q70" i="2" s="1"/>
  <c r="BD69" i="1"/>
  <c r="AZ69" i="1"/>
  <c r="BJ69" i="1" s="1"/>
  <c r="AK69" i="1"/>
  <c r="AQ69" i="1" s="1"/>
  <c r="AF69" i="1"/>
  <c r="AH69" i="1" s="1"/>
  <c r="P69" i="1"/>
  <c r="R69" i="1" s="1"/>
  <c r="U70" i="2" l="1"/>
  <c r="M70" i="2"/>
  <c r="BF69" i="1"/>
  <c r="BL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Q67" i="2"/>
  <c r="K68" i="2"/>
  <c r="M68" i="2" s="1"/>
  <c r="BD67" i="1"/>
  <c r="AZ67" i="1"/>
  <c r="AK67" i="1"/>
  <c r="R68" i="1" l="1"/>
  <c r="AQ67" i="1"/>
  <c r="Q68" i="2"/>
  <c r="U68" i="2"/>
  <c r="BF67" i="1"/>
  <c r="D101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8" i="3" l="1"/>
  <c r="I85" i="3"/>
  <c r="L85" i="3" s="1"/>
  <c r="I77" i="3"/>
  <c r="I79" i="3" s="1"/>
  <c r="I76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L88" i="3" l="1"/>
  <c r="I78" i="3"/>
  <c r="I80" i="3" s="1"/>
  <c r="I81" i="3" s="1"/>
  <c r="BF64" i="1"/>
  <c r="U65" i="2"/>
  <c r="M65" i="2"/>
  <c r="S64" i="2"/>
  <c r="N80" i="3" l="1"/>
  <c r="N81" i="3" s="1"/>
  <c r="I87" i="3"/>
  <c r="L87" i="3" s="1"/>
  <c r="K64" i="2"/>
  <c r="Q64" i="2" s="1"/>
  <c r="BD63" i="1"/>
  <c r="AZ63" i="1"/>
  <c r="AK63" i="1"/>
  <c r="AQ63" i="1" s="1"/>
  <c r="W18" i="3"/>
  <c r="S18" i="3"/>
  <c r="I89" i="3" l="1"/>
  <c r="U64" i="2"/>
  <c r="M64" i="2"/>
  <c r="BF63" i="1"/>
  <c r="L96" i="3" l="1"/>
  <c r="L89" i="3"/>
  <c r="L95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7" i="3"/>
  <c r="I54" i="3"/>
  <c r="L54" i="3" l="1"/>
  <c r="L57" i="3"/>
  <c r="AQ60" i="1"/>
  <c r="BF60" i="1"/>
  <c r="S60" i="2"/>
  <c r="T81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L66" i="3" l="1"/>
  <c r="L65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3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81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27" i="1"/>
  <c r="B13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M70" i="1" l="1"/>
  <c r="AW70" i="1"/>
  <c r="AD26" i="1"/>
  <c r="Z28" i="1"/>
  <c r="AD28" i="1" s="1"/>
  <c r="BQ47" i="1"/>
  <c r="BO48" i="1"/>
  <c r="H26" i="1"/>
  <c r="J26" i="1"/>
  <c r="AU25" i="1"/>
  <c r="AB25" i="1"/>
  <c r="N26" i="1" l="1"/>
  <c r="Z29" i="1"/>
  <c r="AD29" i="1" s="1"/>
  <c r="BQ48" i="1"/>
  <c r="BO49" i="1"/>
  <c r="H27" i="1"/>
  <c r="N27" i="1" s="1"/>
  <c r="J27" i="1"/>
  <c r="AU26" i="1"/>
  <c r="AB26" i="1"/>
  <c r="Z30" i="1" l="1"/>
  <c r="AD30" i="1" s="1"/>
  <c r="BQ49" i="1"/>
  <c r="BO50" i="1"/>
  <c r="J28" i="1"/>
  <c r="H28" i="1"/>
  <c r="N28" i="1" s="1"/>
  <c r="AU27" i="1"/>
  <c r="AB27" i="1"/>
  <c r="Z31" i="1" l="1"/>
  <c r="AD31" i="1" s="1"/>
  <c r="BQ50" i="1"/>
  <c r="BO51" i="1"/>
  <c r="H29" i="1"/>
  <c r="N29" i="1" s="1"/>
  <c r="J29" i="1"/>
  <c r="AU28" i="1"/>
  <c r="AB28" i="1"/>
  <c r="Z32" i="1" l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/>
  <c r="AB49" i="1"/>
  <c r="BQ71" i="1" l="1"/>
  <c r="BO72" i="1"/>
  <c r="N49" i="1"/>
  <c r="J50" i="1"/>
  <c r="Z52" i="1"/>
  <c r="AD51" i="1"/>
  <c r="J51" i="1"/>
  <c r="H51" i="1"/>
  <c r="AU50" i="1"/>
  <c r="AB50" i="1"/>
  <c r="BQ72" i="1" l="1"/>
  <c r="N51" i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AD54" i="1"/>
  <c r="Z55" i="1"/>
  <c r="AU53" i="1"/>
  <c r="H54" i="1"/>
  <c r="J54" i="1"/>
  <c r="AB53" i="1"/>
  <c r="H55" i="1" l="1"/>
  <c r="J55" i="1"/>
  <c r="N54" i="1"/>
  <c r="AD55" i="1"/>
  <c r="Z56" i="1"/>
  <c r="AU54" i="1"/>
  <c r="AB54" i="1"/>
  <c r="N55" i="1" l="1"/>
  <c r="AD56" i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AD69" i="1"/>
  <c r="AD68" i="1"/>
  <c r="AB65" i="1"/>
  <c r="J66" i="1"/>
  <c r="H66" i="1"/>
  <c r="AU65" i="1"/>
  <c r="N65" i="1"/>
  <c r="AD70" i="1" l="1"/>
  <c r="AJ21" i="2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AU67" i="1"/>
  <c r="N67" i="1"/>
  <c r="AB67" i="1"/>
  <c r="J69" i="1" l="1"/>
  <c r="H69" i="1"/>
  <c r="AU68" i="1"/>
  <c r="N68" i="1"/>
  <c r="AB68" i="1"/>
  <c r="I34" i="3"/>
  <c r="N27" i="3"/>
  <c r="N28" i="3" s="1"/>
  <c r="J70" i="1" l="1"/>
  <c r="H70" i="1"/>
  <c r="AU69" i="1"/>
  <c r="AB69" i="1"/>
  <c r="N69" i="1"/>
  <c r="Y22" i="3"/>
  <c r="Y21" i="3"/>
  <c r="H71" i="1" l="1"/>
  <c r="J71" i="1"/>
  <c r="N70" i="1"/>
  <c r="AU70" i="1"/>
  <c r="AB70" i="1"/>
  <c r="AU71" i="1" l="1"/>
  <c r="H72" i="1"/>
  <c r="D105" i="1" s="1"/>
  <c r="AB71" i="1"/>
  <c r="N71" i="1"/>
  <c r="J72" i="1"/>
  <c r="Y24" i="3"/>
  <c r="Y23" i="3"/>
  <c r="T14" i="7" l="1"/>
  <c r="AU72" i="1"/>
  <c r="AB72" i="1"/>
  <c r="N72" i="1"/>
  <c r="T15" i="7" l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AF21" i="2"/>
  <c r="I32" i="3"/>
  <c r="Y26" i="3"/>
  <c r="Y25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2" i="3"/>
  <c r="L35" i="3"/>
  <c r="I36" i="3"/>
  <c r="L34" i="3"/>
  <c r="I28" i="3"/>
  <c r="Y28" i="3" l="1"/>
  <c r="U29" i="3"/>
  <c r="Y29" i="3" s="1"/>
  <c r="U46" i="3"/>
  <c r="L36" i="3"/>
  <c r="W29" i="3" s="1"/>
  <c r="Y27" i="3" l="1"/>
  <c r="W12" i="3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<sst xmlns="http://schemas.openxmlformats.org/spreadsheetml/2006/main" count="243" uniqueCount="135">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</sst>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81</xdr:row>
      <xdr:rowOff>0</xdr:rowOff>
    </xdr:from>
    <xdr:to>
      <xdr:col>53</xdr:col>
      <xdr:colOff>160020</xdr:colOff>
      <xdr:row>81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82</xdr:row>
      <xdr:rowOff>0</xdr:rowOff>
    </xdr:from>
    <xdr:to>
      <xdr:col>53</xdr:col>
      <xdr:colOff>160020</xdr:colOff>
      <xdr:row>82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91</xdr:row>
      <xdr:rowOff>99060</xdr:rowOff>
    </xdr:from>
    <xdr:to>
      <xdr:col>21</xdr:col>
      <xdr:colOff>274320</xdr:colOff>
      <xdr:row>92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91</xdr:row>
      <xdr:rowOff>129540</xdr:rowOff>
    </xdr:from>
    <xdr:to>
      <xdr:col>22</xdr:col>
      <xdr:colOff>38100</xdr:colOff>
      <xdr:row>92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47"/>
  <sheetViews>
    <sheetView tabSelected="1" zoomScaleNormal="100" workbookViewId="0">
      <selection activeCell="D111" sqref="D111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73" t="s">
        <v>5</v>
      </c>
      <c r="C1" s="473"/>
      <c r="D1" s="473"/>
    </row>
    <row r="2" spans="2:89" ht="15.6" x14ac:dyDescent="0.3">
      <c r="B2" s="473" t="s">
        <v>6</v>
      </c>
      <c r="C2" s="473"/>
      <c r="D2" s="47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78" t="s">
        <v>13</v>
      </c>
      <c r="C3" s="478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74" t="s">
        <v>11</v>
      </c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11"/>
      <c r="AD4" s="328"/>
      <c r="AE4" s="451"/>
      <c r="AF4" s="451"/>
      <c r="AG4" s="451"/>
      <c r="AH4" s="451"/>
      <c r="AI4" s="12"/>
      <c r="AK4" s="489" t="s">
        <v>14</v>
      </c>
      <c r="AL4" s="490"/>
      <c r="AM4" s="490"/>
      <c r="AN4" s="490"/>
      <c r="AO4" s="490"/>
      <c r="AP4" s="490"/>
      <c r="AQ4" s="490"/>
      <c r="AR4" s="490"/>
      <c r="AS4" s="490"/>
      <c r="AT4" s="490"/>
      <c r="AU4" s="490"/>
      <c r="AV4" s="490"/>
      <c r="AW4" s="490"/>
      <c r="AX4" s="490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490"/>
      <c r="BM4" s="490"/>
      <c r="BN4" s="490"/>
      <c r="BO4" s="490"/>
      <c r="BP4" s="490"/>
      <c r="BQ4" s="490"/>
      <c r="BR4" s="490"/>
      <c r="BS4" s="490"/>
      <c r="BT4" s="491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79" t="s">
        <v>12</v>
      </c>
      <c r="G6" s="479"/>
      <c r="H6" s="479"/>
      <c r="I6" s="479"/>
      <c r="J6" s="479"/>
      <c r="K6" s="479"/>
      <c r="L6" s="479"/>
      <c r="M6" s="338"/>
      <c r="N6" s="338"/>
      <c r="O6" s="339"/>
      <c r="P6" s="485" t="s">
        <v>126</v>
      </c>
      <c r="Q6" s="479"/>
      <c r="R6" s="479"/>
      <c r="S6" s="479"/>
      <c r="T6" s="486"/>
      <c r="U6" s="3"/>
      <c r="V6" s="8" t="s">
        <v>7</v>
      </c>
      <c r="W6" s="30"/>
      <c r="X6" s="480">
        <v>1.2500000000000001E-2</v>
      </c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1"/>
      <c r="AJ6" s="3"/>
      <c r="AK6" s="496" t="s">
        <v>27</v>
      </c>
      <c r="AL6" s="497"/>
      <c r="AM6" s="497"/>
      <c r="AN6" s="497"/>
      <c r="AO6" s="497"/>
      <c r="AP6" s="497"/>
      <c r="AQ6" s="497"/>
      <c r="AR6" s="497"/>
      <c r="AS6" s="497"/>
      <c r="AT6" s="497"/>
      <c r="AU6" s="497"/>
      <c r="AV6" s="497"/>
      <c r="AW6" s="497"/>
      <c r="AX6" s="498"/>
      <c r="AY6" s="3"/>
      <c r="AZ6" s="499" t="s">
        <v>7</v>
      </c>
      <c r="BA6" s="493"/>
      <c r="BB6" s="493"/>
      <c r="BC6" s="97"/>
      <c r="BD6" s="492" t="s">
        <v>26</v>
      </c>
      <c r="BE6" s="492"/>
      <c r="BF6" s="492"/>
      <c r="BG6" s="492"/>
      <c r="BH6" s="492"/>
      <c r="BI6" s="492"/>
      <c r="BJ6" s="492"/>
      <c r="BK6" s="492"/>
      <c r="BL6" s="492"/>
      <c r="BM6" s="492"/>
      <c r="BN6" s="492"/>
      <c r="BO6" s="492"/>
      <c r="BP6" s="492"/>
      <c r="BQ6" s="493"/>
      <c r="BR6" s="493"/>
      <c r="BS6" s="493"/>
      <c r="BT6" s="494"/>
      <c r="BU6" s="3"/>
    </row>
    <row r="7" spans="2:89" ht="16.2" x14ac:dyDescent="0.3">
      <c r="D7" s="476" t="s">
        <v>20</v>
      </c>
      <c r="E7" s="477"/>
      <c r="F7" s="477"/>
      <c r="G7" s="477"/>
      <c r="H7" s="477"/>
      <c r="I7" s="477"/>
      <c r="J7" s="477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82" t="s">
        <v>35</v>
      </c>
      <c r="W7" s="483"/>
      <c r="X7" s="483"/>
      <c r="Y7" s="483"/>
      <c r="Z7" s="483"/>
      <c r="AA7" s="483"/>
      <c r="AB7" s="483"/>
      <c r="AC7" s="483"/>
      <c r="AD7" s="483"/>
      <c r="AE7" s="483"/>
      <c r="AF7" s="483"/>
      <c r="AG7" s="483"/>
      <c r="AH7" s="483"/>
      <c r="AI7" s="484"/>
      <c r="AJ7" s="3"/>
      <c r="AK7" s="476" t="s">
        <v>78</v>
      </c>
      <c r="AL7" s="477"/>
      <c r="AM7" s="477"/>
      <c r="AN7" s="477"/>
      <c r="AO7" s="477"/>
      <c r="AP7" s="477"/>
      <c r="AQ7" s="477"/>
      <c r="AR7" s="477"/>
      <c r="AS7" s="477"/>
      <c r="AT7" s="477"/>
      <c r="AU7" s="477"/>
      <c r="AV7" s="477"/>
      <c r="AW7" s="477"/>
      <c r="AX7" s="495"/>
      <c r="AZ7" s="476" t="s">
        <v>25</v>
      </c>
      <c r="BA7" s="477"/>
      <c r="BB7" s="477"/>
      <c r="BC7" s="477"/>
      <c r="BD7" s="477"/>
      <c r="BE7" s="477"/>
      <c r="BF7" s="477"/>
      <c r="BG7" s="477"/>
      <c r="BH7" s="477"/>
      <c r="BI7" s="477"/>
      <c r="BJ7" s="477"/>
      <c r="BK7" s="477"/>
      <c r="BL7" s="477"/>
      <c r="BM7" s="477"/>
      <c r="BN7" s="477"/>
      <c r="BO7" s="477"/>
      <c r="BP7" s="477"/>
      <c r="BQ7" s="477"/>
      <c r="BR7" s="477"/>
      <c r="BS7" s="477"/>
      <c r="BT7" s="495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87" t="s">
        <v>1</v>
      </c>
      <c r="BA8" s="488"/>
      <c r="BB8" s="488"/>
      <c r="BC8" s="64"/>
      <c r="BD8" s="488" t="s">
        <v>24</v>
      </c>
      <c r="BE8" s="488"/>
      <c r="BF8" s="488"/>
      <c r="BG8" s="488"/>
      <c r="BH8" s="500"/>
      <c r="BI8" s="501" t="s">
        <v>126</v>
      </c>
      <c r="BJ8" s="502"/>
      <c r="BK8" s="502"/>
      <c r="BL8" s="503"/>
      <c r="BM8" s="487" t="s">
        <v>24</v>
      </c>
      <c r="BN8" s="488"/>
      <c r="BO8" s="488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8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8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8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8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:P73" si="58">SUM(D62:D68)</f>
        <v>160026</v>
      </c>
      <c r="Q68" s="16"/>
      <c r="R68" s="60">
        <f t="shared" ref="R68:R73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:AF73" si="61">SUM(V62:V68)</f>
        <v>10191</v>
      </c>
      <c r="AG68" s="33"/>
      <c r="AH68" s="233">
        <f t="shared" ref="AH68:AH73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:BJ73" si="67">SUM(AZ62:AZ68)</f>
        <v>2431055</v>
      </c>
      <c r="BK68" s="67"/>
      <c r="BL68" s="157">
        <f t="shared" ref="BL68:BL73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8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>
        <f t="shared" si="58"/>
        <v>164460</v>
      </c>
      <c r="Q69" s="16"/>
      <c r="R69" s="60" t="e">
        <f t="shared" si="59"/>
        <v>#DIV/0!</v>
      </c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>
        <f t="shared" si="61"/>
        <v>10134</v>
      </c>
      <c r="AG69" s="33"/>
      <c r="AH69" s="233" t="e">
        <f t="shared" si="62"/>
        <v>#DIV/0!</v>
      </c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>
        <f t="shared" si="67"/>
        <v>2680889</v>
      </c>
      <c r="BK69" s="67"/>
      <c r="BL69" s="157">
        <f t="shared" si="68"/>
        <v>6.1345322391191878E-2</v>
      </c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8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>
        <f t="shared" si="58"/>
        <v>161947</v>
      </c>
      <c r="Q70" s="16"/>
      <c r="R70" s="60" t="e">
        <f t="shared" si="59"/>
        <v>#DIV/0!</v>
      </c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>
        <f t="shared" si="61"/>
        <v>9815</v>
      </c>
      <c r="AG70" s="33"/>
      <c r="AH70" s="233" t="e">
        <f t="shared" si="62"/>
        <v>#DIV/0!</v>
      </c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>
        <f t="shared" si="67"/>
        <v>2715606</v>
      </c>
      <c r="BK70" s="67"/>
      <c r="BL70" s="157">
        <f t="shared" si="68"/>
        <v>5.9635676162153123E-2</v>
      </c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8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>
        <f t="shared" si="58"/>
        <v>162375</v>
      </c>
      <c r="Q71" s="16"/>
      <c r="R71" s="60" t="e">
        <f t="shared" si="59"/>
        <v>#DIV/0!</v>
      </c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>
        <f t="shared" si="61"/>
        <v>9396</v>
      </c>
      <c r="AG71" s="33"/>
      <c r="AH71" s="233" t="e">
        <f t="shared" si="62"/>
        <v>#DIV/0!</v>
      </c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>
        <f t="shared" si="67"/>
        <v>2698578</v>
      </c>
      <c r="BK71" s="67"/>
      <c r="BL71" s="157">
        <f t="shared" si="68"/>
        <v>6.0170578727018455E-2</v>
      </c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84" x14ac:dyDescent="0.3">
      <c r="B72" s="173">
        <f t="shared" si="6"/>
        <v>43972</v>
      </c>
      <c r="C72" s="61"/>
      <c r="D72" s="17">
        <v>28179</v>
      </c>
      <c r="E72" s="16"/>
      <c r="F72" s="16"/>
      <c r="G72" s="16"/>
      <c r="H72" s="16">
        <f t="shared" ref="H72" si="117">+H71+D72</f>
        <v>1620902</v>
      </c>
      <c r="I72" s="16"/>
      <c r="J72" s="38">
        <f t="shared" ref="J72" si="118">+D72/H71</f>
        <v>1.7692341982880892E-2</v>
      </c>
      <c r="K72" s="16"/>
      <c r="L72" s="16"/>
      <c r="M72" s="16"/>
      <c r="N72" s="16">
        <f t="shared" ref="N72" si="119">+H72/BV72</f>
        <v>25728.603174603173</v>
      </c>
      <c r="O72" s="41"/>
      <c r="P72" s="17">
        <f t="shared" si="58"/>
        <v>163309</v>
      </c>
      <c r="Q72" s="16"/>
      <c r="R72" s="60" t="e">
        <f t="shared" si="59"/>
        <v>#DIV/0!</v>
      </c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5.944467956730265E-2</v>
      </c>
      <c r="AC72" s="33"/>
      <c r="AD72" s="33">
        <f t="shared" ref="AD72" si="122">+Z72/BV72</f>
        <v>1529.4285714285713</v>
      </c>
      <c r="AE72" s="50"/>
      <c r="AF72" s="33">
        <f t="shared" si="61"/>
        <v>9061</v>
      </c>
      <c r="AG72" s="33"/>
      <c r="AH72" s="233" t="e">
        <f t="shared" si="62"/>
        <v>#DIV/0!</v>
      </c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0.23577551264666216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28179</v>
      </c>
      <c r="BE72" s="67"/>
      <c r="BF72" s="157">
        <f t="shared" ref="BF72" si="129">+BD72/AZ72</f>
        <v>5.988651336762018E-2</v>
      </c>
      <c r="BG72" s="67"/>
      <c r="BH72" s="185"/>
      <c r="BI72" s="67"/>
      <c r="BJ72" s="67">
        <f t="shared" si="67"/>
        <v>2803576</v>
      </c>
      <c r="BK72" s="67"/>
      <c r="BL72" s="157">
        <f t="shared" si="68"/>
        <v>5.8250248967746908E-2</v>
      </c>
      <c r="BM72" s="66">
        <f t="shared" ref="BM72" si="130">+BB72/BV72</f>
        <v>213319.26984126985</v>
      </c>
      <c r="BN72" s="67"/>
      <c r="BO72" s="67">
        <f t="shared" ref="BO72" si="131">+BO71+BD72</f>
        <v>1368580</v>
      </c>
      <c r="BP72" s="67"/>
      <c r="BQ72" s="74">
        <f t="shared" ref="BQ72" si="132">+BO72/BB72</f>
        <v>0.10183558231591755</v>
      </c>
      <c r="BR72" s="67"/>
      <c r="BS72" s="86"/>
      <c r="BT72" s="185"/>
      <c r="BU72" s="1"/>
      <c r="BV72">
        <f t="shared" si="11"/>
        <v>63</v>
      </c>
    </row>
    <row r="73" spans="2:84" x14ac:dyDescent="0.3">
      <c r="B73" s="173">
        <f t="shared" si="6"/>
        <v>43973</v>
      </c>
      <c r="C73" s="61"/>
      <c r="D73" s="17">
        <v>24197</v>
      </c>
      <c r="E73" s="16"/>
      <c r="F73" s="16"/>
      <c r="G73" s="16"/>
      <c r="H73" s="16">
        <f t="shared" ref="H73" si="133">+H72+D73</f>
        <v>1645099</v>
      </c>
      <c r="I73" s="16"/>
      <c r="J73" s="38">
        <f t="shared" ref="J73" si="134">+D73/H72</f>
        <v>1.4928107930029083E-2</v>
      </c>
      <c r="K73" s="16"/>
      <c r="L73" s="16"/>
      <c r="M73" s="16"/>
      <c r="N73" s="16">
        <f t="shared" ref="N73" si="135">+H73/BV73</f>
        <v>25704.671875</v>
      </c>
      <c r="O73" s="41"/>
      <c r="P73" s="17">
        <f t="shared" si="58"/>
        <v>160814</v>
      </c>
      <c r="Q73" s="16"/>
      <c r="R73" s="60" t="e">
        <f t="shared" si="59"/>
        <v>#DIV/0!</v>
      </c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5.9356306216221635E-2</v>
      </c>
      <c r="AC73" s="33"/>
      <c r="AD73" s="33">
        <f t="shared" ref="AD73" si="138">+Z73/BV73</f>
        <v>1525.734375</v>
      </c>
      <c r="AE73" s="50"/>
      <c r="AF73" s="33">
        <f t="shared" si="61"/>
        <v>8752</v>
      </c>
      <c r="AG73" s="33"/>
      <c r="AH73" s="233" t="e">
        <f t="shared" si="62"/>
        <v>#DIV/0!</v>
      </c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0.26356894022791333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24197</v>
      </c>
      <c r="BE73" s="67"/>
      <c r="BF73" s="157">
        <f t="shared" ref="BF73" si="145">+BD73/AZ73</f>
        <v>5.1396479541877392E-2</v>
      </c>
      <c r="BG73" s="67"/>
      <c r="BH73" s="185"/>
      <c r="BI73" s="67"/>
      <c r="BJ73" s="67">
        <f t="shared" si="67"/>
        <v>2819005</v>
      </c>
      <c r="BK73" s="67"/>
      <c r="BL73" s="157">
        <f t="shared" si="68"/>
        <v>5.704636919764243E-2</v>
      </c>
      <c r="BM73" s="66">
        <f t="shared" ref="BM73" si="146">+BB73/BV73</f>
        <v>217342.265625</v>
      </c>
      <c r="BN73" s="67"/>
      <c r="BO73" s="67">
        <f t="shared" ref="BO73" si="147">+BO72+BD73</f>
        <v>1392777</v>
      </c>
      <c r="BP73" s="67"/>
      <c r="BQ73" s="74">
        <f t="shared" ref="BQ73" si="148">+BO73/BB73</f>
        <v>0.10012843365932406</v>
      </c>
      <c r="BR73" s="67"/>
      <c r="BS73" s="86"/>
      <c r="BT73" s="185"/>
      <c r="BU73" s="1"/>
      <c r="BV73">
        <f t="shared" si="11"/>
        <v>64</v>
      </c>
    </row>
    <row r="74" spans="2:84" x14ac:dyDescent="0.3">
      <c r="B74" s="173">
        <f t="shared" si="6"/>
        <v>43974</v>
      </c>
      <c r="C74" s="61"/>
      <c r="D74" s="17">
        <v>21929</v>
      </c>
      <c r="E74" s="16"/>
      <c r="F74" s="16"/>
      <c r="G74" s="16"/>
      <c r="H74" s="16">
        <f t="shared" ref="H74" si="149">+H73+D74</f>
        <v>1667028</v>
      </c>
      <c r="I74" s="16"/>
      <c r="J74" s="38">
        <f t="shared" ref="J74" si="150">+D74/H73</f>
        <v>1.3329896863349865E-2</v>
      </c>
      <c r="K74" s="16"/>
      <c r="L74" s="16"/>
      <c r="M74" s="16"/>
      <c r="N74" s="16">
        <f t="shared" ref="N74" si="151">+H74/BV74</f>
        <v>25646.584615384614</v>
      </c>
      <c r="O74" s="41"/>
      <c r="P74" s="17">
        <f t="shared" ref="P74" si="152">SUM(D68:D74)</f>
        <v>159255</v>
      </c>
      <c r="Q74" s="16"/>
      <c r="R74" s="60" t="e">
        <f t="shared" ref="R74" si="153">+(P74-P67)/P67</f>
        <v>#DIV/0!</v>
      </c>
      <c r="S74" s="16"/>
      <c r="T74" s="41"/>
      <c r="U74" s="10"/>
      <c r="V74" s="34">
        <v>1036</v>
      </c>
      <c r="W74" s="33"/>
      <c r="X74" s="33"/>
      <c r="Y74" s="33"/>
      <c r="Z74" s="33">
        <f t="shared" ref="Z74" si="154">+Z73+V74</f>
        <v>98683</v>
      </c>
      <c r="AA74" s="33"/>
      <c r="AB74" s="46">
        <f t="shared" ref="AB74" si="155">+Z74/H74</f>
        <v>5.9196966097750006E-2</v>
      </c>
      <c r="AC74" s="33"/>
      <c r="AD74" s="33">
        <f t="shared" ref="AD74" si="156">+Z74/BV74</f>
        <v>1518.2</v>
      </c>
      <c r="AE74" s="50"/>
      <c r="AF74" s="33">
        <f t="shared" ref="AF74" si="157">SUM(V68:V74)</f>
        <v>8570</v>
      </c>
      <c r="AG74" s="33"/>
      <c r="AH74" s="233" t="e">
        <f t="shared" ref="AH74" si="158">+(AF74-AF67)/AF67</f>
        <v>#DIV/0!</v>
      </c>
      <c r="AI74" s="50"/>
      <c r="AJ74" s="10"/>
      <c r="AK74" s="23">
        <f t="shared" ref="AK74" si="159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60">+AK74/AO73</f>
        <v>3.0712850873045709E-2</v>
      </c>
      <c r="AR74" s="25"/>
      <c r="AS74" s="25"/>
      <c r="AT74" s="24"/>
      <c r="AU74" s="344">
        <f t="shared" ref="AU74" si="161">+AO74/H74</f>
        <v>0.26809027802772362</v>
      </c>
      <c r="AV74" s="344"/>
      <c r="AW74" s="24">
        <f t="shared" ref="AW74" si="162">+AO74/BV74</f>
        <v>6875.6</v>
      </c>
      <c r="AX74" s="354"/>
      <c r="AY74" s="10"/>
      <c r="AZ74" s="66">
        <f t="shared" ref="AZ74" si="163">+BB74-BB73</f>
        <v>448064</v>
      </c>
      <c r="BA74" s="67"/>
      <c r="BB74" s="67">
        <v>14357969</v>
      </c>
      <c r="BC74" s="67"/>
      <c r="BD74" s="67">
        <f t="shared" ref="BD74" si="164">+D74</f>
        <v>21929</v>
      </c>
      <c r="BE74" s="67"/>
      <c r="BF74" s="157">
        <f t="shared" ref="BF74" si="165">+BD74/AZ74</f>
        <v>4.8941669047278959E-2</v>
      </c>
      <c r="BG74" s="67"/>
      <c r="BH74" s="185"/>
      <c r="BI74" s="67"/>
      <c r="BJ74" s="67">
        <f t="shared" ref="BJ74" si="166">SUM(AZ68:AZ74)</f>
        <v>2832344</v>
      </c>
      <c r="BK74" s="67"/>
      <c r="BL74" s="157">
        <f t="shared" ref="BL74" si="167">+P74/BJ74</f>
        <v>5.6227280302110196E-2</v>
      </c>
      <c r="BM74" s="66">
        <f t="shared" ref="BM74" si="168">+BB74/BV74</f>
        <v>220891.83076923076</v>
      </c>
      <c r="BN74" s="67"/>
      <c r="BO74" s="67">
        <f t="shared" ref="BO74" si="169">+BO73+BD74</f>
        <v>1414706</v>
      </c>
      <c r="BP74" s="67"/>
      <c r="BQ74" s="74">
        <f t="shared" ref="BQ74" si="170">+BO74/BB74</f>
        <v>9.8531066615340931E-2</v>
      </c>
      <c r="BR74" s="67"/>
      <c r="BS74" s="86"/>
      <c r="BT74" s="185"/>
      <c r="BU74" s="1"/>
      <c r="BV74">
        <f t="shared" si="11"/>
        <v>65</v>
      </c>
    </row>
    <row r="75" spans="2:84" x14ac:dyDescent="0.3">
      <c r="B75" s="393">
        <f t="shared" si="6"/>
        <v>43975</v>
      </c>
      <c r="C75" s="61"/>
      <c r="D75" s="17"/>
      <c r="E75" s="16"/>
      <c r="F75" s="16"/>
      <c r="G75" s="16"/>
      <c r="H75" s="16"/>
      <c r="I75" s="16"/>
      <c r="J75" s="38"/>
      <c r="K75" s="16"/>
      <c r="L75" s="16"/>
      <c r="M75" s="16"/>
      <c r="N75" s="16"/>
      <c r="O75" s="41"/>
      <c r="P75" s="17"/>
      <c r="Q75" s="16"/>
      <c r="R75" s="16"/>
      <c r="S75" s="16"/>
      <c r="T75" s="41"/>
      <c r="U75" s="394"/>
      <c r="V75" s="34"/>
      <c r="W75" s="33"/>
      <c r="X75" s="33"/>
      <c r="Y75" s="33"/>
      <c r="Z75" s="33"/>
      <c r="AA75" s="33"/>
      <c r="AB75" s="46"/>
      <c r="AC75" s="33"/>
      <c r="AD75" s="33"/>
      <c r="AE75" s="50"/>
      <c r="AF75" s="33"/>
      <c r="AG75" s="33"/>
      <c r="AH75" s="33"/>
      <c r="AI75" s="50"/>
      <c r="AJ75" s="394"/>
      <c r="AK75" s="23"/>
      <c r="AL75" s="24"/>
      <c r="AM75" s="24"/>
      <c r="AN75" s="24"/>
      <c r="AO75" s="24"/>
      <c r="AP75" s="24"/>
      <c r="AQ75" s="25"/>
      <c r="AR75" s="25"/>
      <c r="AS75" s="25"/>
      <c r="AT75" s="24"/>
      <c r="AU75" s="344"/>
      <c r="AV75" s="344"/>
      <c r="AW75" s="25"/>
      <c r="AX75" s="352"/>
      <c r="AY75" s="394"/>
      <c r="AZ75" s="66"/>
      <c r="BA75" s="67"/>
      <c r="BB75" s="67"/>
      <c r="BC75" s="67"/>
      <c r="BD75" s="67"/>
      <c r="BE75" s="67"/>
      <c r="BF75" s="157"/>
      <c r="BG75" s="67"/>
      <c r="BH75" s="185"/>
      <c r="BI75" s="67"/>
      <c r="BJ75" s="67"/>
      <c r="BK75" s="67"/>
      <c r="BL75" s="67"/>
      <c r="BM75" s="66"/>
      <c r="BN75" s="67"/>
      <c r="BO75" s="67"/>
      <c r="BP75" s="67"/>
      <c r="BQ75" s="74"/>
      <c r="BR75" s="67"/>
      <c r="BS75" s="86"/>
      <c r="BT75" s="185"/>
      <c r="BU75" s="1"/>
      <c r="BV75">
        <f t="shared" si="11"/>
        <v>66</v>
      </c>
    </row>
    <row r="76" spans="2:84" x14ac:dyDescent="0.3">
      <c r="B76" s="173">
        <f t="shared" si="6"/>
        <v>43976</v>
      </c>
      <c r="D76" s="18"/>
      <c r="E76" s="19"/>
      <c r="F76" s="19"/>
      <c r="G76" s="19"/>
      <c r="H76" s="19"/>
      <c r="I76" s="19"/>
      <c r="J76" s="39"/>
      <c r="K76" s="19"/>
      <c r="L76" s="19"/>
      <c r="M76" s="19"/>
      <c r="N76" s="19"/>
      <c r="O76" s="43"/>
      <c r="P76" s="18"/>
      <c r="Q76" s="19"/>
      <c r="R76" s="19"/>
      <c r="S76" s="19"/>
      <c r="T76" s="43"/>
      <c r="U76" s="1"/>
      <c r="V76" s="35"/>
      <c r="W76" s="36"/>
      <c r="X76" s="36"/>
      <c r="Y76" s="36"/>
      <c r="Z76" s="36"/>
      <c r="AA76" s="36"/>
      <c r="AB76" s="47"/>
      <c r="AC76" s="36"/>
      <c r="AD76" s="36"/>
      <c r="AE76" s="51"/>
      <c r="AF76" s="36"/>
      <c r="AG76" s="36"/>
      <c r="AH76" s="36"/>
      <c r="AI76" s="51"/>
      <c r="AJ76" s="1"/>
      <c r="AK76" s="26"/>
      <c r="AL76" s="27"/>
      <c r="AM76" s="27"/>
      <c r="AN76" s="27"/>
      <c r="AO76" s="27"/>
      <c r="AP76" s="27"/>
      <c r="AQ76" s="27"/>
      <c r="AR76" s="27"/>
      <c r="AS76" s="27"/>
      <c r="AT76" s="27"/>
      <c r="AU76" s="346"/>
      <c r="AV76" s="346"/>
      <c r="AW76" s="27"/>
      <c r="AX76" s="353"/>
      <c r="AY76" s="1"/>
      <c r="AZ76" s="68"/>
      <c r="BA76" s="69"/>
      <c r="BB76" s="69"/>
      <c r="BC76" s="69"/>
      <c r="BD76" s="69"/>
      <c r="BE76" s="69"/>
      <c r="BF76" s="69"/>
      <c r="BG76" s="69"/>
      <c r="BH76" s="186"/>
      <c r="BI76" s="69"/>
      <c r="BJ76" s="69"/>
      <c r="BK76" s="69"/>
      <c r="BL76" s="69"/>
      <c r="BM76" s="68"/>
      <c r="BN76" s="69"/>
      <c r="BO76" s="69"/>
      <c r="BP76" s="69"/>
      <c r="BQ76" s="71"/>
      <c r="BR76" s="69"/>
      <c r="BS76" s="69"/>
      <c r="BT76" s="186"/>
      <c r="BU76" s="1"/>
      <c r="BV76">
        <f t="shared" si="11"/>
        <v>67</v>
      </c>
    </row>
    <row r="77" spans="2:84" x14ac:dyDescent="0.3">
      <c r="B77" s="56"/>
      <c r="D77" s="1"/>
      <c r="E77" s="1"/>
      <c r="F77" s="1"/>
      <c r="G77" s="1"/>
      <c r="H77" s="59"/>
      <c r="I77" s="1"/>
      <c r="J77" s="5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59"/>
      <c r="W77" s="1"/>
      <c r="X77" s="1"/>
      <c r="Y77" s="1"/>
      <c r="Z77" s="1"/>
      <c r="AA77" s="1"/>
      <c r="AB77" s="5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59"/>
      <c r="BC77" s="1"/>
      <c r="BD77" s="59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2:84" x14ac:dyDescent="0.3">
      <c r="B78" s="181" t="s">
        <v>84</v>
      </c>
      <c r="D78" s="56">
        <f>+D74</f>
        <v>21929</v>
      </c>
      <c r="E78" s="56"/>
      <c r="F78" s="56"/>
      <c r="G78" s="56"/>
      <c r="H78" s="56">
        <f t="shared" ref="H78:BO78" si="171">+H74</f>
        <v>1667028</v>
      </c>
      <c r="I78" s="56">
        <f t="shared" si="171"/>
        <v>0</v>
      </c>
      <c r="J78" s="56">
        <f t="shared" si="171"/>
        <v>1.3329896863349865E-2</v>
      </c>
      <c r="K78" s="56">
        <f t="shared" si="171"/>
        <v>0</v>
      </c>
      <c r="L78" s="56">
        <f t="shared" si="171"/>
        <v>0</v>
      </c>
      <c r="M78" s="56">
        <f t="shared" si="171"/>
        <v>0</v>
      </c>
      <c r="N78" s="56">
        <f t="shared" si="171"/>
        <v>25646.584615384614</v>
      </c>
      <c r="O78" s="56">
        <f t="shared" si="171"/>
        <v>0</v>
      </c>
      <c r="P78" s="56">
        <f t="shared" si="171"/>
        <v>159255</v>
      </c>
      <c r="Q78" s="56">
        <f t="shared" si="171"/>
        <v>0</v>
      </c>
      <c r="R78" s="56" t="e">
        <f t="shared" si="171"/>
        <v>#DIV/0!</v>
      </c>
      <c r="S78" s="56">
        <f t="shared" si="171"/>
        <v>0</v>
      </c>
      <c r="T78" s="56">
        <f t="shared" si="171"/>
        <v>0</v>
      </c>
      <c r="U78" s="56">
        <f t="shared" si="171"/>
        <v>0</v>
      </c>
      <c r="V78" s="56">
        <f t="shared" si="171"/>
        <v>1036</v>
      </c>
      <c r="W78" s="56">
        <f t="shared" si="171"/>
        <v>0</v>
      </c>
      <c r="X78" s="56">
        <f t="shared" si="171"/>
        <v>0</v>
      </c>
      <c r="Y78" s="56">
        <f t="shared" si="171"/>
        <v>0</v>
      </c>
      <c r="Z78" s="56">
        <f t="shared" si="171"/>
        <v>98683</v>
      </c>
      <c r="AA78" s="56">
        <f t="shared" si="171"/>
        <v>0</v>
      </c>
      <c r="AB78" s="56">
        <f t="shared" si="171"/>
        <v>5.9196966097750006E-2</v>
      </c>
      <c r="AC78" s="56">
        <f t="shared" si="171"/>
        <v>0</v>
      </c>
      <c r="AD78" s="56">
        <f t="shared" si="171"/>
        <v>1518.2</v>
      </c>
      <c r="AE78" s="56">
        <f t="shared" si="171"/>
        <v>0</v>
      </c>
      <c r="AF78" s="56">
        <f t="shared" si="171"/>
        <v>8570</v>
      </c>
      <c r="AG78" s="56">
        <f t="shared" si="171"/>
        <v>0</v>
      </c>
      <c r="AH78" s="56" t="e">
        <f t="shared" si="171"/>
        <v>#DIV/0!</v>
      </c>
      <c r="AI78" s="56">
        <f t="shared" si="171"/>
        <v>0</v>
      </c>
      <c r="AJ78" s="56">
        <f t="shared" si="171"/>
        <v>0</v>
      </c>
      <c r="AK78" s="56">
        <f t="shared" si="171"/>
        <v>13317</v>
      </c>
      <c r="AL78" s="56">
        <f t="shared" si="171"/>
        <v>0</v>
      </c>
      <c r="AM78" s="56">
        <f t="shared" si="171"/>
        <v>0</v>
      </c>
      <c r="AN78" s="56">
        <f t="shared" si="171"/>
        <v>178263</v>
      </c>
      <c r="AO78" s="56">
        <f t="shared" si="171"/>
        <v>446914</v>
      </c>
      <c r="AP78" s="56">
        <f t="shared" si="171"/>
        <v>0</v>
      </c>
      <c r="AQ78" s="56">
        <f t="shared" si="171"/>
        <v>3.0712850873045709E-2</v>
      </c>
      <c r="AR78" s="56">
        <f t="shared" si="171"/>
        <v>0</v>
      </c>
      <c r="AS78" s="56">
        <f t="shared" si="171"/>
        <v>0</v>
      </c>
      <c r="AT78" s="56">
        <f t="shared" si="171"/>
        <v>0</v>
      </c>
      <c r="AU78" s="56">
        <f t="shared" si="171"/>
        <v>0.26809027802772362</v>
      </c>
      <c r="AV78" s="56">
        <f t="shared" si="171"/>
        <v>0</v>
      </c>
      <c r="AW78" s="56">
        <f t="shared" si="171"/>
        <v>6875.6</v>
      </c>
      <c r="AX78" s="56">
        <f t="shared" si="171"/>
        <v>0</v>
      </c>
      <c r="AY78" s="56">
        <f t="shared" si="171"/>
        <v>0</v>
      </c>
      <c r="AZ78" s="56">
        <f t="shared" si="171"/>
        <v>448064</v>
      </c>
      <c r="BA78" s="56">
        <f t="shared" si="171"/>
        <v>0</v>
      </c>
      <c r="BB78" s="56">
        <f t="shared" si="171"/>
        <v>14357969</v>
      </c>
      <c r="BC78" s="56">
        <f t="shared" si="171"/>
        <v>0</v>
      </c>
      <c r="BD78" s="56">
        <f t="shared" si="171"/>
        <v>21929</v>
      </c>
      <c r="BE78" s="56">
        <f t="shared" si="171"/>
        <v>0</v>
      </c>
      <c r="BF78" s="56">
        <f t="shared" si="171"/>
        <v>4.8941669047278959E-2</v>
      </c>
      <c r="BG78" s="56">
        <f t="shared" si="171"/>
        <v>0</v>
      </c>
      <c r="BH78" s="56">
        <f t="shared" si="171"/>
        <v>0</v>
      </c>
      <c r="BI78" s="56">
        <f t="shared" si="171"/>
        <v>0</v>
      </c>
      <c r="BJ78" s="56">
        <f t="shared" si="171"/>
        <v>2832344</v>
      </c>
      <c r="BK78" s="56">
        <f t="shared" si="171"/>
        <v>0</v>
      </c>
      <c r="BL78" s="56">
        <f t="shared" si="171"/>
        <v>5.6227280302110196E-2</v>
      </c>
      <c r="BM78" s="56">
        <f t="shared" si="171"/>
        <v>220891.83076923076</v>
      </c>
      <c r="BN78" s="56">
        <f t="shared" si="171"/>
        <v>0</v>
      </c>
      <c r="BO78" s="56">
        <f t="shared" si="171"/>
        <v>1414706</v>
      </c>
      <c r="BP78" s="10"/>
      <c r="BQ78" s="62"/>
      <c r="BR78" s="10"/>
      <c r="BS78" s="10"/>
      <c r="BT78" s="10"/>
      <c r="BU78" s="10"/>
      <c r="BV78" s="161"/>
      <c r="BW78" s="10"/>
      <c r="BX78" s="62"/>
      <c r="BY78" s="10"/>
      <c r="BZ78" s="161"/>
      <c r="CA78" s="61"/>
      <c r="CB78" s="61"/>
      <c r="CC78" s="61"/>
      <c r="CD78" s="61"/>
      <c r="CE78" s="61"/>
      <c r="CF78" s="158"/>
    </row>
    <row r="79" spans="2:84" x14ac:dyDescent="0.3">
      <c r="B79" t="s">
        <v>120</v>
      </c>
      <c r="D79" s="56">
        <f>+D73-D74</f>
        <v>2268</v>
      </c>
      <c r="H79" s="56">
        <f t="shared" ref="H79:BO79" si="172">+H73-H74</f>
        <v>-21929</v>
      </c>
      <c r="I79" s="56">
        <f t="shared" si="172"/>
        <v>0</v>
      </c>
      <c r="J79" s="56">
        <f t="shared" si="172"/>
        <v>1.5982110666792181E-3</v>
      </c>
      <c r="K79" s="56">
        <f t="shared" si="172"/>
        <v>0</v>
      </c>
      <c r="L79" s="56">
        <f t="shared" si="172"/>
        <v>0</v>
      </c>
      <c r="M79" s="56">
        <f t="shared" si="172"/>
        <v>0</v>
      </c>
      <c r="N79" s="56">
        <f t="shared" si="172"/>
        <v>58.087259615385847</v>
      </c>
      <c r="O79" s="56">
        <f t="shared" si="172"/>
        <v>0</v>
      </c>
      <c r="P79" s="56">
        <f t="shared" si="172"/>
        <v>1559</v>
      </c>
      <c r="Q79" s="56">
        <f t="shared" si="172"/>
        <v>0</v>
      </c>
      <c r="R79" s="56" t="e">
        <f t="shared" si="172"/>
        <v>#DIV/0!</v>
      </c>
      <c r="S79" s="56">
        <f t="shared" si="172"/>
        <v>0</v>
      </c>
      <c r="T79" s="56">
        <f t="shared" si="172"/>
        <v>0</v>
      </c>
      <c r="U79" s="56">
        <f t="shared" si="172"/>
        <v>0</v>
      </c>
      <c r="V79" s="56">
        <f t="shared" si="172"/>
        <v>257</v>
      </c>
      <c r="W79" s="56">
        <f t="shared" si="172"/>
        <v>0</v>
      </c>
      <c r="X79" s="56">
        <f t="shared" si="172"/>
        <v>0</v>
      </c>
      <c r="Y79" s="56">
        <f t="shared" si="172"/>
        <v>0</v>
      </c>
      <c r="Z79" s="56">
        <f t="shared" si="172"/>
        <v>-1036</v>
      </c>
      <c r="AA79" s="56">
        <f t="shared" si="172"/>
        <v>0</v>
      </c>
      <c r="AB79" s="56">
        <f t="shared" si="172"/>
        <v>1.5934011847162921E-4</v>
      </c>
      <c r="AC79" s="56">
        <f t="shared" si="172"/>
        <v>0</v>
      </c>
      <c r="AD79" s="56">
        <f t="shared" si="172"/>
        <v>7.5343749999999545</v>
      </c>
      <c r="AE79" s="56">
        <f t="shared" si="172"/>
        <v>0</v>
      </c>
      <c r="AF79" s="56">
        <f t="shared" si="172"/>
        <v>182</v>
      </c>
      <c r="AG79" s="56">
        <f t="shared" si="172"/>
        <v>0</v>
      </c>
      <c r="AH79" s="56" t="e">
        <f t="shared" si="172"/>
        <v>#DIV/0!</v>
      </c>
      <c r="AI79" s="56">
        <f t="shared" si="172"/>
        <v>0</v>
      </c>
      <c r="AJ79" s="56">
        <f t="shared" si="172"/>
        <v>0</v>
      </c>
      <c r="AK79" s="56">
        <f t="shared" si="172"/>
        <v>38111</v>
      </c>
      <c r="AL79" s="56">
        <f t="shared" si="172"/>
        <v>0</v>
      </c>
      <c r="AM79" s="56">
        <f t="shared" si="172"/>
        <v>0</v>
      </c>
      <c r="AN79" s="56">
        <f t="shared" si="172"/>
        <v>0</v>
      </c>
      <c r="AO79" s="56">
        <f t="shared" si="172"/>
        <v>-13317</v>
      </c>
      <c r="AP79" s="56">
        <f t="shared" si="172"/>
        <v>0</v>
      </c>
      <c r="AQ79" s="56">
        <f t="shared" si="172"/>
        <v>0.1038558870413325</v>
      </c>
      <c r="AR79" s="56">
        <f t="shared" si="172"/>
        <v>0</v>
      </c>
      <c r="AS79" s="56">
        <f t="shared" si="172"/>
        <v>0</v>
      </c>
      <c r="AT79" s="56">
        <f t="shared" si="172"/>
        <v>0</v>
      </c>
      <c r="AU79" s="56">
        <f t="shared" si="172"/>
        <v>-4.5213377998102877E-3</v>
      </c>
      <c r="AV79" s="56">
        <f t="shared" si="172"/>
        <v>0</v>
      </c>
      <c r="AW79" s="56">
        <f t="shared" si="172"/>
        <v>-100.64687500000036</v>
      </c>
      <c r="AX79" s="56">
        <f t="shared" si="172"/>
        <v>0</v>
      </c>
      <c r="AY79" s="56">
        <f t="shared" si="172"/>
        <v>0</v>
      </c>
      <c r="AZ79" s="56">
        <f t="shared" si="172"/>
        <v>22727</v>
      </c>
      <c r="BA79" s="56">
        <f t="shared" si="172"/>
        <v>0</v>
      </c>
      <c r="BB79" s="56">
        <f t="shared" si="172"/>
        <v>-448064</v>
      </c>
      <c r="BC79" s="56">
        <f t="shared" si="172"/>
        <v>0</v>
      </c>
      <c r="BD79" s="56">
        <f t="shared" si="172"/>
        <v>2268</v>
      </c>
      <c r="BE79" s="56">
        <f t="shared" si="172"/>
        <v>0</v>
      </c>
      <c r="BF79" s="56">
        <f t="shared" si="172"/>
        <v>2.4548104945984334E-3</v>
      </c>
      <c r="BG79" s="56">
        <f t="shared" si="172"/>
        <v>0</v>
      </c>
      <c r="BH79" s="56">
        <f t="shared" si="172"/>
        <v>0</v>
      </c>
      <c r="BI79" s="56">
        <f t="shared" si="172"/>
        <v>0</v>
      </c>
      <c r="BJ79" s="56">
        <f t="shared" si="172"/>
        <v>-13339</v>
      </c>
      <c r="BK79" s="56">
        <f t="shared" si="172"/>
        <v>0</v>
      </c>
      <c r="BL79" s="56">
        <f t="shared" si="172"/>
        <v>8.1908889553223424E-4</v>
      </c>
      <c r="BM79" s="56">
        <f t="shared" si="172"/>
        <v>-3549.5651442307571</v>
      </c>
      <c r="BN79" s="56">
        <f t="shared" si="172"/>
        <v>0</v>
      </c>
      <c r="BO79" s="56">
        <f t="shared" si="172"/>
        <v>-21929</v>
      </c>
      <c r="BP79" s="10"/>
      <c r="BQ79" s="10"/>
      <c r="BR79" s="10"/>
      <c r="BS79" s="10"/>
      <c r="BT79" s="10"/>
      <c r="BU79" s="10"/>
      <c r="BV79" s="62"/>
      <c r="BW79" s="10"/>
      <c r="BX79" s="10"/>
      <c r="BY79" s="10"/>
      <c r="BZ79" s="62"/>
      <c r="CA79" s="61"/>
      <c r="CB79" s="61"/>
      <c r="CC79" s="61"/>
      <c r="CD79" s="61"/>
      <c r="CE79" s="61"/>
      <c r="CF79" s="117"/>
    </row>
    <row r="80" spans="2:84" x14ac:dyDescent="0.3">
      <c r="Z80" s="56"/>
      <c r="AB80" s="59"/>
      <c r="AZ80" s="59"/>
      <c r="BF80" s="59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61"/>
      <c r="CB80" s="117"/>
      <c r="CC80" s="117"/>
      <c r="CD80" s="117"/>
      <c r="CE80" s="117"/>
    </row>
    <row r="81" spans="4:71" x14ac:dyDescent="0.3">
      <c r="D81" s="56"/>
      <c r="H81" s="1"/>
      <c r="N81" s="59"/>
      <c r="V81" s="56"/>
      <c r="Z81" s="1"/>
      <c r="AZ81" s="59"/>
      <c r="BB81" s="56"/>
      <c r="BD81" s="59"/>
      <c r="BI81" s="61"/>
      <c r="BJ81" s="61"/>
      <c r="BK81" s="61"/>
      <c r="BL81" s="61"/>
      <c r="BM81" s="61"/>
      <c r="BN81" s="61"/>
      <c r="BO81" s="61"/>
      <c r="BP81" s="61"/>
      <c r="BQ81" s="61"/>
      <c r="BR81" s="10"/>
      <c r="BS81" s="10"/>
    </row>
    <row r="82" spans="4:71" x14ac:dyDescent="0.3">
      <c r="H82" s="56"/>
      <c r="Z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90"/>
      <c r="BR82" s="1"/>
      <c r="BS82" s="1"/>
    </row>
    <row r="83" spans="4:71" x14ac:dyDescent="0.3">
      <c r="D83" s="1"/>
      <c r="E83" s="123" t="s">
        <v>28</v>
      </c>
      <c r="F83" s="124"/>
      <c r="G83" s="124" t="s">
        <v>68</v>
      </c>
      <c r="H83" s="116"/>
      <c r="I83" s="116"/>
      <c r="J83" s="116"/>
      <c r="K83" s="61"/>
      <c r="L83" s="10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90"/>
      <c r="BR83" s="1"/>
      <c r="BS83" s="1"/>
    </row>
    <row r="84" spans="4:71" x14ac:dyDescent="0.3">
      <c r="D84" s="1"/>
      <c r="E84" s="123" t="s">
        <v>40</v>
      </c>
      <c r="F84" s="124"/>
      <c r="G84" s="124" t="s">
        <v>42</v>
      </c>
      <c r="H84" s="10"/>
      <c r="I84" s="10"/>
      <c r="J84" s="10"/>
      <c r="K84" s="61"/>
      <c r="L84" s="10"/>
      <c r="AC84" s="1"/>
      <c r="AD84" s="1"/>
      <c r="AE84" s="1"/>
      <c r="AF84" s="1"/>
      <c r="AG84" s="1"/>
      <c r="AH84" s="1"/>
      <c r="AI84" s="1"/>
      <c r="AJ84" s="1"/>
      <c r="AK84" s="1" t="s">
        <v>17</v>
      </c>
      <c r="AL84" s="1"/>
      <c r="AM84" s="1"/>
      <c r="AN84" s="1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90"/>
      <c r="BR84" s="1"/>
      <c r="BS84" s="1"/>
    </row>
    <row r="85" spans="4:71" x14ac:dyDescent="0.3">
      <c r="D85" s="1"/>
      <c r="E85" s="123" t="s">
        <v>47</v>
      </c>
      <c r="F85" s="124"/>
      <c r="G85" s="124" t="s">
        <v>58</v>
      </c>
      <c r="H85" s="10"/>
      <c r="I85" s="10"/>
      <c r="J85" s="10"/>
      <c r="K85" s="61"/>
      <c r="L85" s="10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90"/>
      <c r="BR85" s="1"/>
      <c r="BS85" s="1"/>
    </row>
    <row r="86" spans="4:71" x14ac:dyDescent="0.3">
      <c r="D86" s="1"/>
      <c r="E86" s="123" t="s">
        <v>69</v>
      </c>
      <c r="F86" s="61"/>
      <c r="G86" s="93" t="s">
        <v>70</v>
      </c>
      <c r="H86" s="61"/>
      <c r="I86" s="61"/>
      <c r="J86" s="61"/>
      <c r="K86" s="61"/>
      <c r="L86" s="6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90"/>
      <c r="BR86" s="1"/>
      <c r="BS86" s="1"/>
    </row>
    <row r="87" spans="4:71" x14ac:dyDescent="0.3">
      <c r="AC87" s="1"/>
      <c r="AD87" s="1"/>
      <c r="AE87" s="1"/>
      <c r="AF87" s="1"/>
      <c r="AG87" s="1"/>
      <c r="AH87" s="1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1"/>
      <c r="BS87" s="1"/>
    </row>
    <row r="88" spans="4:71" x14ac:dyDescent="0.3">
      <c r="AC88" s="1"/>
      <c r="AD88" s="1"/>
      <c r="AE88" s="1"/>
      <c r="AF88" s="1"/>
      <c r="AG88" s="1"/>
      <c r="AH88" s="1"/>
    </row>
    <row r="89" spans="4:71" x14ac:dyDescent="0.3">
      <c r="D89" s="56"/>
      <c r="AC89" s="1"/>
      <c r="AD89" s="1"/>
      <c r="AE89" s="1"/>
      <c r="AF89" s="1"/>
      <c r="AG89" s="1"/>
      <c r="AH89" s="1"/>
    </row>
    <row r="90" spans="4:71" x14ac:dyDescent="0.3">
      <c r="D90" s="1">
        <v>4900</v>
      </c>
      <c r="AC90" s="1"/>
      <c r="AD90" s="1"/>
      <c r="AE90" s="1"/>
      <c r="AF90" s="1"/>
      <c r="AG90" s="1"/>
      <c r="AH90" s="1"/>
    </row>
    <row r="91" spans="4:71" x14ac:dyDescent="0.3">
      <c r="D91" s="1">
        <v>1000000</v>
      </c>
      <c r="AC91" s="1"/>
      <c r="AD91" s="1"/>
      <c r="AE91" s="1"/>
      <c r="AF91" s="1"/>
      <c r="AG91" s="1"/>
      <c r="AH91" s="1"/>
    </row>
    <row r="92" spans="4:71" x14ac:dyDescent="0.3">
      <c r="AC92" s="1"/>
      <c r="AD92" s="1"/>
      <c r="AE92" s="1"/>
      <c r="AF92" s="1"/>
      <c r="AG92" s="1"/>
      <c r="AH92" s="1"/>
    </row>
    <row r="93" spans="4:71" x14ac:dyDescent="0.3">
      <c r="D93" s="279">
        <f>+D90/D91</f>
        <v>4.8999999999999998E-3</v>
      </c>
      <c r="AC93" s="1"/>
      <c r="AD93" s="1"/>
      <c r="AE93" s="1"/>
      <c r="AF93" s="1"/>
      <c r="AG93" s="1"/>
      <c r="AH93" s="1"/>
    </row>
    <row r="94" spans="4:71" x14ac:dyDescent="0.3">
      <c r="AC94" s="1"/>
      <c r="AD94" s="1"/>
      <c r="AE94" s="1"/>
      <c r="AF94" s="1"/>
      <c r="AG94" s="1"/>
      <c r="AH94" s="1"/>
    </row>
    <row r="95" spans="4:71" x14ac:dyDescent="0.3">
      <c r="AC95" s="1"/>
      <c r="AD95" s="1"/>
      <c r="AE95" s="1"/>
      <c r="AF95" s="1"/>
      <c r="AG95" s="1"/>
      <c r="AH95" s="1"/>
    </row>
    <row r="96" spans="4:71" x14ac:dyDescent="0.3">
      <c r="AC96" s="1"/>
      <c r="AD96" s="1"/>
      <c r="AE96" s="1"/>
      <c r="AF96" s="1"/>
      <c r="AG96" s="1"/>
      <c r="AH96" s="1"/>
    </row>
    <row r="97" spans="4:86" x14ac:dyDescent="0.3">
      <c r="AC97" s="1"/>
      <c r="AD97" s="1"/>
      <c r="AE97" s="1"/>
      <c r="AF97" s="1"/>
      <c r="AG97" s="1"/>
      <c r="AH97" s="1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1"/>
      <c r="BS97" s="1"/>
      <c r="BT97" s="1"/>
      <c r="BU97" s="1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</row>
    <row r="98" spans="4:86" x14ac:dyDescent="0.3">
      <c r="AC98" s="10"/>
      <c r="AD98" s="10"/>
      <c r="AE98" s="10"/>
      <c r="AF98" s="10"/>
      <c r="AG98" s="10"/>
      <c r="AH98" s="10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89"/>
      <c r="BW98" s="89"/>
      <c r="BX98" s="89"/>
      <c r="BY98" s="89"/>
      <c r="BZ98" s="121"/>
      <c r="CA98" s="1"/>
      <c r="CB98" s="1"/>
      <c r="CC98" s="1"/>
      <c r="CD98" s="1"/>
      <c r="CE98" s="1"/>
      <c r="CF98" s="1"/>
      <c r="CG98" s="1"/>
      <c r="CH98" s="1"/>
    </row>
    <row r="99" spans="4:86" x14ac:dyDescent="0.3">
      <c r="D99">
        <v>10</v>
      </c>
      <c r="AC99" s="10"/>
      <c r="AD99" s="10"/>
      <c r="AE99" s="10"/>
      <c r="AF99" s="10"/>
      <c r="AG99" s="10"/>
      <c r="AH99" s="10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89"/>
      <c r="BW99" s="89"/>
      <c r="BX99" s="89"/>
      <c r="BY99" s="89"/>
      <c r="BZ99" s="89"/>
      <c r="CA99" s="1"/>
      <c r="CB99" s="1"/>
      <c r="CC99" s="1"/>
      <c r="CD99" s="1"/>
      <c r="CE99" s="1"/>
      <c r="CF99" s="1"/>
      <c r="CG99" s="1"/>
      <c r="CH99" s="1"/>
    </row>
    <row r="100" spans="4:86" x14ac:dyDescent="0.3">
      <c r="D100" s="1">
        <v>1000000</v>
      </c>
      <c r="AC100" s="10"/>
      <c r="AD100" s="10"/>
      <c r="AE100" s="10"/>
      <c r="AF100" s="10"/>
      <c r="AG100" s="10"/>
      <c r="AH100" s="10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89"/>
      <c r="BW100" s="89"/>
      <c r="BX100" s="89"/>
      <c r="BY100" s="89"/>
      <c r="BZ100" s="89"/>
      <c r="CA100" s="1"/>
      <c r="CB100" s="1"/>
      <c r="CC100" s="1"/>
      <c r="CD100" s="1"/>
      <c r="CE100" s="1"/>
      <c r="CF100" s="1"/>
    </row>
    <row r="101" spans="4:86" x14ac:dyDescent="0.3">
      <c r="D101" s="57">
        <f>+D99/D100</f>
        <v>1.0000000000000001E-5</v>
      </c>
      <c r="AC101" s="10"/>
      <c r="AD101" s="10"/>
      <c r="AE101" s="10"/>
      <c r="AF101" s="10"/>
      <c r="AG101" s="10"/>
      <c r="AH101" s="10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89"/>
      <c r="BW101" s="89"/>
      <c r="BX101" s="89"/>
      <c r="BY101" s="89"/>
      <c r="BZ101" s="89"/>
      <c r="CA101" s="1"/>
      <c r="CB101" s="1"/>
      <c r="CC101" s="1"/>
      <c r="CD101" s="1"/>
      <c r="CE101" s="1"/>
      <c r="CF101" s="1"/>
    </row>
    <row r="102" spans="4:86" x14ac:dyDescent="0.3">
      <c r="AC102" s="10"/>
      <c r="AD102" s="10"/>
      <c r="AE102" s="10"/>
      <c r="AF102" s="10"/>
      <c r="AG102" s="10"/>
      <c r="AH102" s="1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122"/>
      <c r="BY102" s="89"/>
      <c r="BZ102" s="89"/>
    </row>
    <row r="103" spans="4:86" x14ac:dyDescent="0.3">
      <c r="D103" s="1">
        <v>330000000</v>
      </c>
      <c r="AC103" s="10"/>
      <c r="AD103" s="10"/>
      <c r="AE103" s="10"/>
      <c r="AF103" s="10"/>
      <c r="AG103" s="10"/>
      <c r="AH103" s="10"/>
      <c r="AI103" s="90"/>
      <c r="AJ103" s="90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90"/>
      <c r="BB103" s="9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89"/>
      <c r="BW103" s="89"/>
      <c r="BX103" s="89"/>
      <c r="BY103" s="89"/>
      <c r="BZ103" s="89"/>
    </row>
    <row r="104" spans="4:86" x14ac:dyDescent="0.3">
      <c r="AC104" s="10"/>
      <c r="AD104" s="10"/>
      <c r="AE104" s="10"/>
      <c r="AF104" s="10"/>
      <c r="AG104" s="10"/>
      <c r="AH104" s="10"/>
      <c r="AI104" s="90"/>
      <c r="AJ104" s="90"/>
      <c r="AK104" s="151"/>
      <c r="AL104" s="151"/>
      <c r="AM104" s="151"/>
      <c r="AN104" s="151"/>
      <c r="AO104" s="151"/>
      <c r="AP104" s="151"/>
      <c r="AQ104" s="151"/>
      <c r="AR104" s="90"/>
      <c r="AS104" s="90"/>
      <c r="AT104" s="90"/>
      <c r="AU104" s="110"/>
      <c r="AV104" s="110"/>
      <c r="AW104" s="110"/>
      <c r="AX104" s="110"/>
      <c r="AY104" s="90"/>
      <c r="AZ104" s="90"/>
      <c r="BA104" s="110"/>
      <c r="BB104" s="9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89"/>
      <c r="BW104" s="89"/>
      <c r="BX104" s="89"/>
      <c r="BY104" s="89"/>
      <c r="BZ104" s="89"/>
    </row>
    <row r="105" spans="4:86" x14ac:dyDescent="0.3">
      <c r="D105" s="472">
        <f>+H72/D103</f>
        <v>4.9118242424242425E-3</v>
      </c>
      <c r="AC105" s="10"/>
      <c r="AD105" s="10"/>
      <c r="AE105" s="10"/>
      <c r="AF105" s="10"/>
      <c r="AG105" s="10"/>
      <c r="AH105" s="10"/>
      <c r="AI105" s="90"/>
      <c r="AJ105" s="90"/>
      <c r="AK105" s="151"/>
      <c r="AL105" s="151"/>
      <c r="AM105" s="151"/>
      <c r="AN105" s="151"/>
      <c r="AO105" s="151"/>
      <c r="AP105" s="151"/>
      <c r="AQ105" s="151"/>
      <c r="AR105" s="151"/>
      <c r="AS105" s="110"/>
      <c r="AT105" s="90"/>
      <c r="AU105" s="110"/>
      <c r="AV105" s="110"/>
      <c r="AW105" s="110"/>
      <c r="AX105" s="110"/>
      <c r="AY105" s="90"/>
      <c r="AZ105" s="90"/>
      <c r="BA105" s="110"/>
      <c r="BB105" s="9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89"/>
      <c r="BW105" s="89"/>
      <c r="BX105" s="89"/>
      <c r="BY105" s="89"/>
      <c r="BZ105" s="89"/>
    </row>
    <row r="106" spans="4:86" x14ac:dyDescent="0.3">
      <c r="AC106" s="10"/>
      <c r="AD106" s="10"/>
      <c r="AE106" s="10"/>
      <c r="AF106" s="10"/>
      <c r="AG106" s="10"/>
      <c r="AH106" s="10"/>
      <c r="AI106" s="90"/>
      <c r="AJ106" s="90"/>
      <c r="AK106" s="90"/>
      <c r="AL106" s="90"/>
      <c r="AM106" s="152"/>
      <c r="AN106" s="152"/>
      <c r="AO106" s="152"/>
      <c r="AP106" s="152"/>
      <c r="AQ106" s="152"/>
      <c r="AR106" s="90"/>
      <c r="AS106" s="90"/>
      <c r="AT106" s="90"/>
      <c r="AU106" s="110"/>
      <c r="AV106" s="110"/>
      <c r="AW106" s="110"/>
      <c r="AX106" s="110"/>
      <c r="AY106" s="90"/>
      <c r="AZ106" s="90"/>
      <c r="BA106" s="110"/>
      <c r="BB106" s="9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89"/>
      <c r="BW106" s="89"/>
      <c r="BX106" s="89"/>
      <c r="BY106" s="89"/>
      <c r="BZ106" s="89"/>
    </row>
    <row r="107" spans="4:86" x14ac:dyDescent="0.3">
      <c r="AC107" s="10"/>
      <c r="AD107" s="10"/>
      <c r="AE107" s="10"/>
      <c r="AF107" s="10"/>
      <c r="AG107" s="10"/>
      <c r="AH107" s="10"/>
      <c r="AI107" s="90"/>
      <c r="AJ107" s="90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10"/>
      <c r="AV107" s="110"/>
      <c r="AW107" s="110"/>
      <c r="AX107" s="110"/>
      <c r="AY107" s="90"/>
      <c r="AZ107" s="90"/>
      <c r="BA107" s="11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4:86" x14ac:dyDescent="0.3">
      <c r="D108">
        <v>28.59</v>
      </c>
      <c r="AC108" s="10"/>
      <c r="AD108" s="10"/>
      <c r="AE108" s="10"/>
      <c r="AF108" s="10"/>
      <c r="AG108" s="10"/>
      <c r="AH108" s="10"/>
      <c r="AI108" s="90"/>
      <c r="AJ108" s="90"/>
      <c r="AK108" s="90"/>
      <c r="AL108" s="90"/>
      <c r="AM108" s="152"/>
      <c r="AN108" s="152"/>
      <c r="AO108" s="152"/>
      <c r="AP108" s="152"/>
      <c r="AQ108" s="152"/>
      <c r="AR108" s="152"/>
      <c r="AS108" s="152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4:86" x14ac:dyDescent="0.3">
      <c r="AC109" s="10"/>
      <c r="AD109" s="10"/>
      <c r="AE109" s="10"/>
      <c r="AF109" s="10"/>
      <c r="AG109" s="10"/>
      <c r="AH109" s="10"/>
      <c r="AI109" s="90"/>
      <c r="AJ109" s="90"/>
      <c r="AK109" s="90"/>
      <c r="AL109" s="90"/>
      <c r="AM109" s="152"/>
      <c r="AN109" s="152"/>
      <c r="AO109" s="152"/>
      <c r="AP109" s="152"/>
      <c r="AQ109" s="152"/>
      <c r="AR109" s="152"/>
      <c r="AS109" s="152"/>
      <c r="AT109" s="90"/>
      <c r="AU109" s="110"/>
      <c r="AV109" s="110"/>
      <c r="AW109" s="110"/>
      <c r="AX109" s="110"/>
      <c r="AY109" s="90"/>
      <c r="AZ109" s="9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4:86" x14ac:dyDescent="0.3">
      <c r="D110">
        <f>+D103/100000</f>
        <v>3300</v>
      </c>
      <c r="AC110" s="10"/>
      <c r="AD110" s="10"/>
      <c r="AE110" s="10"/>
      <c r="AF110" s="10"/>
      <c r="AG110" s="10"/>
      <c r="AH110" s="10"/>
      <c r="AI110" s="90"/>
      <c r="AJ110" s="90"/>
      <c r="AK110" s="90"/>
      <c r="AL110" s="90"/>
      <c r="AM110" s="152"/>
      <c r="AN110" s="152"/>
      <c r="AO110" s="152"/>
      <c r="AP110" s="152"/>
      <c r="AQ110" s="152"/>
      <c r="AR110" s="152"/>
      <c r="AS110" s="152"/>
      <c r="AT110" s="90"/>
      <c r="AU110" s="110"/>
      <c r="AV110" s="110"/>
      <c r="AW110" s="110"/>
      <c r="AX110" s="110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4:86" x14ac:dyDescent="0.3">
      <c r="D111">
        <f>+D110*D108</f>
        <v>94347</v>
      </c>
      <c r="AC111" s="10"/>
      <c r="AD111" s="10"/>
      <c r="AE111" s="10"/>
      <c r="AF111" s="10"/>
      <c r="AG111" s="10"/>
      <c r="AH111" s="10"/>
      <c r="AI111" s="90"/>
      <c r="AJ111" s="90"/>
      <c r="AK111" s="90"/>
      <c r="AL111" s="90"/>
      <c r="AM111" s="152"/>
      <c r="AN111" s="152"/>
      <c r="AO111" s="152"/>
      <c r="AP111" s="152"/>
      <c r="AQ111" s="152"/>
      <c r="AR111" s="152"/>
      <c r="AS111" s="152"/>
      <c r="AT111" s="90"/>
      <c r="AU111" s="110"/>
      <c r="AV111" s="110"/>
      <c r="AW111" s="110"/>
      <c r="AX111" s="110"/>
      <c r="AY111" s="90"/>
      <c r="AZ111" s="90"/>
      <c r="BA111" s="110"/>
      <c r="BB111" s="9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4:86" x14ac:dyDescent="0.3">
      <c r="AC112" s="10"/>
      <c r="AD112" s="10"/>
      <c r="AE112" s="10"/>
      <c r="AF112" s="10"/>
      <c r="AG112" s="10"/>
      <c r="AH112" s="10"/>
      <c r="AI112" s="90"/>
      <c r="AJ112" s="90"/>
      <c r="AK112" s="90"/>
      <c r="AL112" s="90"/>
      <c r="AM112" s="152"/>
      <c r="AN112" s="152"/>
      <c r="AO112" s="152"/>
      <c r="AP112" s="152"/>
      <c r="AQ112" s="152"/>
      <c r="AR112" s="152"/>
      <c r="AS112" s="152"/>
      <c r="AT112" s="90"/>
      <c r="AU112" s="110"/>
      <c r="AV112" s="110"/>
      <c r="AW112" s="110"/>
      <c r="AX112" s="110"/>
      <c r="AY112" s="90"/>
      <c r="AZ112" s="90"/>
      <c r="BA112" s="110"/>
      <c r="BB112" s="9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2:78" x14ac:dyDescent="0.3">
      <c r="AC113" s="10"/>
      <c r="AD113" s="10"/>
      <c r="AE113" s="10"/>
      <c r="AF113" s="10"/>
      <c r="AG113" s="10"/>
      <c r="AH113" s="10"/>
      <c r="AI113" s="90"/>
      <c r="AJ113" s="90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90"/>
      <c r="AV113" s="90"/>
      <c r="AW113" s="90"/>
      <c r="AX113" s="90"/>
      <c r="AY113" s="90"/>
      <c r="AZ113" s="110"/>
      <c r="BA113" s="11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2:78" x14ac:dyDescent="0.3">
      <c r="AC114" s="10"/>
      <c r="AD114" s="10"/>
      <c r="AE114" s="10"/>
      <c r="AF114" s="10"/>
      <c r="AG114" s="10"/>
      <c r="AH114" s="10"/>
      <c r="AI114" s="90"/>
      <c r="AJ114" s="90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2:78" x14ac:dyDescent="0.3"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90"/>
      <c r="AT115" s="110"/>
      <c r="AU115" s="153"/>
      <c r="AV115" s="153"/>
      <c r="AW115" s="153"/>
      <c r="AX115" s="153"/>
      <c r="AY115" s="110"/>
      <c r="AZ115" s="110"/>
      <c r="BA115" s="110"/>
      <c r="BB115" s="110"/>
    </row>
    <row r="116" spans="2:78" x14ac:dyDescent="0.3">
      <c r="B116" s="125"/>
      <c r="D116" s="55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90"/>
      <c r="AV116" s="90"/>
      <c r="AW116" s="90"/>
      <c r="AX116" s="90"/>
      <c r="AY116" s="110"/>
      <c r="AZ116" s="154"/>
      <c r="BA116" s="110"/>
      <c r="BB116" s="110"/>
    </row>
    <row r="117" spans="2:78" x14ac:dyDescent="0.3">
      <c r="B117" s="1"/>
      <c r="D117" s="55"/>
      <c r="W117" s="61"/>
      <c r="X117" s="61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</row>
    <row r="118" spans="2:78" x14ac:dyDescent="0.3">
      <c r="B118" s="1"/>
      <c r="D118" s="55"/>
      <c r="W118" s="61"/>
      <c r="X118" s="61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</row>
    <row r="119" spans="2:78" x14ac:dyDescent="0.3">
      <c r="B119" s="1"/>
      <c r="D119" s="55"/>
      <c r="W119" s="61"/>
      <c r="X119" s="61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</row>
    <row r="120" spans="2:78" x14ac:dyDescent="0.3">
      <c r="B120" s="1"/>
      <c r="D120" s="55"/>
      <c r="W120" s="61"/>
      <c r="X120" s="61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</row>
    <row r="121" spans="2:78" x14ac:dyDescent="0.3">
      <c r="B121" s="55"/>
      <c r="D121" s="55"/>
      <c r="W121" s="61"/>
      <c r="X121" s="61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</row>
    <row r="122" spans="2:78" x14ac:dyDescent="0.3">
      <c r="B122" s="57"/>
      <c r="D122" s="55"/>
      <c r="W122" s="61"/>
      <c r="X122" s="61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</row>
    <row r="123" spans="2:78" x14ac:dyDescent="0.3">
      <c r="B123" s="1"/>
      <c r="D123" s="55"/>
      <c r="W123" s="61"/>
      <c r="X123" s="61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</row>
    <row r="124" spans="2:78" x14ac:dyDescent="0.3">
      <c r="B124" s="1"/>
      <c r="D124" s="55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</row>
    <row r="125" spans="2:78" x14ac:dyDescent="0.3">
      <c r="B125" s="1"/>
      <c r="D125" s="55"/>
    </row>
    <row r="126" spans="2:78" x14ac:dyDescent="0.3">
      <c r="B126" s="1"/>
      <c r="D126" s="55"/>
    </row>
    <row r="127" spans="2:78" x14ac:dyDescent="0.3">
      <c r="B127" s="57" t="e">
        <f>+B126/B125</f>
        <v>#DIV/0!</v>
      </c>
      <c r="D127" s="55"/>
    </row>
    <row r="128" spans="2:78" x14ac:dyDescent="0.3">
      <c r="B128" s="1"/>
      <c r="D128" s="55"/>
    </row>
    <row r="129" spans="2:4" x14ac:dyDescent="0.3">
      <c r="B129" s="1"/>
      <c r="D129" s="55"/>
    </row>
    <row r="130" spans="2:4" x14ac:dyDescent="0.3">
      <c r="B130" s="1">
        <f>+B126*50</f>
        <v>0</v>
      </c>
      <c r="D130" s="55"/>
    </row>
    <row r="131" spans="2:4" x14ac:dyDescent="0.3">
      <c r="B131" s="1"/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/>
      <c r="D134" s="55"/>
    </row>
    <row r="135" spans="2:4" x14ac:dyDescent="0.3">
      <c r="B135" s="1"/>
      <c r="D135" s="55"/>
    </row>
    <row r="136" spans="2:4" x14ac:dyDescent="0.3">
      <c r="B136" s="1"/>
      <c r="D136" s="55"/>
    </row>
    <row r="137" spans="2:4" x14ac:dyDescent="0.3">
      <c r="B137" s="1"/>
      <c r="D137" s="55"/>
    </row>
    <row r="138" spans="2:4" x14ac:dyDescent="0.3">
      <c r="B138" s="1"/>
      <c r="D138" s="55"/>
    </row>
    <row r="139" spans="2:4" x14ac:dyDescent="0.3">
      <c r="B139" s="1"/>
      <c r="D139" s="55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  <row r="144" spans="2:4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3"/>
  <sheetViews>
    <sheetView topLeftCell="A37" workbookViewId="0">
      <selection activeCell="AM40" sqref="AM4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4" t="s">
        <v>7</v>
      </c>
      <c r="F7" s="505"/>
      <c r="G7" s="509">
        <v>0.7</v>
      </c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10"/>
    </row>
    <row r="8" spans="3:40" x14ac:dyDescent="0.3">
      <c r="E8" s="506" t="s">
        <v>125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8"/>
    </row>
    <row r="9" spans="3:40" x14ac:dyDescent="0.3">
      <c r="E9" s="524" t="s">
        <v>37</v>
      </c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6"/>
      <c r="Q9" s="522" t="s">
        <v>118</v>
      </c>
      <c r="R9" s="5"/>
      <c r="S9" s="519" t="s">
        <v>4</v>
      </c>
      <c r="T9" s="520"/>
      <c r="U9" s="52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79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9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6" t="s">
        <v>48</v>
      </c>
      <c r="AE14" s="517"/>
      <c r="AF14" s="518"/>
      <c r="AG14" s="208"/>
      <c r="AH14" s="51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+K81</f>
        <v>552706</v>
      </c>
      <c r="AG16" s="202"/>
      <c r="AH16" s="216">
        <f>+AJ31</f>
        <v>1699.5761791188559</v>
      </c>
      <c r="AI16" s="216"/>
      <c r="AJ16" s="217">
        <f>+S81</f>
        <v>43645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90889</v>
      </c>
      <c r="AG17" s="203"/>
      <c r="AH17" s="164">
        <v>1319</v>
      </c>
      <c r="AI17" s="216"/>
      <c r="AJ17" s="163">
        <v>6228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70784</v>
      </c>
      <c r="AG18" s="203"/>
      <c r="AH18" s="164">
        <v>533</v>
      </c>
      <c r="AI18" s="216"/>
      <c r="AJ18" s="163">
        <v>5100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714379</v>
      </c>
      <c r="AG19" s="203"/>
      <c r="AH19" s="203"/>
      <c r="AI19" s="203"/>
      <c r="AJ19" s="221">
        <f>SUM(AJ16:AJ18)</f>
        <v>54973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Table'!H78</f>
        <v>0.42853449372176111</v>
      </c>
      <c r="AG21" s="203"/>
      <c r="AH21" s="203"/>
      <c r="AI21" s="203"/>
      <c r="AJ21" s="223">
        <f>+AJ19/'Main Table'!Z78</f>
        <v>0.55706656668321797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6" t="s">
        <v>57</v>
      </c>
      <c r="AB25" s="517"/>
      <c r="AC25" s="517"/>
      <c r="AD25" s="517"/>
      <c r="AE25" s="517"/>
      <c r="AF25" s="517"/>
      <c r="AG25" s="517"/>
      <c r="AH25" s="517"/>
      <c r="AI25" s="517"/>
      <c r="AJ25" s="517"/>
      <c r="AK25" s="518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+E81</f>
        <v>359926</v>
      </c>
      <c r="AE27" s="170"/>
      <c r="AF27" s="201">
        <v>1850</v>
      </c>
      <c r="AG27" s="170"/>
      <c r="AH27" s="192">
        <f>+AD27/AD$31</f>
        <v>0.55924300219858758</v>
      </c>
      <c r="AI27" s="192"/>
      <c r="AJ27" s="170">
        <f>+AF27*AH27</f>
        <v>1034.5995540673871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+G81</f>
        <v>153140</v>
      </c>
      <c r="AE28" s="170"/>
      <c r="AF28" s="201">
        <v>1724</v>
      </c>
      <c r="AG28" s="170"/>
      <c r="AH28" s="192">
        <f>+AD28/AD$31</f>
        <v>0.23794467017301252</v>
      </c>
      <c r="AI28" s="192"/>
      <c r="AJ28" s="170">
        <f>+AF28*AH28</f>
        <v>410.21661137827357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+I81</f>
        <v>39640</v>
      </c>
      <c r="AE29" s="170"/>
      <c r="AF29" s="201">
        <v>1112</v>
      </c>
      <c r="AG29" s="170"/>
      <c r="AH29" s="192">
        <f>+AD29/AD$31</f>
        <v>6.1591528834127052E-2</v>
      </c>
      <c r="AI29" s="192"/>
      <c r="AJ29" s="170">
        <f>+AF29*AH29</f>
        <v>68.489780063549276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90889</v>
      </c>
      <c r="AE30" s="282"/>
      <c r="AF30" s="170">
        <f>+AH17</f>
        <v>1319</v>
      </c>
      <c r="AG30" s="282"/>
      <c r="AH30" s="192">
        <f>+AD30/AD$31</f>
        <v>0.14122079879427279</v>
      </c>
      <c r="AI30" s="282"/>
      <c r="AJ30" s="170">
        <f>+AF30*AH30</f>
        <v>186.27023360964583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643595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1699.5761791188559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1" t="s">
        <v>31</v>
      </c>
      <c r="AB36" s="512"/>
      <c r="AC36" s="512"/>
      <c r="AD36" s="512"/>
      <c r="AE36" s="512"/>
      <c r="AF36" s="512"/>
      <c r="AG36" s="512"/>
      <c r="AH36" s="512"/>
      <c r="AI36" s="51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/>
      <c r="F76" s="7"/>
      <c r="G76" s="7"/>
      <c r="H76" s="7"/>
      <c r="I76" s="7"/>
      <c r="J76" s="289"/>
      <c r="K76" s="7"/>
      <c r="L76" s="6"/>
      <c r="M76" s="29"/>
      <c r="N76" s="29"/>
      <c r="O76" s="29"/>
      <c r="P76" s="29"/>
      <c r="Q76" s="378"/>
      <c r="R76" s="6"/>
      <c r="S76" s="7"/>
      <c r="T76" s="6"/>
      <c r="U76" s="288"/>
      <c r="W76">
        <f t="shared" si="0"/>
        <v>66</v>
      </c>
    </row>
    <row r="77" spans="3:23" x14ac:dyDescent="0.3">
      <c r="C77" s="172">
        <f t="shared" si="1"/>
        <v>43976</v>
      </c>
      <c r="E77" s="286"/>
      <c r="F77" s="7"/>
      <c r="G77" s="7"/>
      <c r="H77" s="7"/>
      <c r="I77" s="7"/>
      <c r="J77" s="289"/>
      <c r="K77" s="7"/>
      <c r="L77" s="6"/>
      <c r="M77" s="29"/>
      <c r="N77" s="29"/>
      <c r="O77" s="29"/>
      <c r="P77" s="29"/>
      <c r="Q77" s="378"/>
      <c r="R77" s="6"/>
      <c r="S77" s="7"/>
      <c r="T77" s="6"/>
      <c r="U77" s="288"/>
      <c r="W77">
        <f t="shared" si="0"/>
        <v>67</v>
      </c>
    </row>
    <row r="78" spans="3:23" x14ac:dyDescent="0.3">
      <c r="C78" s="172">
        <f t="shared" si="1"/>
        <v>43977</v>
      </c>
      <c r="E78" s="286"/>
      <c r="F78" s="7"/>
      <c r="G78" s="7"/>
      <c r="H78" s="7"/>
      <c r="I78" s="7"/>
      <c r="J78" s="289"/>
      <c r="K78" s="7"/>
      <c r="L78" s="6"/>
      <c r="M78" s="29"/>
      <c r="N78" s="29"/>
      <c r="O78" s="29"/>
      <c r="P78" s="29"/>
      <c r="Q78" s="378"/>
      <c r="R78" s="6"/>
      <c r="S78" s="7"/>
      <c r="T78" s="6"/>
      <c r="U78" s="288"/>
      <c r="W78">
        <f t="shared" si="0"/>
        <v>68</v>
      </c>
    </row>
    <row r="79" spans="3:23" ht="15" thickBot="1" x14ac:dyDescent="0.35">
      <c r="C79" s="172">
        <f t="shared" si="1"/>
        <v>43978</v>
      </c>
      <c r="E79" s="290"/>
      <c r="F79" s="291"/>
      <c r="G79" s="291"/>
      <c r="H79" s="291"/>
      <c r="I79" s="291"/>
      <c r="J79" s="291"/>
      <c r="K79" s="291"/>
      <c r="L79" s="292"/>
      <c r="M79" s="293"/>
      <c r="N79" s="293"/>
      <c r="O79" s="293"/>
      <c r="P79" s="293"/>
      <c r="Q79" s="377"/>
      <c r="R79" s="292"/>
      <c r="S79" s="292"/>
      <c r="T79" s="292"/>
      <c r="U79" s="294"/>
      <c r="W79">
        <f t="shared" si="0"/>
        <v>69</v>
      </c>
    </row>
    <row r="80" spans="3:23" x14ac:dyDescent="0.3">
      <c r="E80" s="56"/>
      <c r="F80" s="1"/>
      <c r="G80" s="56"/>
      <c r="H80" s="56"/>
      <c r="I80" s="56"/>
      <c r="J80" s="1"/>
      <c r="K80" s="56"/>
      <c r="S80" s="56"/>
    </row>
    <row r="81" spans="3:41" x14ac:dyDescent="0.3">
      <c r="C81" s="181" t="s">
        <v>83</v>
      </c>
      <c r="E81" s="56">
        <f>+E75</f>
        <v>359926</v>
      </c>
      <c r="F81" s="56">
        <f>+F52</f>
        <v>0</v>
      </c>
      <c r="G81" s="56">
        <f t="shared" ref="G81:S81" si="49">+G75</f>
        <v>153140</v>
      </c>
      <c r="H81" s="56">
        <f t="shared" si="49"/>
        <v>0</v>
      </c>
      <c r="I81" s="56">
        <f t="shared" si="49"/>
        <v>39640</v>
      </c>
      <c r="J81" s="56">
        <f t="shared" si="49"/>
        <v>0</v>
      </c>
      <c r="K81" s="56">
        <f t="shared" si="49"/>
        <v>552706</v>
      </c>
      <c r="L81" s="56">
        <f t="shared" si="49"/>
        <v>0</v>
      </c>
      <c r="M81" s="56">
        <f t="shared" si="49"/>
        <v>4.2389434074709331E-3</v>
      </c>
      <c r="N81" s="56">
        <f t="shared" si="49"/>
        <v>0</v>
      </c>
      <c r="O81" s="56">
        <f t="shared" si="49"/>
        <v>0</v>
      </c>
      <c r="P81" s="56">
        <f t="shared" si="49"/>
        <v>0</v>
      </c>
      <c r="Q81" s="56">
        <f t="shared" si="49"/>
        <v>2333</v>
      </c>
      <c r="R81" s="56">
        <f t="shared" si="49"/>
        <v>0</v>
      </c>
      <c r="S81" s="56">
        <f t="shared" si="49"/>
        <v>43645</v>
      </c>
      <c r="T81" s="56">
        <f>+T60</f>
        <v>0</v>
      </c>
    </row>
    <row r="82" spans="3:41" x14ac:dyDescent="0.3">
      <c r="E82" s="56"/>
      <c r="G82" s="56"/>
      <c r="H82" s="56"/>
      <c r="I82" s="56"/>
      <c r="J82" s="56"/>
      <c r="K82" s="56"/>
      <c r="L82" s="56"/>
      <c r="M82" s="59"/>
      <c r="N82" s="56"/>
      <c r="O82" s="56"/>
      <c r="P82" s="56"/>
      <c r="Q82" s="56"/>
      <c r="R82" s="56"/>
      <c r="S82" s="56"/>
    </row>
    <row r="83" spans="3:41" x14ac:dyDescent="0.3">
      <c r="E83" s="59"/>
      <c r="K83" s="1"/>
    </row>
    <row r="84" spans="3:41" x14ac:dyDescent="0.3">
      <c r="C84" s="123"/>
      <c r="D84" s="124"/>
      <c r="E84" s="395"/>
      <c r="F84" s="10"/>
      <c r="G84" s="10"/>
      <c r="H84" s="10"/>
      <c r="I84" s="61"/>
      <c r="J84" s="10"/>
      <c r="K84" s="10"/>
      <c r="L84" s="10"/>
      <c r="M84" s="10"/>
      <c r="N84" s="10"/>
      <c r="O84" s="10"/>
      <c r="P84" s="10"/>
      <c r="Q84" s="395"/>
      <c r="R84" s="10"/>
      <c r="S84" s="10"/>
    </row>
    <row r="85" spans="3:41" x14ac:dyDescent="0.3">
      <c r="E85" s="56"/>
      <c r="K85" s="56">
        <f>+K73-K59</f>
        <v>54008</v>
      </c>
      <c r="Q85" s="56"/>
    </row>
    <row r="86" spans="3:41" x14ac:dyDescent="0.3">
      <c r="Q86" s="56"/>
      <c r="S86" s="59"/>
    </row>
    <row r="89" spans="3:41" x14ac:dyDescent="0.3">
      <c r="AO89" s="1">
        <v>3797000</v>
      </c>
    </row>
    <row r="90" spans="3:41" x14ac:dyDescent="0.3">
      <c r="C90" s="1"/>
    </row>
    <row r="91" spans="3:41" x14ac:dyDescent="0.3">
      <c r="C91" s="1"/>
      <c r="AO91" s="1">
        <v>30000</v>
      </c>
    </row>
    <row r="92" spans="3:41" x14ac:dyDescent="0.3">
      <c r="C92" s="59"/>
    </row>
    <row r="93" spans="3:41" x14ac:dyDescent="0.3">
      <c r="AO93" s="279">
        <f>+AO91/AO89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9"/>
  <sheetViews>
    <sheetView topLeftCell="A13" workbookViewId="0">
      <selection activeCell="P33" sqref="P3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4.664062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36" t="s">
        <v>116</v>
      </c>
      <c r="S3" s="537"/>
      <c r="T3" s="537"/>
      <c r="U3" s="537"/>
      <c r="V3" s="537"/>
      <c r="W3" s="537"/>
      <c r="X3" s="537"/>
      <c r="Y3" s="537"/>
      <c r="Z3" s="537"/>
      <c r="AA3" s="537"/>
      <c r="AB3" s="538"/>
    </row>
    <row r="4" spans="2:28" ht="15.6" x14ac:dyDescent="0.3">
      <c r="B4" s="258"/>
      <c r="C4" s="258"/>
      <c r="D4" s="168"/>
      <c r="R4" s="295"/>
      <c r="S4" s="396" t="s">
        <v>80</v>
      </c>
      <c r="T4" s="6"/>
      <c r="U4" s="396" t="s">
        <v>108</v>
      </c>
      <c r="V4" s="5"/>
      <c r="W4" s="396" t="s">
        <v>109</v>
      </c>
      <c r="X4" s="5"/>
      <c r="Y4" s="396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0.20206739178946004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39" t="s">
        <v>106</v>
      </c>
      <c r="F15" s="539"/>
      <c r="G15" s="539"/>
      <c r="H15" s="539"/>
      <c r="I15" s="539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45" t="s">
        <v>46</v>
      </c>
      <c r="E18" s="546"/>
      <c r="F18" s="546"/>
      <c r="G18" s="546"/>
      <c r="H18" s="546"/>
      <c r="I18" s="546"/>
      <c r="J18" s="546"/>
      <c r="K18" s="546"/>
      <c r="L18" s="546"/>
      <c r="M18" s="546"/>
      <c r="N18" s="546"/>
      <c r="O18" s="547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48" t="s">
        <v>77</v>
      </c>
      <c r="F19" s="548"/>
      <c r="G19" s="548"/>
      <c r="H19" s="548"/>
      <c r="I19" s="147" t="s">
        <v>76</v>
      </c>
      <c r="J19" s="148"/>
      <c r="K19" s="553" t="s">
        <v>74</v>
      </c>
      <c r="L19" s="553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Table'!H60</f>
        <v>1347309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Table'!Z78</f>
        <v>98683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17133</v>
      </c>
      <c r="J22" s="129"/>
      <c r="K22" s="140"/>
      <c r="L22" s="283">
        <v>17902</v>
      </c>
      <c r="M22" s="140"/>
      <c r="N22" s="160">
        <f>+(I22-L22)/I22</f>
        <v>-4.4884141714819352E-2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1231493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Table'!AO78</f>
        <v>446914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49" t="s">
        <v>49</v>
      </c>
      <c r="E25" s="550"/>
      <c r="F25" s="550"/>
      <c r="G25" s="550"/>
      <c r="H25" s="550"/>
      <c r="I25" s="132">
        <f>+I23-I24</f>
        <v>784579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v>375997</v>
      </c>
      <c r="V25" s="6"/>
      <c r="W25" s="44">
        <v>0.23899999999999999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446914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>
        <v>373168</v>
      </c>
      <c r="V26" s="6"/>
      <c r="W26" s="44">
        <v>0.23400000000000001</v>
      </c>
      <c r="X26" s="6"/>
      <c r="Y26" s="300">
        <f t="shared" ref="Y26" si="9">+U25-U26</f>
        <v>2829</v>
      </c>
      <c r="Z26" s="6"/>
      <c r="AA26" s="304"/>
      <c r="AB26" s="297"/>
    </row>
    <row r="27" spans="3:28" ht="15" thickBot="1" x14ac:dyDescent="0.35">
      <c r="C27" s="1"/>
      <c r="D27" s="549" t="s">
        <v>46</v>
      </c>
      <c r="E27" s="550"/>
      <c r="F27" s="550"/>
      <c r="G27" s="550"/>
      <c r="H27" s="550"/>
      <c r="I27" s="149">
        <f>+I25+I26</f>
        <v>1231493</v>
      </c>
      <c r="J27" s="129"/>
      <c r="K27" s="527">
        <v>1206236</v>
      </c>
      <c r="L27" s="527"/>
      <c r="M27" s="140"/>
      <c r="N27" s="150">
        <f>+I27-K27</f>
        <v>25257</v>
      </c>
      <c r="O27" s="136"/>
      <c r="P27" s="90"/>
      <c r="Q27" s="90"/>
      <c r="R27" s="295"/>
      <c r="S27" s="298">
        <f t="shared" si="1"/>
        <v>43972</v>
      </c>
      <c r="T27" s="6"/>
      <c r="U27" s="299">
        <v>346181</v>
      </c>
      <c r="V27" s="6"/>
      <c r="W27" s="44">
        <v>0.214</v>
      </c>
      <c r="X27" s="6"/>
      <c r="Y27" s="300">
        <f t="shared" ref="Y27" si="10">+U26-U27</f>
        <v>26987</v>
      </c>
      <c r="Z27" s="6"/>
      <c r="AA27" s="304"/>
      <c r="AB27" s="297"/>
    </row>
    <row r="28" spans="3:28" ht="15.6" thickTop="1" thickBot="1" x14ac:dyDescent="0.35">
      <c r="C28" s="10"/>
      <c r="D28" s="135"/>
      <c r="E28" s="551" t="s">
        <v>71</v>
      </c>
      <c r="F28" s="551"/>
      <c r="G28" s="551"/>
      <c r="H28" s="137"/>
      <c r="I28" s="276">
        <f>+I27/I32</f>
        <v>0.73873564211278997</v>
      </c>
      <c r="J28" s="140"/>
      <c r="K28" s="140"/>
      <c r="L28" s="140"/>
      <c r="M28" s="110"/>
      <c r="N28" s="162">
        <f>+N27/K27</f>
        <v>2.0938688614831592E-2</v>
      </c>
      <c r="O28" s="136"/>
      <c r="P28" s="1"/>
      <c r="Q28" s="1"/>
      <c r="R28" s="295"/>
      <c r="S28" s="298">
        <f t="shared" si="1"/>
        <v>43973</v>
      </c>
      <c r="T28" s="6"/>
      <c r="U28" s="299">
        <v>341216</v>
      </c>
      <c r="V28" s="6"/>
      <c r="W28" s="44">
        <v>0.20699999999999999</v>
      </c>
      <c r="X28" s="6"/>
      <c r="Y28" s="300">
        <f t="shared" ref="Y28" si="11">+U27-U28</f>
        <v>4965</v>
      </c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>
        <f>+I$36</f>
        <v>336852</v>
      </c>
      <c r="V29" s="6"/>
      <c r="W29" s="44">
        <f>+L$36</f>
        <v>0.20206739178946004</v>
      </c>
      <c r="X29" s="6"/>
      <c r="Y29" s="300">
        <f t="shared" ref="Y29" si="12">+U28-U29</f>
        <v>4364</v>
      </c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/>
      <c r="V30" s="6"/>
      <c r="W30" s="44"/>
      <c r="X30" s="6"/>
      <c r="Y30" s="300"/>
      <c r="Z30" s="6"/>
      <c r="AA30" s="304"/>
      <c r="AB30" s="297"/>
    </row>
    <row r="31" spans="3:28" ht="16.2" thickBot="1" x14ac:dyDescent="0.35">
      <c r="C31" s="90"/>
      <c r="D31" s="274"/>
      <c r="E31" s="561" t="s">
        <v>116</v>
      </c>
      <c r="F31" s="562"/>
      <c r="G31" s="562"/>
      <c r="H31" s="562"/>
      <c r="I31" s="562"/>
      <c r="J31" s="563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/>
      <c r="V31" s="6"/>
      <c r="W31" s="44"/>
      <c r="X31" s="6"/>
      <c r="Y31" s="300"/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28">
        <f>+'Main Table'!H78</f>
        <v>1667028</v>
      </c>
      <c r="J32" s="528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57">
        <f>+I27</f>
        <v>1231493</v>
      </c>
      <c r="J34" s="558"/>
      <c r="K34" s="22"/>
      <c r="L34" s="25">
        <f>+I34/$I$32</f>
        <v>0.73873564211278997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64">
        <f>+I21</f>
        <v>98683</v>
      </c>
      <c r="J35" s="565"/>
      <c r="K35" s="22"/>
      <c r="L35" s="25">
        <f>+I35/$I$32</f>
        <v>5.9196966097750006E-2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52" t="s">
        <v>116</v>
      </c>
      <c r="F36" s="552"/>
      <c r="G36" s="552"/>
      <c r="H36" s="277"/>
      <c r="I36" s="559">
        <f>+I32-I34-I35</f>
        <v>336852</v>
      </c>
      <c r="J36" s="560"/>
      <c r="K36" s="305"/>
      <c r="L36" s="278">
        <f>+I36/$I$32</f>
        <v>0.20206739178946004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40" t="s">
        <v>129</v>
      </c>
      <c r="E40" s="541"/>
      <c r="F40" s="541"/>
      <c r="G40" s="541"/>
      <c r="H40" s="541"/>
      <c r="I40" s="541"/>
      <c r="J40" s="541"/>
      <c r="K40" s="541"/>
      <c r="L40" s="541"/>
      <c r="M40" s="541"/>
      <c r="N40" s="541"/>
      <c r="O40" s="542"/>
      <c r="R40" s="301"/>
      <c r="S40" s="397">
        <f t="shared" si="1"/>
        <v>43985</v>
      </c>
      <c r="T40" s="292"/>
      <c r="U40" s="398"/>
      <c r="V40" s="292"/>
      <c r="W40" s="302"/>
      <c r="X40" s="292"/>
      <c r="Y40" s="399"/>
      <c r="Z40" s="292"/>
      <c r="AA40" s="400"/>
      <c r="AB40" s="303"/>
    </row>
    <row r="41" spans="3:28" ht="15" thickBot="1" x14ac:dyDescent="0.35">
      <c r="D41" s="323"/>
      <c r="E41" s="543" t="s">
        <v>77</v>
      </c>
      <c r="F41" s="543"/>
      <c r="G41" s="543"/>
      <c r="H41" s="543"/>
      <c r="I41" s="306" t="s">
        <v>76</v>
      </c>
      <c r="J41" s="307"/>
      <c r="K41" s="544" t="s">
        <v>37</v>
      </c>
      <c r="L41" s="544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2">
        <v>25405</v>
      </c>
      <c r="J42" s="382"/>
      <c r="K42" s="383"/>
      <c r="L42" s="383"/>
      <c r="M42" s="383"/>
      <c r="N42" s="383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2">
        <v>1836</v>
      </c>
      <c r="J43" s="382"/>
      <c r="K43" s="383"/>
      <c r="L43" s="383"/>
      <c r="M43" s="383"/>
      <c r="N43" s="383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4">
        <v>1397</v>
      </c>
      <c r="J44" s="382"/>
      <c r="K44" s="383"/>
      <c r="L44" s="382"/>
      <c r="M44" s="383"/>
      <c r="N44" s="385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2">
        <f>+I42-I43-I44</f>
        <v>22172</v>
      </c>
      <c r="J45" s="382"/>
      <c r="K45" s="383"/>
      <c r="L45" s="383"/>
      <c r="M45" s="383"/>
      <c r="N45" s="383"/>
      <c r="O45" s="317"/>
      <c r="U45" s="1">
        <v>330000000</v>
      </c>
    </row>
    <row r="46" spans="3:28" x14ac:dyDescent="0.3">
      <c r="D46" s="325"/>
      <c r="E46" s="310" t="s">
        <v>79</v>
      </c>
      <c r="F46" s="312"/>
      <c r="G46" s="312"/>
      <c r="H46" s="312"/>
      <c r="I46" s="384">
        <f>+'Main Table'!AO95</f>
        <v>0</v>
      </c>
      <c r="J46" s="382"/>
      <c r="K46" s="383"/>
      <c r="L46" s="383"/>
      <c r="M46" s="383"/>
      <c r="N46" s="383"/>
      <c r="O46" s="317"/>
      <c r="U46" s="87">
        <f>+U27/U45</f>
        <v>1.0490333333333334E-3</v>
      </c>
    </row>
    <row r="47" spans="3:28" x14ac:dyDescent="0.3">
      <c r="D47" s="567" t="s">
        <v>49</v>
      </c>
      <c r="E47" s="568"/>
      <c r="F47" s="568"/>
      <c r="G47" s="568"/>
      <c r="H47" s="568"/>
      <c r="I47" s="315">
        <f>+I45-I46</f>
        <v>22172</v>
      </c>
      <c r="J47" s="382"/>
      <c r="K47" s="383"/>
      <c r="L47" s="383"/>
      <c r="M47" s="383"/>
      <c r="N47" s="383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4">
        <f>+I46</f>
        <v>0</v>
      </c>
      <c r="J48" s="382"/>
      <c r="K48" s="383"/>
      <c r="L48" s="383"/>
      <c r="M48" s="383"/>
      <c r="N48" s="383"/>
      <c r="O48" s="317"/>
    </row>
    <row r="49" spans="4:17" ht="15" thickBot="1" x14ac:dyDescent="0.35">
      <c r="D49" s="567" t="s">
        <v>46</v>
      </c>
      <c r="E49" s="568"/>
      <c r="F49" s="568"/>
      <c r="G49" s="568"/>
      <c r="H49" s="568"/>
      <c r="I49" s="386">
        <f>+I47+I48</f>
        <v>22172</v>
      </c>
      <c r="J49" s="382"/>
      <c r="K49" s="569">
        <v>30167</v>
      </c>
      <c r="L49" s="569"/>
      <c r="M49" s="383"/>
      <c r="N49" s="387">
        <f>+K49-I49</f>
        <v>7995</v>
      </c>
      <c r="O49" s="317"/>
      <c r="Q49" s="56"/>
    </row>
    <row r="50" spans="4:17" ht="15.6" thickTop="1" thickBot="1" x14ac:dyDescent="0.35">
      <c r="D50" s="316"/>
      <c r="E50" s="570" t="s">
        <v>71</v>
      </c>
      <c r="F50" s="570"/>
      <c r="G50" s="570"/>
      <c r="H50" s="314"/>
      <c r="I50" s="388">
        <f>+I49/K49</f>
        <v>0.73497530414028578</v>
      </c>
      <c r="J50" s="383"/>
      <c r="K50" s="383"/>
      <c r="L50" s="383"/>
      <c r="M50" s="383"/>
      <c r="N50" s="389">
        <f>+N49/K49</f>
        <v>0.26502469585971428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0"/>
      <c r="J51" s="391"/>
      <c r="K51" s="392"/>
      <c r="L51" s="392"/>
      <c r="M51" s="392"/>
      <c r="N51" s="392"/>
      <c r="O51" s="320"/>
    </row>
    <row r="52" spans="4:17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</row>
    <row r="53" spans="4:17" ht="16.2" thickBot="1" x14ac:dyDescent="0.35">
      <c r="D53" s="363"/>
      <c r="E53" s="533" t="s">
        <v>130</v>
      </c>
      <c r="F53" s="534"/>
      <c r="G53" s="534"/>
      <c r="H53" s="534"/>
      <c r="I53" s="534"/>
      <c r="J53" s="535"/>
      <c r="K53" s="364"/>
      <c r="L53" s="367" t="s">
        <v>10</v>
      </c>
      <c r="M53" s="366"/>
      <c r="N53" s="110"/>
      <c r="O53" s="110"/>
      <c r="P53" s="61"/>
    </row>
    <row r="54" spans="4:17" x14ac:dyDescent="0.3">
      <c r="D54" s="325"/>
      <c r="E54" s="357" t="s">
        <v>90</v>
      </c>
      <c r="F54" s="312"/>
      <c r="G54" s="312"/>
      <c r="H54" s="312"/>
      <c r="I54" s="571">
        <f>+K49</f>
        <v>30167</v>
      </c>
      <c r="J54" s="571"/>
      <c r="K54" s="312"/>
      <c r="L54" s="358">
        <f>+I54/$I$54</f>
        <v>1</v>
      </c>
      <c r="M54" s="365"/>
      <c r="N54" s="110"/>
      <c r="O54" s="110"/>
      <c r="P54" s="61"/>
    </row>
    <row r="55" spans="4:17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</row>
    <row r="56" spans="4:17" x14ac:dyDescent="0.3">
      <c r="D56" s="316"/>
      <c r="E56" s="313"/>
      <c r="F56" s="359" t="s">
        <v>115</v>
      </c>
      <c r="G56" s="359"/>
      <c r="H56" s="313"/>
      <c r="I56" s="572">
        <f>+I49</f>
        <v>22172</v>
      </c>
      <c r="J56" s="573"/>
      <c r="K56" s="313"/>
      <c r="L56" s="358">
        <f>+I56/$I$54</f>
        <v>0.73497530414028578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74">
        <f>+I43</f>
        <v>1836</v>
      </c>
      <c r="J57" s="575"/>
      <c r="K57" s="313"/>
      <c r="L57" s="358">
        <f>+I57/$I$54</f>
        <v>6.0861205953525378E-2</v>
      </c>
      <c r="M57" s="317"/>
      <c r="N57" s="110"/>
      <c r="O57" s="110"/>
      <c r="P57" s="61"/>
    </row>
    <row r="58" spans="4:17" ht="15" thickBot="1" x14ac:dyDescent="0.35">
      <c r="D58" s="316"/>
      <c r="E58" s="576" t="s">
        <v>116</v>
      </c>
      <c r="F58" s="576"/>
      <c r="G58" s="576"/>
      <c r="H58" s="313"/>
      <c r="I58" s="529">
        <f>+I54-I56-I57</f>
        <v>6159</v>
      </c>
      <c r="J58" s="530"/>
      <c r="K58" s="360"/>
      <c r="L58" s="361">
        <f>+I58/$I$54</f>
        <v>0.20416348990618888</v>
      </c>
      <c r="M58" s="317"/>
      <c r="N58" s="110"/>
      <c r="O58" s="110"/>
      <c r="P58" s="158"/>
    </row>
    <row r="59" spans="4:17" ht="15" thickTop="1" x14ac:dyDescent="0.3">
      <c r="D59" s="316"/>
      <c r="E59" s="471"/>
      <c r="F59" s="471" t="s">
        <v>131</v>
      </c>
      <c r="G59" s="471"/>
      <c r="H59" s="313"/>
      <c r="I59" s="531">
        <f>+I44</f>
        <v>1397</v>
      </c>
      <c r="J59" s="531"/>
      <c r="K59" s="360"/>
      <c r="L59" s="380"/>
      <c r="M59" s="317"/>
      <c r="N59" s="110"/>
      <c r="O59" s="110"/>
      <c r="P59" s="158"/>
    </row>
    <row r="60" spans="4:17" ht="15" thickBot="1" x14ac:dyDescent="0.35">
      <c r="D60" s="316"/>
      <c r="E60" s="379"/>
      <c r="F60" s="379" t="s">
        <v>132</v>
      </c>
      <c r="G60" s="379"/>
      <c r="H60" s="313"/>
      <c r="I60" s="529">
        <f>+I58-I59</f>
        <v>4762</v>
      </c>
      <c r="J60" s="529"/>
      <c r="K60" s="360"/>
      <c r="L60" s="361">
        <f>+I60/K49</f>
        <v>0.15785460934133325</v>
      </c>
      <c r="M60" s="317"/>
      <c r="N60" s="110"/>
      <c r="O60" s="110"/>
      <c r="P60" s="61"/>
    </row>
    <row r="61" spans="4:17" ht="15.6" thickTop="1" thickBot="1" x14ac:dyDescent="0.35">
      <c r="D61" s="318"/>
      <c r="E61" s="319"/>
      <c r="F61" s="319"/>
      <c r="G61" s="319"/>
      <c r="H61" s="319"/>
      <c r="I61" s="319"/>
      <c r="J61" s="319"/>
      <c r="K61" s="319"/>
      <c r="L61" s="319"/>
      <c r="M61" s="320"/>
      <c r="N61" s="110"/>
      <c r="O61" s="110"/>
      <c r="P61" s="61"/>
    </row>
    <row r="62" spans="4:17" ht="15" thickBot="1" x14ac:dyDescent="0.35"/>
    <row r="63" spans="4:17" ht="15" thickBot="1" x14ac:dyDescent="0.35">
      <c r="E63" s="533" t="s">
        <v>119</v>
      </c>
      <c r="F63" s="534"/>
      <c r="G63" s="534"/>
      <c r="H63" s="534"/>
      <c r="I63" s="534"/>
      <c r="J63" s="534"/>
      <c r="K63" s="534"/>
      <c r="L63" s="534"/>
      <c r="M63" s="535"/>
      <c r="P63" s="373"/>
    </row>
    <row r="64" spans="4:17" x14ac:dyDescent="0.3">
      <c r="E64" s="368"/>
      <c r="F64" s="321" t="s">
        <v>111</v>
      </c>
      <c r="G64" s="321"/>
      <c r="H64" s="321"/>
      <c r="I64" s="566">
        <v>11690000</v>
      </c>
      <c r="J64" s="566"/>
      <c r="K64" s="566"/>
      <c r="L64" s="566"/>
      <c r="M64" s="369"/>
      <c r="P64" s="57">
        <f>+I58/I64</f>
        <v>5.2686056458511551E-4</v>
      </c>
      <c r="Q64" s="57">
        <f>+I54/I64</f>
        <v>2.5805816937553463E-3</v>
      </c>
    </row>
    <row r="65" spans="4:17" x14ac:dyDescent="0.3">
      <c r="E65" s="368"/>
      <c r="F65" s="321" t="s">
        <v>112</v>
      </c>
      <c r="G65" s="321"/>
      <c r="H65" s="321"/>
      <c r="I65" s="321"/>
      <c r="J65" s="321"/>
      <c r="K65" s="321"/>
      <c r="L65" s="322">
        <f>+I58/I64</f>
        <v>5.2686056458511551E-4</v>
      </c>
      <c r="M65" s="369"/>
    </row>
    <row r="66" spans="4:17" x14ac:dyDescent="0.3">
      <c r="E66" s="368"/>
      <c r="F66" s="532" t="s">
        <v>110</v>
      </c>
      <c r="G66" s="532"/>
      <c r="H66" s="321"/>
      <c r="I66" s="321"/>
      <c r="J66" s="321"/>
      <c r="K66" s="321"/>
      <c r="L66" s="381">
        <f>+I58/(I64/100000)</f>
        <v>52.686056458511544</v>
      </c>
      <c r="M66" s="369"/>
    </row>
    <row r="67" spans="4:17" ht="15" thickBot="1" x14ac:dyDescent="0.35">
      <c r="E67" s="370"/>
      <c r="F67" s="371"/>
      <c r="G67" s="371"/>
      <c r="H67" s="371"/>
      <c r="I67" s="371"/>
      <c r="J67" s="371"/>
      <c r="K67" s="371"/>
      <c r="L67" s="371"/>
      <c r="M67" s="372"/>
    </row>
    <row r="70" spans="4:17" ht="15" thickBot="1" x14ac:dyDescent="0.35"/>
    <row r="71" spans="4:17" ht="15" thickBot="1" x14ac:dyDescent="0.35">
      <c r="D71" s="594" t="s">
        <v>133</v>
      </c>
      <c r="E71" s="595"/>
      <c r="F71" s="595"/>
      <c r="G71" s="595"/>
      <c r="H71" s="595"/>
      <c r="I71" s="595"/>
      <c r="J71" s="595"/>
      <c r="K71" s="595"/>
      <c r="L71" s="595"/>
      <c r="M71" s="595"/>
      <c r="N71" s="595"/>
      <c r="O71" s="596"/>
    </row>
    <row r="72" spans="4:17" ht="15" thickBot="1" x14ac:dyDescent="0.35">
      <c r="D72" s="401"/>
      <c r="E72" s="597" t="s">
        <v>77</v>
      </c>
      <c r="F72" s="597"/>
      <c r="G72" s="597"/>
      <c r="H72" s="597"/>
      <c r="I72" s="402" t="s">
        <v>76</v>
      </c>
      <c r="J72" s="403"/>
      <c r="K72" s="598" t="s">
        <v>37</v>
      </c>
      <c r="L72" s="598"/>
      <c r="M72" s="404"/>
      <c r="N72" s="405" t="s">
        <v>75</v>
      </c>
      <c r="O72" s="406"/>
    </row>
    <row r="73" spans="4:17" x14ac:dyDescent="0.3">
      <c r="D73" s="407"/>
      <c r="E73" s="408" t="s">
        <v>43</v>
      </c>
      <c r="F73" s="409"/>
      <c r="G73" s="408"/>
      <c r="H73" s="408"/>
      <c r="I73" s="410">
        <v>38828</v>
      </c>
      <c r="J73" s="410"/>
      <c r="K73" s="411"/>
      <c r="L73" s="411"/>
      <c r="M73" s="411"/>
      <c r="N73" s="411"/>
      <c r="O73" s="412"/>
    </row>
    <row r="74" spans="4:17" x14ac:dyDescent="0.3">
      <c r="D74" s="407"/>
      <c r="E74" s="408" t="s">
        <v>44</v>
      </c>
      <c r="F74" s="408" t="s">
        <v>4</v>
      </c>
      <c r="G74" s="408"/>
      <c r="H74" s="408"/>
      <c r="I74" s="410">
        <v>2144</v>
      </c>
      <c r="J74" s="410"/>
      <c r="K74" s="411"/>
      <c r="L74" s="411"/>
      <c r="M74" s="411"/>
      <c r="N74" s="411"/>
      <c r="O74" s="412"/>
    </row>
    <row r="75" spans="4:17" x14ac:dyDescent="0.3">
      <c r="D75" s="407"/>
      <c r="E75" s="408"/>
      <c r="F75" s="408" t="s">
        <v>45</v>
      </c>
      <c r="G75" s="408"/>
      <c r="H75" s="408"/>
      <c r="I75" s="413"/>
      <c r="J75" s="410"/>
      <c r="K75" s="411"/>
      <c r="L75" s="410"/>
      <c r="M75" s="411"/>
      <c r="N75" s="414"/>
      <c r="O75" s="412"/>
    </row>
    <row r="76" spans="4:17" x14ac:dyDescent="0.3">
      <c r="D76" s="407"/>
      <c r="E76" s="408"/>
      <c r="F76" s="415" t="s">
        <v>72</v>
      </c>
      <c r="G76" s="415"/>
      <c r="H76" s="415"/>
      <c r="I76" s="410">
        <f>+I73-I74-I75</f>
        <v>36684</v>
      </c>
      <c r="J76" s="410"/>
      <c r="K76" s="411"/>
      <c r="L76" s="411"/>
      <c r="M76" s="411"/>
      <c r="N76" s="411"/>
      <c r="O76" s="412"/>
    </row>
    <row r="77" spans="4:17" x14ac:dyDescent="0.3">
      <c r="D77" s="407"/>
      <c r="E77" s="408" t="s">
        <v>79</v>
      </c>
      <c r="F77" s="16"/>
      <c r="G77" s="16"/>
      <c r="H77" s="16"/>
      <c r="I77" s="413">
        <f>+'Main Table'!AO125</f>
        <v>0</v>
      </c>
      <c r="J77" s="410"/>
      <c r="K77" s="411"/>
      <c r="L77" s="411"/>
      <c r="M77" s="411"/>
      <c r="N77" s="411"/>
      <c r="O77" s="412"/>
    </row>
    <row r="78" spans="4:17" x14ac:dyDescent="0.3">
      <c r="D78" s="554" t="s">
        <v>49</v>
      </c>
      <c r="E78" s="555"/>
      <c r="F78" s="555"/>
      <c r="G78" s="555"/>
      <c r="H78" s="555"/>
      <c r="I78" s="416">
        <f>+I76-I77</f>
        <v>36684</v>
      </c>
      <c r="J78" s="410"/>
      <c r="K78" s="411"/>
      <c r="L78" s="411"/>
      <c r="M78" s="411"/>
      <c r="N78" s="411"/>
      <c r="O78" s="412"/>
    </row>
    <row r="79" spans="4:17" x14ac:dyDescent="0.3">
      <c r="D79" s="407"/>
      <c r="E79" s="408" t="s">
        <v>73</v>
      </c>
      <c r="F79" s="16"/>
      <c r="G79" s="16"/>
      <c r="H79" s="16"/>
      <c r="I79" s="413">
        <f>+I77</f>
        <v>0</v>
      </c>
      <c r="J79" s="410"/>
      <c r="K79" s="411"/>
      <c r="L79" s="411"/>
      <c r="M79" s="411"/>
      <c r="N79" s="411"/>
      <c r="O79" s="412"/>
    </row>
    <row r="80" spans="4:17" ht="15" thickBot="1" x14ac:dyDescent="0.35">
      <c r="D80" s="554" t="s">
        <v>46</v>
      </c>
      <c r="E80" s="555"/>
      <c r="F80" s="555"/>
      <c r="G80" s="555"/>
      <c r="H80" s="555"/>
      <c r="I80" s="417">
        <f>+I78+I79</f>
        <v>36684</v>
      </c>
      <c r="J80" s="410"/>
      <c r="K80" s="556">
        <v>48675</v>
      </c>
      <c r="L80" s="556"/>
      <c r="M80" s="411"/>
      <c r="N80" s="418">
        <f>+K80-I80</f>
        <v>11991</v>
      </c>
      <c r="O80" s="412"/>
      <c r="Q80" s="57">
        <f>+K80/I94</f>
        <v>2.2663002158933225E-3</v>
      </c>
    </row>
    <row r="81" spans="4:16" ht="15.6" thickTop="1" thickBot="1" x14ac:dyDescent="0.35">
      <c r="D81" s="419"/>
      <c r="E81" s="585" t="s">
        <v>71</v>
      </c>
      <c r="F81" s="585"/>
      <c r="G81" s="585"/>
      <c r="H81" s="415"/>
      <c r="I81" s="420">
        <f>+I80/K80</f>
        <v>0.75365177195685673</v>
      </c>
      <c r="J81" s="411"/>
      <c r="K81" s="411"/>
      <c r="L81" s="411"/>
      <c r="M81" s="411"/>
      <c r="N81" s="421">
        <f>+N80/K80</f>
        <v>0.2463482280431433</v>
      </c>
      <c r="O81" s="412"/>
    </row>
    <row r="82" spans="4:16" ht="15.6" thickTop="1" thickBot="1" x14ac:dyDescent="0.35">
      <c r="D82" s="422"/>
      <c r="E82" s="423"/>
      <c r="F82" s="423"/>
      <c r="G82" s="423"/>
      <c r="H82" s="423"/>
      <c r="I82" s="424"/>
      <c r="J82" s="425"/>
      <c r="K82" s="426"/>
      <c r="L82" s="426"/>
      <c r="M82" s="426"/>
      <c r="N82" s="426"/>
      <c r="O82" s="427"/>
    </row>
    <row r="83" spans="4:16" ht="15" thickBot="1" x14ac:dyDescent="0.35">
      <c r="D83" s="90"/>
      <c r="E83" s="152"/>
      <c r="F83" s="152"/>
      <c r="G83" s="152"/>
      <c r="H83" s="152"/>
      <c r="I83" s="356"/>
      <c r="J83" s="90"/>
      <c r="K83" s="110"/>
      <c r="L83" s="110"/>
      <c r="M83" s="362"/>
      <c r="N83" s="110"/>
      <c r="O83" s="110"/>
    </row>
    <row r="84" spans="4:16" ht="16.2" thickBot="1" x14ac:dyDescent="0.35">
      <c r="D84" s="428"/>
      <c r="E84" s="586" t="s">
        <v>134</v>
      </c>
      <c r="F84" s="587"/>
      <c r="G84" s="587"/>
      <c r="H84" s="587"/>
      <c r="I84" s="587"/>
      <c r="J84" s="588"/>
      <c r="K84" s="429"/>
      <c r="L84" s="441" t="s">
        <v>10</v>
      </c>
      <c r="M84" s="430"/>
      <c r="N84" s="110"/>
      <c r="O84" s="110"/>
    </row>
    <row r="85" spans="4:16" x14ac:dyDescent="0.3">
      <c r="D85" s="407"/>
      <c r="E85" s="431" t="s">
        <v>90</v>
      </c>
      <c r="F85" s="16"/>
      <c r="G85" s="16"/>
      <c r="H85" s="16"/>
      <c r="I85" s="589">
        <f>+K80</f>
        <v>48675</v>
      </c>
      <c r="J85" s="589"/>
      <c r="K85" s="16"/>
      <c r="L85" s="60">
        <f>+I85/$I$85</f>
        <v>1</v>
      </c>
      <c r="M85" s="432"/>
      <c r="N85" s="110"/>
      <c r="O85" s="110"/>
    </row>
    <row r="86" spans="4:16" x14ac:dyDescent="0.3">
      <c r="D86" s="407"/>
      <c r="E86" s="431"/>
      <c r="F86" s="16"/>
      <c r="G86" s="16"/>
      <c r="H86" s="16"/>
      <c r="I86" s="16"/>
      <c r="J86" s="16"/>
      <c r="K86" s="16"/>
      <c r="L86" s="16"/>
      <c r="M86" s="432"/>
      <c r="N86" s="110"/>
      <c r="O86" s="110"/>
    </row>
    <row r="87" spans="4:16" x14ac:dyDescent="0.3">
      <c r="D87" s="419"/>
      <c r="E87" s="15"/>
      <c r="F87" s="433" t="s">
        <v>115</v>
      </c>
      <c r="G87" s="433"/>
      <c r="H87" s="15"/>
      <c r="I87" s="590">
        <f>+I80</f>
        <v>36684</v>
      </c>
      <c r="J87" s="591"/>
      <c r="K87" s="15"/>
      <c r="L87" s="60">
        <f>+I87/$I$85</f>
        <v>0.75365177195685673</v>
      </c>
      <c r="M87" s="412"/>
      <c r="N87" s="110"/>
      <c r="O87" s="110"/>
    </row>
    <row r="88" spans="4:16" x14ac:dyDescent="0.3">
      <c r="D88" s="419"/>
      <c r="E88" s="15"/>
      <c r="F88" s="15" t="s">
        <v>91</v>
      </c>
      <c r="G88" s="15"/>
      <c r="H88" s="15"/>
      <c r="I88" s="592">
        <f>+I74</f>
        <v>2144</v>
      </c>
      <c r="J88" s="593"/>
      <c r="K88" s="15"/>
      <c r="L88" s="60">
        <f>+I88/$I$85</f>
        <v>4.4047252182845401E-2</v>
      </c>
      <c r="M88" s="412"/>
      <c r="N88" s="110"/>
      <c r="O88" s="110"/>
    </row>
    <row r="89" spans="4:16" ht="15" thickBot="1" x14ac:dyDescent="0.35">
      <c r="D89" s="419"/>
      <c r="E89" s="578" t="s">
        <v>116</v>
      </c>
      <c r="F89" s="578"/>
      <c r="G89" s="578"/>
      <c r="H89" s="15"/>
      <c r="I89" s="579">
        <f>+I85-I87-I88</f>
        <v>9847</v>
      </c>
      <c r="J89" s="580"/>
      <c r="K89" s="434"/>
      <c r="L89" s="435">
        <f>+I89/$I$85</f>
        <v>0.20230097586029788</v>
      </c>
      <c r="M89" s="412"/>
      <c r="N89" s="110"/>
      <c r="O89" s="110"/>
      <c r="P89" s="57">
        <f>+I89/I94</f>
        <v>4.5847474526762295E-4</v>
      </c>
    </row>
    <row r="90" spans="4:16" ht="15" thickTop="1" x14ac:dyDescent="0.3">
      <c r="D90" s="419"/>
      <c r="E90" s="436"/>
      <c r="F90" s="436"/>
      <c r="G90" s="436"/>
      <c r="H90" s="15"/>
      <c r="I90" s="437"/>
      <c r="J90" s="436"/>
      <c r="K90" s="434"/>
      <c r="L90" s="438"/>
      <c r="M90" s="412"/>
      <c r="N90" s="110"/>
      <c r="O90" s="110"/>
    </row>
    <row r="91" spans="4:16" ht="15" thickBot="1" x14ac:dyDescent="0.35">
      <c r="D91" s="439"/>
      <c r="E91" s="440"/>
      <c r="F91" s="440"/>
      <c r="G91" s="440"/>
      <c r="H91" s="440"/>
      <c r="I91" s="440"/>
      <c r="J91" s="440"/>
      <c r="K91" s="440"/>
      <c r="L91" s="440"/>
      <c r="M91" s="427"/>
      <c r="N91" s="110"/>
      <c r="O91" s="110"/>
    </row>
    <row r="92" spans="4:16" ht="15" thickBot="1" x14ac:dyDescent="0.35"/>
    <row r="93" spans="4:16" ht="15" thickBot="1" x14ac:dyDescent="0.35">
      <c r="E93" s="581" t="s">
        <v>121</v>
      </c>
      <c r="F93" s="582"/>
      <c r="G93" s="582"/>
      <c r="H93" s="582"/>
      <c r="I93" s="582"/>
      <c r="J93" s="582"/>
      <c r="K93" s="582"/>
      <c r="L93" s="582"/>
      <c r="M93" s="583"/>
    </row>
    <row r="94" spans="4:16" x14ac:dyDescent="0.3">
      <c r="E94" s="442"/>
      <c r="F94" s="443" t="s">
        <v>122</v>
      </c>
      <c r="G94" s="443"/>
      <c r="H94" s="443"/>
      <c r="I94" s="584">
        <v>21477737</v>
      </c>
      <c r="J94" s="584"/>
      <c r="K94" s="584"/>
      <c r="L94" s="584"/>
      <c r="M94" s="444"/>
    </row>
    <row r="95" spans="4:16" x14ac:dyDescent="0.3">
      <c r="E95" s="442"/>
      <c r="F95" s="443" t="s">
        <v>112</v>
      </c>
      <c r="G95" s="443"/>
      <c r="H95" s="443"/>
      <c r="I95" s="443"/>
      <c r="J95" s="443"/>
      <c r="K95" s="443"/>
      <c r="L95" s="445">
        <f>+I89/I94</f>
        <v>4.5847474526762295E-4</v>
      </c>
      <c r="M95" s="444"/>
    </row>
    <row r="96" spans="4:16" x14ac:dyDescent="0.3">
      <c r="E96" s="442"/>
      <c r="F96" s="577" t="s">
        <v>110</v>
      </c>
      <c r="G96" s="577"/>
      <c r="H96" s="443"/>
      <c r="I96" s="443"/>
      <c r="J96" s="443"/>
      <c r="K96" s="443"/>
      <c r="L96" s="446">
        <f>+I89/(I94/100000)</f>
        <v>45.847474526762298</v>
      </c>
      <c r="M96" s="444"/>
    </row>
    <row r="97" spans="5:13" x14ac:dyDescent="0.3">
      <c r="E97" s="442"/>
      <c r="F97" s="447"/>
      <c r="G97" s="447"/>
      <c r="H97" s="443"/>
      <c r="I97" s="443"/>
      <c r="J97" s="443"/>
      <c r="K97" s="443"/>
      <c r="L97" s="446"/>
      <c r="M97" s="444"/>
    </row>
    <row r="98" spans="5:13" x14ac:dyDescent="0.3">
      <c r="E98" s="442"/>
      <c r="F98" s="447" t="s">
        <v>123</v>
      </c>
      <c r="G98" s="447"/>
      <c r="H98" s="577" t="s">
        <v>124</v>
      </c>
      <c r="I98" s="577"/>
      <c r="J98" s="443"/>
      <c r="K98" s="443"/>
      <c r="L98" s="446"/>
      <c r="M98" s="444"/>
    </row>
    <row r="99" spans="5:13" ht="15" thickBot="1" x14ac:dyDescent="0.35">
      <c r="E99" s="448"/>
      <c r="F99" s="449"/>
      <c r="G99" s="449"/>
      <c r="H99" s="449"/>
      <c r="I99" s="449"/>
      <c r="J99" s="449"/>
      <c r="K99" s="449"/>
      <c r="L99" s="449"/>
      <c r="M99" s="450"/>
    </row>
  </sheetData>
  <mergeCells count="50">
    <mergeCell ref="D71:O71"/>
    <mergeCell ref="E72:H72"/>
    <mergeCell ref="K72:L72"/>
    <mergeCell ref="D78:H78"/>
    <mergeCell ref="E81:G81"/>
    <mergeCell ref="E84:J84"/>
    <mergeCell ref="I85:J85"/>
    <mergeCell ref="I87:J87"/>
    <mergeCell ref="I88:J88"/>
    <mergeCell ref="H98:I98"/>
    <mergeCell ref="E89:G89"/>
    <mergeCell ref="I89:J89"/>
    <mergeCell ref="E93:M93"/>
    <mergeCell ref="I94:L94"/>
    <mergeCell ref="F96:G96"/>
    <mergeCell ref="D80:H80"/>
    <mergeCell ref="K80:L80"/>
    <mergeCell ref="I34:J34"/>
    <mergeCell ref="I36:J36"/>
    <mergeCell ref="E31:J31"/>
    <mergeCell ref="I35:J35"/>
    <mergeCell ref="I64:L64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58:J58"/>
    <mergeCell ref="I59:J59"/>
    <mergeCell ref="F66:G66"/>
    <mergeCell ref="E63:M63"/>
    <mergeCell ref="I60:J6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3" t="s">
        <v>5</v>
      </c>
      <c r="C1" s="473"/>
      <c r="D1" s="473"/>
    </row>
    <row r="2" spans="2:31" ht="15.6" x14ac:dyDescent="0.3">
      <c r="B2" s="473" t="s">
        <v>6</v>
      </c>
      <c r="C2" s="473"/>
      <c r="D2" s="47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0" t="s">
        <v>23</v>
      </c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Table'!J78</f>
        <v>1.3329896863349865E-2</v>
      </c>
      <c r="U14" s="231"/>
      <c r="V14" s="1"/>
      <c r="X14" s="235"/>
      <c r="Y14" s="599" t="s">
        <v>63</v>
      </c>
      <c r="Z14" s="599"/>
      <c r="AA14" s="599"/>
      <c r="AB14" s="599"/>
      <c r="AC14" s="59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86573.839738520299</v>
      </c>
      <c r="Q15" s="81"/>
      <c r="R15" s="81"/>
      <c r="S15" s="81"/>
      <c r="T15" s="82">
        <f t="shared" ref="T15:T59" si="5">+T14</f>
        <v>1.3329896863349865E-2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87727.860093298965</v>
      </c>
      <c r="Q16" s="81"/>
      <c r="R16" s="81"/>
      <c r="S16" s="81"/>
      <c r="T16" s="82">
        <f t="shared" si="5"/>
        <v>1.3329896863349865E-2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88897.263420385032</v>
      </c>
      <c r="Q17" s="81"/>
      <c r="R17" s="81"/>
      <c r="S17" s="81"/>
      <c r="T17" s="82">
        <f t="shared" si="5"/>
        <v>1.3329896863349865E-2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90082.254773212815</v>
      </c>
      <c r="Q18" s="81"/>
      <c r="R18" s="81"/>
      <c r="S18" s="81"/>
      <c r="T18" s="82">
        <f t="shared" si="5"/>
        <v>1.3329896863349865E-2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91283.041938557755</v>
      </c>
      <c r="Q19" s="81"/>
      <c r="R19" s="81"/>
      <c r="S19" s="81"/>
      <c r="T19" s="82">
        <f t="shared" si="5"/>
        <v>1.3329896863349865E-2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92499.835472971579</v>
      </c>
      <c r="Q20" s="81"/>
      <c r="R20" s="81"/>
      <c r="S20" s="81"/>
      <c r="T20" s="82">
        <f t="shared" si="5"/>
        <v>1.3329896863349865E-2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93732.848739703128</v>
      </c>
      <c r="Q21" s="81"/>
      <c r="R21" s="81"/>
      <c r="S21" s="81"/>
      <c r="T21" s="82">
        <f t="shared" si="5"/>
        <v>1.3329896863349865E-2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94982.297946111357</v>
      </c>
      <c r="Q22" s="81"/>
      <c r="R22" s="81"/>
      <c r="S22" s="81"/>
      <c r="T22" s="82">
        <f t="shared" si="5"/>
        <v>1.3329896863349865E-2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96248.402181576996</v>
      </c>
      <c r="Q23" s="81"/>
      <c r="R23" s="81"/>
      <c r="S23" s="81"/>
      <c r="T23" s="82">
        <f t="shared" si="5"/>
        <v>1.3329896863349865E-2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97531.38345591964</v>
      </c>
      <c r="Q24" s="81"/>
      <c r="R24" s="81"/>
      <c r="S24" s="81"/>
      <c r="T24" s="82">
        <f t="shared" si="5"/>
        <v>1.3329896863349865E-2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98831.466738326882</v>
      </c>
      <c r="Q25" s="81"/>
      <c r="R25" s="81"/>
      <c r="S25" s="81"/>
      <c r="T25" s="82">
        <f t="shared" si="5"/>
        <v>1.3329896863349865E-2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100148.87999680238</v>
      </c>
      <c r="Q26" s="81"/>
      <c r="R26" s="81"/>
      <c r="S26" s="81"/>
      <c r="T26" s="82">
        <f t="shared" si="5"/>
        <v>1.3329896863349865E-2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101483.85423813977</v>
      </c>
      <c r="Q27" s="81"/>
      <c r="R27" s="81"/>
      <c r="S27" s="81"/>
      <c r="T27" s="82">
        <f t="shared" si="5"/>
        <v>1.3329896863349865E-2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102836.62354842942</v>
      </c>
      <c r="Q28" s="81"/>
      <c r="R28" s="81"/>
      <c r="S28" s="81"/>
      <c r="T28" s="82">
        <f t="shared" si="5"/>
        <v>1.3329896863349865E-2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104207.42513410513</v>
      </c>
      <c r="Q29" s="81"/>
      <c r="R29" s="81"/>
      <c r="S29" s="81"/>
      <c r="T29" s="82">
        <f t="shared" si="5"/>
        <v>1.3329896863349865E-2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105596.49936353801</v>
      </c>
      <c r="Q30" s="81"/>
      <c r="R30" s="81"/>
      <c r="S30" s="81"/>
      <c r="T30" s="82">
        <f t="shared" si="5"/>
        <v>1.3329896863349865E-2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107004.08980918476</v>
      </c>
      <c r="Q31" s="81"/>
      <c r="R31" s="81"/>
      <c r="S31" s="81"/>
      <c r="T31" s="82">
        <f t="shared" si="5"/>
        <v>1.3329896863349865E-2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108430.44329029783</v>
      </c>
      <c r="Q32" s="81"/>
      <c r="R32" s="81"/>
      <c r="S32" s="81"/>
      <c r="T32" s="82">
        <f t="shared" si="5"/>
        <v>1.3329896863349865E-2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109875.80991620482</v>
      </c>
      <c r="Q33" s="81"/>
      <c r="R33" s="81"/>
      <c r="S33" s="81"/>
      <c r="T33" s="82">
        <f t="shared" si="5"/>
        <v>1.3329896863349865E-2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111340.44313016487</v>
      </c>
      <c r="Q34" s="81"/>
      <c r="R34" s="81"/>
      <c r="S34" s="81"/>
      <c r="T34" s="82">
        <f t="shared" si="5"/>
        <v>1.3329896863349865E-2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112824.59975380966</v>
      </c>
      <c r="Q35" s="81"/>
      <c r="R35" s="81"/>
      <c r="S35" s="81"/>
      <c r="T35" s="82">
        <f t="shared" si="5"/>
        <v>1.3329896863349865E-2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114328.54003217668</v>
      </c>
      <c r="Q36" s="81"/>
      <c r="R36" s="81"/>
      <c r="S36" s="81"/>
      <c r="T36" s="82">
        <f t="shared" si="5"/>
        <v>1.3329896863349865E-2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115852.52767934297</v>
      </c>
      <c r="Q37" s="81"/>
      <c r="R37" s="81"/>
      <c r="S37" s="81"/>
      <c r="T37" s="82">
        <f t="shared" si="5"/>
        <v>1.3329896863349865E-2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117396.82992466701</v>
      </c>
      <c r="Q38" s="81"/>
      <c r="R38" s="81"/>
      <c r="S38" s="81"/>
      <c r="T38" s="82">
        <f t="shared" si="5"/>
        <v>1.3329896863349865E-2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118961.71755964705</v>
      </c>
      <c r="Q39" s="81"/>
      <c r="R39" s="81"/>
      <c r="S39" s="81"/>
      <c r="T39" s="82">
        <f t="shared" si="5"/>
        <v>1.3329896863349865E-2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120547.46498540411</v>
      </c>
      <c r="Q40" s="81"/>
      <c r="R40" s="81"/>
      <c r="S40" s="81"/>
      <c r="T40" s="82">
        <f t="shared" si="5"/>
        <v>1.3329896863349865E-2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122154.35026079783</v>
      </c>
      <c r="Q41" s="81"/>
      <c r="R41" s="81"/>
      <c r="S41" s="81"/>
      <c r="T41" s="82">
        <f t="shared" si="5"/>
        <v>1.3329896863349865E-2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123782.65515118379</v>
      </c>
      <c r="Q42" s="81"/>
      <c r="R42" s="81"/>
      <c r="S42" s="81"/>
      <c r="T42" s="82">
        <f t="shared" si="5"/>
        <v>1.3329896863349865E-2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125432.66517782069</v>
      </c>
      <c r="Q43" s="81"/>
      <c r="R43" s="81"/>
      <c r="S43" s="81"/>
      <c r="T43" s="82">
        <f t="shared" si="5"/>
        <v>1.3329896863349865E-2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127104.66966793615</v>
      </c>
      <c r="Q44" s="81"/>
      <c r="R44" s="81"/>
      <c r="S44" s="81"/>
      <c r="T44" s="82">
        <f t="shared" si="5"/>
        <v>1.3329896863349865E-2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128798.9618054599</v>
      </c>
      <c r="Q45" s="81"/>
      <c r="R45" s="81"/>
      <c r="S45" s="81"/>
      <c r="T45" s="82">
        <f t="shared" si="5"/>
        <v>1.3329896863349865E-2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130515.83868243323</v>
      </c>
      <c r="Q46" s="81"/>
      <c r="R46" s="81"/>
      <c r="S46" s="81"/>
      <c r="T46" s="82">
        <f t="shared" si="5"/>
        <v>1.3329896863349865E-2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132255.60135110369</v>
      </c>
      <c r="Q47" s="81"/>
      <c r="R47" s="81"/>
      <c r="S47" s="81"/>
      <c r="T47" s="82">
        <f t="shared" si="5"/>
        <v>1.3329896863349865E-2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134018.55487671422</v>
      </c>
      <c r="Q48" s="81"/>
      <c r="R48" s="81"/>
      <c r="S48" s="81"/>
      <c r="T48" s="82">
        <f t="shared" si="5"/>
        <v>1.3329896863349865E-2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135805.00839099602</v>
      </c>
      <c r="Q49" s="81"/>
      <c r="R49" s="81"/>
      <c r="S49" s="81"/>
      <c r="T49" s="82">
        <f t="shared" si="5"/>
        <v>1.3329896863349865E-2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137615.27514637436</v>
      </c>
      <c r="Q50" s="81"/>
      <c r="R50" s="81"/>
      <c r="S50" s="81"/>
      <c r="T50" s="82">
        <f t="shared" si="5"/>
        <v>1.3329896863349865E-2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139449.67257089706</v>
      </c>
      <c r="Q51" s="81"/>
      <c r="R51" s="81"/>
      <c r="S51" s="81"/>
      <c r="T51" s="82">
        <f t="shared" si="5"/>
        <v>1.3329896863349865E-2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141308.52232389504</v>
      </c>
      <c r="Q52" s="81"/>
      <c r="R52" s="81"/>
      <c r="S52" s="81"/>
      <c r="T52" s="82">
        <f t="shared" si="5"/>
        <v>1.3329896863349865E-2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143192.15035238495</v>
      </c>
      <c r="Q53" s="81"/>
      <c r="R53" s="81"/>
      <c r="S53" s="81"/>
      <c r="T53" s="82">
        <f t="shared" si="5"/>
        <v>1.3329896863349865E-2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145100.88694822355</v>
      </c>
      <c r="Q54" s="81"/>
      <c r="R54" s="81"/>
      <c r="S54" s="81"/>
      <c r="T54" s="82">
        <f t="shared" si="5"/>
        <v>1.3329896863349865E-2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147035.06680602397</v>
      </c>
      <c r="Q55" s="81"/>
      <c r="R55" s="81"/>
      <c r="S55" s="81"/>
      <c r="T55" s="82">
        <f t="shared" si="5"/>
        <v>1.3329896863349865E-2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148995.02908184403</v>
      </c>
      <c r="Q56" s="81"/>
      <c r="R56" s="81"/>
      <c r="S56" s="81"/>
      <c r="T56" s="82">
        <f t="shared" si="5"/>
        <v>1.3329896863349865E-2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150981.11745265682</v>
      </c>
      <c r="Q57" s="81"/>
      <c r="R57" s="81"/>
      <c r="S57" s="81"/>
      <c r="T57" s="82">
        <f t="shared" si="5"/>
        <v>1.3329896863349865E-2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152993.68017661406</v>
      </c>
      <c r="Q58" s="81"/>
      <c r="R58" s="81"/>
      <c r="S58" s="81"/>
      <c r="T58" s="82">
        <f t="shared" si="5"/>
        <v>1.3329896863349865E-2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155033.07015411268</v>
      </c>
      <c r="Q59" s="81"/>
      <c r="R59" s="81"/>
      <c r="S59" s="81"/>
      <c r="T59" s="82">
        <f t="shared" si="5"/>
        <v>1.3329896863349865E-2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2020-05-24T00:58:18Z</dcterms:modified>
</cp:coreProperties>
</file>