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FA78DB4B-934F-4230-9DE8-7DEFBFB1CFF8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84" i="1" l="1"/>
  <c r="N84" i="1"/>
  <c r="S78" i="2" l="1"/>
  <c r="S87" i="2" s="1"/>
  <c r="BN83" i="1"/>
  <c r="BK83" i="1"/>
  <c r="BI83" i="1"/>
  <c r="BG83" i="1"/>
  <c r="BE83" i="1"/>
  <c r="BC83" i="1"/>
  <c r="BB83" i="1"/>
  <c r="BA83" i="1"/>
  <c r="AX83" i="1"/>
  <c r="AV83" i="1"/>
  <c r="AT83" i="1"/>
  <c r="AS83" i="1"/>
  <c r="AR83" i="1"/>
  <c r="AP83" i="1"/>
  <c r="AO83" i="1"/>
  <c r="AN83" i="1"/>
  <c r="AM83" i="1"/>
  <c r="AL83" i="1"/>
  <c r="AI83" i="1"/>
  <c r="AG83" i="1"/>
  <c r="AF83" i="1"/>
  <c r="AE83" i="1"/>
  <c r="AC83" i="1"/>
  <c r="AA83" i="1"/>
  <c r="Y83" i="1"/>
  <c r="X83" i="1"/>
  <c r="W83" i="1"/>
  <c r="V83" i="1"/>
  <c r="T83" i="1"/>
  <c r="S83" i="1"/>
  <c r="Q83" i="1"/>
  <c r="O83" i="1"/>
  <c r="M83" i="1"/>
  <c r="L83" i="1"/>
  <c r="K83" i="1"/>
  <c r="I83" i="1"/>
  <c r="BN82" i="1"/>
  <c r="BM82" i="1"/>
  <c r="BK82" i="1"/>
  <c r="BJ82" i="1"/>
  <c r="BI82" i="1"/>
  <c r="BG82" i="1"/>
  <c r="BF82" i="1"/>
  <c r="BE82" i="1"/>
  <c r="BD82" i="1"/>
  <c r="BC82" i="1"/>
  <c r="BB82" i="1"/>
  <c r="BA82" i="1"/>
  <c r="AZ82" i="1"/>
  <c r="AX82" i="1"/>
  <c r="AW82" i="1"/>
  <c r="AV82" i="1"/>
  <c r="AT82" i="1"/>
  <c r="AS82" i="1"/>
  <c r="AR82" i="1"/>
  <c r="AQ82" i="1"/>
  <c r="AP82" i="1"/>
  <c r="AO82" i="1"/>
  <c r="AN82" i="1"/>
  <c r="AM82" i="1"/>
  <c r="AL82" i="1"/>
  <c r="AK82" i="1"/>
  <c r="AI82" i="1"/>
  <c r="AH82" i="1"/>
  <c r="AG82" i="1"/>
  <c r="AF82" i="1"/>
  <c r="AE82" i="1"/>
  <c r="AD82" i="1"/>
  <c r="AC82" i="1"/>
  <c r="AA82" i="1"/>
  <c r="Z82" i="1"/>
  <c r="Y82" i="1"/>
  <c r="X82" i="1"/>
  <c r="W82" i="1"/>
  <c r="V82" i="1"/>
  <c r="T82" i="1"/>
  <c r="S82" i="1"/>
  <c r="Q82" i="1"/>
  <c r="O82" i="1"/>
  <c r="M82" i="1"/>
  <c r="L82" i="1"/>
  <c r="K82" i="1"/>
  <c r="I82" i="1"/>
  <c r="D83" i="1"/>
  <c r="D82" i="1"/>
  <c r="BM77" i="1"/>
  <c r="BM83" i="1" s="1"/>
  <c r="BD77" i="1"/>
  <c r="AZ77" i="1"/>
  <c r="AW77" i="1"/>
  <c r="AW83" i="1" s="1"/>
  <c r="AK77" i="1"/>
  <c r="AQ77" i="1" s="1"/>
  <c r="AQ83" i="1" s="1"/>
  <c r="AF77" i="1"/>
  <c r="AH77" i="1" s="1"/>
  <c r="AH83" i="1" s="1"/>
  <c r="Z77" i="1"/>
  <c r="AD77" i="1" s="1"/>
  <c r="AD83" i="1" s="1"/>
  <c r="P77" i="1"/>
  <c r="R77" i="1" s="1"/>
  <c r="R87" i="2"/>
  <c r="P87" i="2"/>
  <c r="O87" i="2"/>
  <c r="N87" i="2"/>
  <c r="L87" i="2"/>
  <c r="J87" i="2"/>
  <c r="I87" i="2"/>
  <c r="H87" i="2"/>
  <c r="G87" i="2"/>
  <c r="E87" i="2"/>
  <c r="K78" i="2"/>
  <c r="Q78" i="2" s="1"/>
  <c r="Q87" i="2" s="1"/>
  <c r="W78" i="2"/>
  <c r="W79" i="2" s="1"/>
  <c r="W80" i="2" s="1"/>
  <c r="W81" i="2" s="1"/>
  <c r="W82" i="2" s="1"/>
  <c r="W83" i="2" s="1"/>
  <c r="W84" i="2" s="1"/>
  <c r="W85" i="2" s="1"/>
  <c r="C78" i="2"/>
  <c r="C79" i="2" s="1"/>
  <c r="C80" i="2" s="1"/>
  <c r="C81" i="2" s="1"/>
  <c r="C82" i="2" s="1"/>
  <c r="C83" i="2" s="1"/>
  <c r="C84" i="2" s="1"/>
  <c r="C85" i="2" s="1"/>
  <c r="I20" i="3"/>
  <c r="K87" i="2" l="1"/>
  <c r="Z83" i="1"/>
  <c r="BF77" i="1"/>
  <c r="BF83" i="1" s="1"/>
  <c r="AZ83" i="1"/>
  <c r="AK83" i="1"/>
  <c r="BD83" i="1"/>
  <c r="BJ77" i="1"/>
  <c r="U78" i="2"/>
  <c r="M78" i="2"/>
  <c r="M87" i="2" s="1"/>
  <c r="BM76" i="1"/>
  <c r="BD76" i="1"/>
  <c r="AZ76" i="1"/>
  <c r="BJ76" i="1" s="1"/>
  <c r="AW76" i="1"/>
  <c r="AK76" i="1"/>
  <c r="AQ76" i="1" s="1"/>
  <c r="AF76" i="1"/>
  <c r="AH76" i="1" s="1"/>
  <c r="Z76" i="1"/>
  <c r="P76" i="1"/>
  <c r="P83" i="1" s="1"/>
  <c r="S77" i="2"/>
  <c r="K77" i="2"/>
  <c r="Q77" i="2" s="1"/>
  <c r="R76" i="1" l="1"/>
  <c r="P82" i="1"/>
  <c r="BL77" i="1"/>
  <c r="BJ83" i="1"/>
  <c r="AD76" i="1"/>
  <c r="BF76" i="1"/>
  <c r="BL76" i="1"/>
  <c r="BL82" i="1" s="1"/>
  <c r="U77" i="2"/>
  <c r="M77" i="2"/>
  <c r="S76" i="2"/>
  <c r="BL83" i="1" l="1"/>
  <c r="R82" i="1"/>
  <c r="R83" i="1"/>
  <c r="D111" i="1"/>
  <c r="BV76" i="1"/>
  <c r="BV77" i="1" s="1"/>
  <c r="BV78" i="1" s="1"/>
  <c r="BV79" i="1" s="1"/>
  <c r="BV80" i="1" s="1"/>
  <c r="B76" i="1"/>
  <c r="B77" i="1" s="1"/>
  <c r="B78" i="1" s="1"/>
  <c r="B79" i="1" s="1"/>
  <c r="B80" i="1" s="1"/>
  <c r="P75" i="1"/>
  <c r="BD75" i="1"/>
  <c r="AZ75" i="1"/>
  <c r="BJ75" i="1" s="1"/>
  <c r="AK75" i="1"/>
  <c r="AQ75" i="1" s="1"/>
  <c r="AF75" i="1"/>
  <c r="AH75" i="1" s="1"/>
  <c r="Z75" i="1"/>
  <c r="K76" i="2"/>
  <c r="M76" i="2" s="1"/>
  <c r="BF75" i="1" l="1"/>
  <c r="BL75" i="1"/>
  <c r="U76" i="2"/>
  <c r="Q76" i="2"/>
  <c r="D115" i="1"/>
  <c r="D114" i="1"/>
  <c r="S75" i="2" l="1"/>
  <c r="I21" i="3"/>
  <c r="BD74" i="1"/>
  <c r="AZ74" i="1"/>
  <c r="AK74" i="1"/>
  <c r="AQ74" i="1" s="1"/>
  <c r="Z74" i="1"/>
  <c r="K75" i="2"/>
  <c r="Q75" i="2" s="1"/>
  <c r="BF74" i="1" l="1"/>
  <c r="U75" i="2"/>
  <c r="M75" i="2"/>
  <c r="S74" i="2"/>
  <c r="K74" i="2"/>
  <c r="Q74" i="2" s="1"/>
  <c r="BD73" i="1"/>
  <c r="AZ73" i="1"/>
  <c r="AK73" i="1"/>
  <c r="Z73" i="1"/>
  <c r="AQ73" i="1" l="1"/>
  <c r="U74" i="2"/>
  <c r="M74" i="2"/>
  <c r="BF73" i="1"/>
  <c r="Q64" i="3"/>
  <c r="Q80" i="3"/>
  <c r="D97" i="1"/>
  <c r="K91" i="2"/>
  <c r="I59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Z71" i="1"/>
  <c r="Z72" i="1" l="1"/>
  <c r="U72" i="2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05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8" i="3" l="1"/>
  <c r="I85" i="3"/>
  <c r="L85" i="3" s="1"/>
  <c r="I77" i="3"/>
  <c r="I79" i="3" s="1"/>
  <c r="I76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L88" i="3" l="1"/>
  <c r="I78" i="3"/>
  <c r="I80" i="3" s="1"/>
  <c r="I81" i="3" s="1"/>
  <c r="BF64" i="1"/>
  <c r="U65" i="2"/>
  <c r="M65" i="2"/>
  <c r="S64" i="2"/>
  <c r="N80" i="3" l="1"/>
  <c r="N81" i="3" s="1"/>
  <c r="I87" i="3"/>
  <c r="L87" i="3" s="1"/>
  <c r="K64" i="2"/>
  <c r="Q64" i="2" s="1"/>
  <c r="BD63" i="1"/>
  <c r="AZ63" i="1"/>
  <c r="AK63" i="1"/>
  <c r="AQ63" i="1" s="1"/>
  <c r="W18" i="3"/>
  <c r="S18" i="3"/>
  <c r="I89" i="3" l="1"/>
  <c r="P89" i="3" s="1"/>
  <c r="U64" i="2"/>
  <c r="M64" i="2"/>
  <c r="BF63" i="1"/>
  <c r="L96" i="3" l="1"/>
  <c r="L89" i="3"/>
  <c r="L95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7" i="3"/>
  <c r="I54" i="3"/>
  <c r="L54" i="3" l="1"/>
  <c r="L57" i="3"/>
  <c r="AQ60" i="1"/>
  <c r="BF60" i="1"/>
  <c r="S60" i="2"/>
  <c r="T87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4" i="3" l="1"/>
  <c r="I60" i="3"/>
  <c r="L60" i="3" s="1"/>
  <c r="L66" i="3"/>
  <c r="L65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99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8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1" i="1"/>
  <c r="B13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AD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AD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AD73" i="1"/>
  <c r="Z30" i="1"/>
  <c r="AD30" i="1" s="1"/>
  <c r="BQ49" i="1"/>
  <c r="BO50" i="1"/>
  <c r="J28" i="1"/>
  <c r="H28" i="1"/>
  <c r="N28" i="1" s="1"/>
  <c r="AU27" i="1"/>
  <c r="AB27" i="1"/>
  <c r="BV75" i="1" l="1"/>
  <c r="AW74" i="1"/>
  <c r="AD74" i="1"/>
  <c r="BM74" i="1"/>
  <c r="Z31" i="1"/>
  <c r="AD31" i="1" s="1"/>
  <c r="BQ50" i="1"/>
  <c r="BO51" i="1"/>
  <c r="H29" i="1"/>
  <c r="N29" i="1" s="1"/>
  <c r="J29" i="1"/>
  <c r="AU28" i="1"/>
  <c r="AB28" i="1"/>
  <c r="AW75" i="1" l="1"/>
  <c r="BM75" i="1"/>
  <c r="AD75" i="1"/>
  <c r="Z32" i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/>
  <c r="AB49" i="1"/>
  <c r="BQ71" i="1" l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82" i="1"/>
  <c r="BO77" i="1"/>
  <c r="BQ77" i="1" s="1"/>
  <c r="H55" i="1"/>
  <c r="J55" i="1"/>
  <c r="N54" i="1"/>
  <c r="AD55" i="1"/>
  <c r="Z56" i="1"/>
  <c r="AU54" i="1"/>
  <c r="AB54" i="1"/>
  <c r="BO83" i="1" l="1"/>
  <c r="N55" i="1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J21" i="2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H70" i="1"/>
  <c r="AU69" i="1"/>
  <c r="AB69" i="1"/>
  <c r="N69" i="1"/>
  <c r="Y22" i="3"/>
  <c r="Y21" i="3"/>
  <c r="H71" i="1" l="1"/>
  <c r="J71" i="1"/>
  <c r="N70" i="1"/>
  <c r="AU70" i="1"/>
  <c r="AB70" i="1"/>
  <c r="AU71" i="1" l="1"/>
  <c r="H72" i="1"/>
  <c r="AB71" i="1"/>
  <c r="N71" i="1"/>
  <c r="J72" i="1"/>
  <c r="Y24" i="3"/>
  <c r="Y23" i="3"/>
  <c r="D109" i="1" l="1"/>
  <c r="J73" i="1"/>
  <c r="H73" i="1"/>
  <c r="AU72" i="1"/>
  <c r="AB72" i="1"/>
  <c r="N72" i="1"/>
  <c r="J74" i="1" l="1"/>
  <c r="H74" i="1"/>
  <c r="AU73" i="1"/>
  <c r="AB73" i="1"/>
  <c r="N73" i="1"/>
  <c r="Y26" i="3"/>
  <c r="Y25" i="3"/>
  <c r="AU74" i="1" l="1"/>
  <c r="J75" i="1"/>
  <c r="H75" i="1"/>
  <c r="AB74" i="1"/>
  <c r="N74" i="1"/>
  <c r="AU75" i="1" l="1"/>
  <c r="J76" i="1"/>
  <c r="J82" i="1" s="1"/>
  <c r="T14" i="7" s="1"/>
  <c r="H76" i="1"/>
  <c r="AB75" i="1"/>
  <c r="N75" i="1"/>
  <c r="Y30" i="3"/>
  <c r="Y31" i="3"/>
  <c r="Y28" i="3"/>
  <c r="Y29" i="3"/>
  <c r="U46" i="3"/>
  <c r="AU76" i="1" l="1"/>
  <c r="AU82" i="1" s="1"/>
  <c r="H82" i="1"/>
  <c r="J77" i="1"/>
  <c r="J83" i="1" s="1"/>
  <c r="H77" i="1"/>
  <c r="N76" i="1"/>
  <c r="N82" i="1" s="1"/>
  <c r="AB76" i="1"/>
  <c r="AB82" i="1" s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Y27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N77" i="1"/>
  <c r="N83" i="1" s="1"/>
  <c r="AU77" i="1"/>
  <c r="AU83" i="1" s="1"/>
  <c r="AB77" i="1"/>
  <c r="AB83" i="1" s="1"/>
  <c r="H83" i="1"/>
  <c r="I32" i="3"/>
  <c r="AF21" i="2"/>
  <c r="I36" i="3" l="1"/>
  <c r="L34" i="3"/>
  <c r="L32" i="3"/>
  <c r="I28" i="3"/>
  <c r="L35" i="3"/>
  <c r="U32" i="3" l="1"/>
  <c r="Y32" i="3" s="1"/>
  <c r="L36" i="3"/>
  <c r="W32" i="3" l="1"/>
  <c r="W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<sst xmlns="http://schemas.openxmlformats.org/spreadsheetml/2006/main" count="243" uniqueCount="135">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</sst>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Table'!$AF$26:$AF$75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Table'!$P$26:$P$75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Table'!$BL$40:$BL$75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85</xdr:row>
      <xdr:rowOff>0</xdr:rowOff>
    </xdr:from>
    <xdr:to>
      <xdr:col>53</xdr:col>
      <xdr:colOff>160020</xdr:colOff>
      <xdr:row>85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86</xdr:row>
      <xdr:rowOff>0</xdr:rowOff>
    </xdr:from>
    <xdr:to>
      <xdr:col>53</xdr:col>
      <xdr:colOff>160020</xdr:colOff>
      <xdr:row>86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95</xdr:row>
      <xdr:rowOff>99060</xdr:rowOff>
    </xdr:from>
    <xdr:to>
      <xdr:col>21</xdr:col>
      <xdr:colOff>274320</xdr:colOff>
      <xdr:row>96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95</xdr:row>
      <xdr:rowOff>129540</xdr:rowOff>
    </xdr:from>
    <xdr:to>
      <xdr:col>22</xdr:col>
      <xdr:colOff>38100</xdr:colOff>
      <xdr:row>96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96</xdr:col>
      <xdr:colOff>487680</xdr:colOff>
      <xdr:row>21</xdr:row>
      <xdr:rowOff>38100</xdr:rowOff>
    </xdr:from>
    <xdr:to>
      <xdr:col>102</xdr:col>
      <xdr:colOff>91440</xdr:colOff>
      <xdr:row>39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281940</xdr:colOff>
      <xdr:row>1</xdr:row>
      <xdr:rowOff>182880</xdr:rowOff>
    </xdr:from>
    <xdr:to>
      <xdr:col>109</xdr:col>
      <xdr:colOff>541020</xdr:colOff>
      <xdr:row>18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95</xdr:col>
      <xdr:colOff>533400</xdr:colOff>
      <xdr:row>1</xdr:row>
      <xdr:rowOff>38100</xdr:rowOff>
    </xdr:from>
    <xdr:to>
      <xdr:col>103</xdr:col>
      <xdr:colOff>228600</xdr:colOff>
      <xdr:row>18</xdr:row>
      <xdr:rowOff>99060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31</xdr:row>
      <xdr:rowOff>0</xdr:rowOff>
    </xdr:from>
    <xdr:to>
      <xdr:col>26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1"/>
  <sheetViews>
    <sheetView tabSelected="1" zoomScaleNormal="100" workbookViewId="0">
      <selection activeCell="AD84" sqref="AD8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2" t="s">
        <v>5</v>
      </c>
      <c r="C1" s="492"/>
      <c r="D1" s="492"/>
    </row>
    <row r="2" spans="2:89" ht="15.6" x14ac:dyDescent="0.3">
      <c r="B2" s="492" t="s">
        <v>6</v>
      </c>
      <c r="C2" s="492"/>
      <c r="D2" s="49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5" t="s">
        <v>13</v>
      </c>
      <c r="C3" s="495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93" t="s">
        <v>11</v>
      </c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11"/>
      <c r="AD4" s="328"/>
      <c r="AE4" s="451"/>
      <c r="AF4" s="451"/>
      <c r="AG4" s="451"/>
      <c r="AH4" s="451"/>
      <c r="AI4" s="12"/>
      <c r="AK4" s="475" t="s">
        <v>14</v>
      </c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96" t="s">
        <v>12</v>
      </c>
      <c r="G6" s="496"/>
      <c r="H6" s="496"/>
      <c r="I6" s="496"/>
      <c r="J6" s="496"/>
      <c r="K6" s="496"/>
      <c r="L6" s="496"/>
      <c r="M6" s="338"/>
      <c r="N6" s="338"/>
      <c r="O6" s="339"/>
      <c r="P6" s="502" t="s">
        <v>126</v>
      </c>
      <c r="Q6" s="496"/>
      <c r="R6" s="496"/>
      <c r="S6" s="496"/>
      <c r="T6" s="503"/>
      <c r="U6" s="3"/>
      <c r="V6" s="8" t="s">
        <v>7</v>
      </c>
      <c r="W6" s="30"/>
      <c r="X6" s="497">
        <v>1.2500000000000001E-2</v>
      </c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8"/>
      <c r="AJ6" s="3"/>
      <c r="AK6" s="484" t="s">
        <v>27</v>
      </c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6"/>
      <c r="AY6" s="3"/>
      <c r="AZ6" s="487" t="s">
        <v>7</v>
      </c>
      <c r="BA6" s="479"/>
      <c r="BB6" s="479"/>
      <c r="BC6" s="97"/>
      <c r="BD6" s="478" t="s">
        <v>26</v>
      </c>
      <c r="BE6" s="478"/>
      <c r="BF6" s="478"/>
      <c r="BG6" s="478"/>
      <c r="BH6" s="478"/>
      <c r="BI6" s="478"/>
      <c r="BJ6" s="478"/>
      <c r="BK6" s="478"/>
      <c r="BL6" s="478"/>
      <c r="BM6" s="478"/>
      <c r="BN6" s="478"/>
      <c r="BO6" s="478"/>
      <c r="BP6" s="478"/>
      <c r="BQ6" s="479"/>
      <c r="BR6" s="479"/>
      <c r="BS6" s="479"/>
      <c r="BT6" s="480"/>
      <c r="BU6" s="3"/>
    </row>
    <row r="7" spans="2:89" ht="16.2" x14ac:dyDescent="0.3">
      <c r="D7" s="481" t="s">
        <v>20</v>
      </c>
      <c r="E7" s="482"/>
      <c r="F7" s="482"/>
      <c r="G7" s="482"/>
      <c r="H7" s="482"/>
      <c r="I7" s="482"/>
      <c r="J7" s="482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99" t="s">
        <v>35</v>
      </c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1"/>
      <c r="AJ7" s="3"/>
      <c r="AK7" s="481" t="s">
        <v>78</v>
      </c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3"/>
      <c r="AZ7" s="481" t="s">
        <v>25</v>
      </c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3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73" t="s">
        <v>1</v>
      </c>
      <c r="BA8" s="474"/>
      <c r="BB8" s="474"/>
      <c r="BC8" s="64"/>
      <c r="BD8" s="474" t="s">
        <v>24</v>
      </c>
      <c r="BE8" s="474"/>
      <c r="BF8" s="474"/>
      <c r="BG8" s="474"/>
      <c r="BH8" s="488"/>
      <c r="BI8" s="489" t="s">
        <v>126</v>
      </c>
      <c r="BJ8" s="490"/>
      <c r="BK8" s="490"/>
      <c r="BL8" s="491"/>
      <c r="BM8" s="473" t="s">
        <v>24</v>
      </c>
      <c r="BN8" s="474"/>
      <c r="BO8" s="474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>
        <f t="shared" ref="P76" si="190">SUM(D70:D76)</f>
        <v>155932</v>
      </c>
      <c r="Q76" s="16"/>
      <c r="R76" s="60" t="e">
        <f t="shared" ref="R76" si="191">+(P76-P69)/P69</f>
        <v>#DIV/0!</v>
      </c>
      <c r="S76" s="16"/>
      <c r="T76" s="41"/>
      <c r="U76" s="10"/>
      <c r="V76" s="34">
        <v>505</v>
      </c>
      <c r="W76" s="33"/>
      <c r="X76" s="33"/>
      <c r="Y76" s="33"/>
      <c r="Z76" s="33">
        <f t="shared" ref="Z76" si="192">+Z75+V76</f>
        <v>99805</v>
      </c>
      <c r="AA76" s="33"/>
      <c r="AB76" s="46">
        <f t="shared" ref="AB76" si="193">+Z76/H76</f>
        <v>5.8494595674898869E-2</v>
      </c>
      <c r="AC76" s="33"/>
      <c r="AD76" s="33">
        <f t="shared" ref="AD76" si="194">+Z76/BV76</f>
        <v>1489.6268656716418</v>
      </c>
      <c r="AE76" s="50"/>
      <c r="AF76" s="33">
        <f t="shared" ref="AF76" si="195">SUM(V70:V76)</f>
        <v>7824</v>
      </c>
      <c r="AG76" s="33"/>
      <c r="AH76" s="233" t="e">
        <f t="shared" ref="AH76" si="196">+(AF76-AF69)/AF69</f>
        <v>#DIV/0!</v>
      </c>
      <c r="AI76" s="50"/>
      <c r="AJ76" s="10"/>
      <c r="AK76" s="23">
        <f t="shared" ref="AK76" si="197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8">+AK76/AO75</f>
        <v>2.8709193229164362E-2</v>
      </c>
      <c r="AR76" s="25"/>
      <c r="AS76" s="25"/>
      <c r="AT76" s="24"/>
      <c r="AU76" s="344">
        <f t="shared" ref="AU76" si="199">+AO76/H76</f>
        <v>0.27233789662096347</v>
      </c>
      <c r="AV76" s="344"/>
      <c r="AW76" s="24">
        <f t="shared" ref="AW76" si="200">+AO76/BV76</f>
        <v>6935.373134328358</v>
      </c>
      <c r="AX76" s="354"/>
      <c r="AY76" s="10"/>
      <c r="AZ76" s="66">
        <f t="shared" ref="AZ76" si="201">+BB76-BB75</f>
        <v>437891</v>
      </c>
      <c r="BA76" s="67"/>
      <c r="BB76" s="67">
        <v>15187647</v>
      </c>
      <c r="BC76" s="67"/>
      <c r="BD76" s="67">
        <f t="shared" ref="BD76" si="202">+D76</f>
        <v>19790</v>
      </c>
      <c r="BE76" s="67"/>
      <c r="BF76" s="157">
        <f t="shared" ref="BF76" si="203">+BD76/AZ76</f>
        <v>4.5193895284442932E-2</v>
      </c>
      <c r="BG76" s="67"/>
      <c r="BH76" s="185"/>
      <c r="BI76" s="67"/>
      <c r="BJ76" s="67">
        <f t="shared" ref="BJ76" si="204">SUM(AZ70:AZ76)</f>
        <v>2886903</v>
      </c>
      <c r="BK76" s="67"/>
      <c r="BL76" s="157">
        <f t="shared" ref="BL76" si="205">+P76/BJ76</f>
        <v>5.4013591727882788E-2</v>
      </c>
      <c r="BM76" s="66">
        <f t="shared" ref="BM76" si="206">+BB76/BV76</f>
        <v>226681.29850746269</v>
      </c>
      <c r="BN76" s="67"/>
      <c r="BO76" s="67">
        <f t="shared" ref="BO76" si="207">+BO75+BD76</f>
        <v>1453904</v>
      </c>
      <c r="BP76" s="67"/>
      <c r="BQ76" s="74">
        <f t="shared" ref="BQ76" si="208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0" si="209">1+B76</f>
        <v>43977</v>
      </c>
      <c r="C77" s="61"/>
      <c r="D77" s="17">
        <v>19049</v>
      </c>
      <c r="E77" s="16"/>
      <c r="F77" s="16"/>
      <c r="G77" s="16"/>
      <c r="H77" s="16">
        <f t="shared" ref="H77" si="210">+H76+D77</f>
        <v>1725275</v>
      </c>
      <c r="I77" s="16"/>
      <c r="J77" s="38">
        <f t="shared" ref="J77" si="211">+D77/H76</f>
        <v>1.1164406122049482E-2</v>
      </c>
      <c r="K77" s="16"/>
      <c r="L77" s="16"/>
      <c r="M77" s="16"/>
      <c r="N77" s="16">
        <f t="shared" ref="N77" si="212">+H77/BV77</f>
        <v>25371.691176470587</v>
      </c>
      <c r="O77" s="41"/>
      <c r="P77" s="17">
        <f t="shared" ref="P77" si="213">SUM(D71:D77)</f>
        <v>154692</v>
      </c>
      <c r="Q77" s="16"/>
      <c r="R77" s="60" t="e">
        <f t="shared" ref="R77" si="214">+(P77-P70)/P70</f>
        <v>#DIV/0!</v>
      </c>
      <c r="S77" s="16"/>
      <c r="T77" s="41"/>
      <c r="U77" s="10"/>
      <c r="V77" s="34">
        <v>774</v>
      </c>
      <c r="W77" s="33"/>
      <c r="X77" s="33"/>
      <c r="Y77" s="33"/>
      <c r="Z77" s="33">
        <f t="shared" ref="Z77" si="215">+Z76+V77</f>
        <v>100579</v>
      </c>
      <c r="AA77" s="33"/>
      <c r="AB77" s="46">
        <f t="shared" ref="AB77" si="216">+Z77/H77</f>
        <v>5.8297372882583937E-2</v>
      </c>
      <c r="AC77" s="33"/>
      <c r="AD77" s="33">
        <f t="shared" ref="AD77" si="217">+Z77/BV77</f>
        <v>1479.1029411764705</v>
      </c>
      <c r="AE77" s="50"/>
      <c r="AF77" s="33">
        <f t="shared" ref="AF77" si="218">SUM(V71:V77)</f>
        <v>7046</v>
      </c>
      <c r="AG77" s="33"/>
      <c r="AH77" s="233" t="e">
        <f t="shared" ref="AH77" si="219">+(AF77-AF70)/AF70</f>
        <v>#DIV/0!</v>
      </c>
      <c r="AI77" s="50"/>
      <c r="AJ77" s="10"/>
      <c r="AK77" s="23">
        <f t="shared" ref="AK77" si="22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21">+AK77/AO76</f>
        <v>3.2924441001140593E-2</v>
      </c>
      <c r="AR77" s="25"/>
      <c r="AS77" s="25"/>
      <c r="AT77" s="24"/>
      <c r="AU77" s="344">
        <f t="shared" ref="AU77" si="222">+AO77/H77</f>
        <v>0.27819854805755606</v>
      </c>
      <c r="AV77" s="344"/>
      <c r="AW77" s="24">
        <f t="shared" ref="AW77" si="223">+AO77/BV77</f>
        <v>7058.3676470588234</v>
      </c>
      <c r="AX77" s="354"/>
      <c r="AY77" s="10"/>
      <c r="AZ77" s="66">
        <f t="shared" ref="AZ77" si="224">+BB77-BB76</f>
        <v>344512</v>
      </c>
      <c r="BA77" s="67"/>
      <c r="BB77" s="67">
        <v>15532159</v>
      </c>
      <c r="BC77" s="67"/>
      <c r="BD77" s="67">
        <f t="shared" ref="BD77" si="225">+D77</f>
        <v>19049</v>
      </c>
      <c r="BE77" s="67"/>
      <c r="BF77" s="157">
        <f t="shared" ref="BF77" si="226">+BD77/AZ77</f>
        <v>5.5292703882593351E-2</v>
      </c>
      <c r="BG77" s="67"/>
      <c r="BH77" s="185"/>
      <c r="BI77" s="67"/>
      <c r="BJ77" s="67">
        <f t="shared" ref="BJ77" si="227">SUM(AZ71:AZ77)</f>
        <v>2886686</v>
      </c>
      <c r="BK77" s="67"/>
      <c r="BL77" s="157">
        <f t="shared" ref="BL77" si="228">+P77/BJ77</f>
        <v>5.3588093751797045E-2</v>
      </c>
      <c r="BM77" s="66">
        <f t="shared" ref="BM77" si="229">+BB77/BV77</f>
        <v>228414.10294117648</v>
      </c>
      <c r="BN77" s="67"/>
      <c r="BO77" s="67">
        <f t="shared" ref="BO77" si="230">+BO76+BD77</f>
        <v>1472953</v>
      </c>
      <c r="BP77" s="67"/>
      <c r="BQ77" s="74">
        <f t="shared" ref="BQ77" si="231">+BO77/BB77</f>
        <v>9.4832469845306119E-2</v>
      </c>
      <c r="BR77" s="67"/>
      <c r="BS77" s="86"/>
      <c r="BT77" s="185"/>
      <c r="BU77" s="1"/>
      <c r="BV77">
        <f t="shared" ref="BV77:BV80" si="232">+BV76+1</f>
        <v>68</v>
      </c>
    </row>
    <row r="78" spans="2:74" x14ac:dyDescent="0.3">
      <c r="B78" s="173">
        <f t="shared" si="209"/>
        <v>43978</v>
      </c>
      <c r="C78" s="61"/>
      <c r="D78" s="17"/>
      <c r="E78" s="16"/>
      <c r="F78" s="16"/>
      <c r="G78" s="16"/>
      <c r="H78" s="16"/>
      <c r="I78" s="16"/>
      <c r="J78" s="38"/>
      <c r="K78" s="16"/>
      <c r="L78" s="16"/>
      <c r="M78" s="16"/>
      <c r="N78" s="16"/>
      <c r="O78" s="41"/>
      <c r="P78" s="457"/>
      <c r="Q78" s="16"/>
      <c r="R78" s="60"/>
      <c r="S78" s="16"/>
      <c r="T78" s="41"/>
      <c r="U78" s="10"/>
      <c r="V78" s="34"/>
      <c r="W78" s="33"/>
      <c r="X78" s="33"/>
      <c r="Y78" s="33"/>
      <c r="Z78" s="33"/>
      <c r="AA78" s="33"/>
      <c r="AB78" s="46"/>
      <c r="AC78" s="33"/>
      <c r="AD78" s="33"/>
      <c r="AE78" s="50"/>
      <c r="AF78" s="33"/>
      <c r="AG78" s="33"/>
      <c r="AH78" s="233"/>
      <c r="AI78" s="50"/>
      <c r="AJ78" s="10"/>
      <c r="AK78" s="23"/>
      <c r="AL78" s="24"/>
      <c r="AM78" s="24"/>
      <c r="AN78" s="24"/>
      <c r="AO78" s="24"/>
      <c r="AP78" s="24"/>
      <c r="AQ78" s="25"/>
      <c r="AR78" s="25"/>
      <c r="AS78" s="25"/>
      <c r="AT78" s="24"/>
      <c r="AU78" s="344"/>
      <c r="AV78" s="344"/>
      <c r="AW78" s="24"/>
      <c r="AX78" s="354"/>
      <c r="AY78" s="10"/>
      <c r="AZ78" s="66"/>
      <c r="BA78" s="67"/>
      <c r="BB78" s="67"/>
      <c r="BC78" s="67"/>
      <c r="BD78" s="67"/>
      <c r="BE78" s="67"/>
      <c r="BF78" s="157"/>
      <c r="BG78" s="67"/>
      <c r="BH78" s="185"/>
      <c r="BI78" s="67"/>
      <c r="BJ78" s="67"/>
      <c r="BK78" s="67"/>
      <c r="BL78" s="157"/>
      <c r="BM78" s="66"/>
      <c r="BN78" s="67"/>
      <c r="BO78" s="67"/>
      <c r="BP78" s="67"/>
      <c r="BQ78" s="74"/>
      <c r="BR78" s="67"/>
      <c r="BS78" s="86"/>
      <c r="BT78" s="185"/>
      <c r="BU78" s="1"/>
      <c r="BV78">
        <f t="shared" si="232"/>
        <v>69</v>
      </c>
    </row>
    <row r="79" spans="2:74" x14ac:dyDescent="0.3">
      <c r="B79" s="173">
        <f t="shared" si="209"/>
        <v>43979</v>
      </c>
      <c r="C79" s="61"/>
      <c r="D79" s="17"/>
      <c r="E79" s="16"/>
      <c r="F79" s="16"/>
      <c r="G79" s="16"/>
      <c r="H79" s="16"/>
      <c r="I79" s="16"/>
      <c r="J79" s="38"/>
      <c r="K79" s="16"/>
      <c r="L79" s="16"/>
      <c r="M79" s="16"/>
      <c r="N79" s="16"/>
      <c r="O79" s="41"/>
      <c r="P79" s="17"/>
      <c r="Q79" s="16"/>
      <c r="R79" s="60"/>
      <c r="S79" s="16"/>
      <c r="T79" s="41"/>
      <c r="U79" s="10"/>
      <c r="V79" s="34"/>
      <c r="W79" s="33"/>
      <c r="X79" s="33"/>
      <c r="Y79" s="33"/>
      <c r="Z79" s="33"/>
      <c r="AA79" s="33"/>
      <c r="AB79" s="46"/>
      <c r="AC79" s="33"/>
      <c r="AD79" s="33"/>
      <c r="AE79" s="50"/>
      <c r="AF79" s="33"/>
      <c r="AG79" s="33"/>
      <c r="AH79" s="233"/>
      <c r="AI79" s="50"/>
      <c r="AJ79" s="10"/>
      <c r="AK79" s="23"/>
      <c r="AL79" s="24"/>
      <c r="AM79" s="24"/>
      <c r="AN79" s="24"/>
      <c r="AO79" s="24"/>
      <c r="AP79" s="24"/>
      <c r="AQ79" s="25"/>
      <c r="AR79" s="25"/>
      <c r="AS79" s="25"/>
      <c r="AT79" s="24"/>
      <c r="AU79" s="344"/>
      <c r="AV79" s="344"/>
      <c r="AW79" s="24"/>
      <c r="AX79" s="354"/>
      <c r="AY79" s="10"/>
      <c r="AZ79" s="66"/>
      <c r="BA79" s="67"/>
      <c r="BB79" s="67"/>
      <c r="BC79" s="67"/>
      <c r="BD79" s="67"/>
      <c r="BE79" s="67"/>
      <c r="BF79" s="157"/>
      <c r="BG79" s="67"/>
      <c r="BH79" s="185"/>
      <c r="BI79" s="67"/>
      <c r="BJ79" s="67"/>
      <c r="BK79" s="67"/>
      <c r="BL79" s="157"/>
      <c r="BM79" s="66"/>
      <c r="BN79" s="67"/>
      <c r="BO79" s="67"/>
      <c r="BP79" s="67"/>
      <c r="BQ79" s="74"/>
      <c r="BR79" s="67"/>
      <c r="BS79" s="86"/>
      <c r="BT79" s="185"/>
      <c r="BU79" s="1"/>
      <c r="BV79">
        <f t="shared" si="232"/>
        <v>70</v>
      </c>
    </row>
    <row r="80" spans="2:74" x14ac:dyDescent="0.3">
      <c r="B80" s="173">
        <f t="shared" si="209"/>
        <v>43980</v>
      </c>
      <c r="D80" s="18"/>
      <c r="E80" s="19"/>
      <c r="F80" s="19"/>
      <c r="G80" s="19"/>
      <c r="H80" s="19"/>
      <c r="I80" s="19"/>
      <c r="J80" s="39"/>
      <c r="K80" s="19"/>
      <c r="L80" s="19"/>
      <c r="M80" s="19"/>
      <c r="N80" s="19"/>
      <c r="O80" s="43"/>
      <c r="P80" s="18"/>
      <c r="Q80" s="19"/>
      <c r="R80" s="19"/>
      <c r="S80" s="19"/>
      <c r="T80" s="43"/>
      <c r="U80" s="1"/>
      <c r="V80" s="35"/>
      <c r="W80" s="36"/>
      <c r="X80" s="36"/>
      <c r="Y80" s="36"/>
      <c r="Z80" s="36"/>
      <c r="AA80" s="36"/>
      <c r="AB80" s="47"/>
      <c r="AC80" s="36"/>
      <c r="AD80" s="36"/>
      <c r="AE80" s="51"/>
      <c r="AF80" s="36"/>
      <c r="AG80" s="36"/>
      <c r="AH80" s="36"/>
      <c r="AI80" s="51"/>
      <c r="AJ80" s="1"/>
      <c r="AK80" s="26"/>
      <c r="AL80" s="27"/>
      <c r="AM80" s="27"/>
      <c r="AN80" s="27"/>
      <c r="AO80" s="27"/>
      <c r="AP80" s="27"/>
      <c r="AQ80" s="27"/>
      <c r="AR80" s="27"/>
      <c r="AS80" s="27"/>
      <c r="AT80" s="27"/>
      <c r="AU80" s="346"/>
      <c r="AV80" s="346"/>
      <c r="AW80" s="27"/>
      <c r="AX80" s="353"/>
      <c r="AY80" s="1"/>
      <c r="AZ80" s="68"/>
      <c r="BA80" s="69"/>
      <c r="BB80" s="69"/>
      <c r="BC80" s="69"/>
      <c r="BD80" s="69"/>
      <c r="BE80" s="69"/>
      <c r="BF80" s="69"/>
      <c r="BG80" s="69"/>
      <c r="BH80" s="186"/>
      <c r="BI80" s="69"/>
      <c r="BJ80" s="69"/>
      <c r="BK80" s="69"/>
      <c r="BL80" s="69"/>
      <c r="BM80" s="68"/>
      <c r="BN80" s="69"/>
      <c r="BO80" s="69"/>
      <c r="BP80" s="69"/>
      <c r="BQ80" s="71"/>
      <c r="BR80" s="69"/>
      <c r="BS80" s="69"/>
      <c r="BT80" s="186"/>
      <c r="BU80" s="1"/>
      <c r="BV80">
        <f t="shared" si="232"/>
        <v>71</v>
      </c>
    </row>
    <row r="81" spans="2:84" x14ac:dyDescent="0.3">
      <c r="B81" s="56"/>
      <c r="D81" s="1"/>
      <c r="E81" s="1"/>
      <c r="F81" s="1"/>
      <c r="G81" s="1"/>
      <c r="H81" s="59"/>
      <c r="I81" s="1"/>
      <c r="J81" s="5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59"/>
      <c r="W81" s="1"/>
      <c r="X81" s="1"/>
      <c r="Y81" s="1"/>
      <c r="Z81" s="1"/>
      <c r="AA81" s="1"/>
      <c r="AB81" s="5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59"/>
      <c r="BC81" s="1"/>
      <c r="BD81" s="59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84" x14ac:dyDescent="0.3">
      <c r="B82" s="181" t="s">
        <v>84</v>
      </c>
      <c r="D82" s="56">
        <f>+D76</f>
        <v>19790</v>
      </c>
      <c r="E82" s="56"/>
      <c r="F82" s="56"/>
      <c r="G82" s="56"/>
      <c r="H82" s="56">
        <f t="shared" ref="H82:BO82" si="233">+H76</f>
        <v>1706226</v>
      </c>
      <c r="I82" s="56">
        <f t="shared" si="233"/>
        <v>0</v>
      </c>
      <c r="J82" s="56">
        <f t="shared" si="233"/>
        <v>1.1734806420166553E-2</v>
      </c>
      <c r="K82" s="56">
        <f t="shared" si="233"/>
        <v>0</v>
      </c>
      <c r="L82" s="56">
        <f t="shared" si="233"/>
        <v>0</v>
      </c>
      <c r="M82" s="56">
        <f t="shared" si="233"/>
        <v>0</v>
      </c>
      <c r="N82" s="56">
        <f t="shared" si="233"/>
        <v>25466.059701492537</v>
      </c>
      <c r="O82" s="56">
        <f t="shared" si="233"/>
        <v>0</v>
      </c>
      <c r="P82" s="56">
        <f t="shared" si="233"/>
        <v>155932</v>
      </c>
      <c r="Q82" s="56">
        <f t="shared" si="233"/>
        <v>0</v>
      </c>
      <c r="R82" s="56" t="e">
        <f t="shared" si="233"/>
        <v>#DIV/0!</v>
      </c>
      <c r="S82" s="56">
        <f t="shared" si="233"/>
        <v>0</v>
      </c>
      <c r="T82" s="56">
        <f t="shared" si="233"/>
        <v>0</v>
      </c>
      <c r="U82" s="56"/>
      <c r="V82" s="56">
        <f t="shared" si="233"/>
        <v>505</v>
      </c>
      <c r="W82" s="56">
        <f t="shared" si="233"/>
        <v>0</v>
      </c>
      <c r="X82" s="56">
        <f t="shared" si="233"/>
        <v>0</v>
      </c>
      <c r="Y82" s="56">
        <f t="shared" si="233"/>
        <v>0</v>
      </c>
      <c r="Z82" s="56">
        <f t="shared" si="233"/>
        <v>99805</v>
      </c>
      <c r="AA82" s="56">
        <f t="shared" si="233"/>
        <v>0</v>
      </c>
      <c r="AB82" s="56">
        <f t="shared" si="233"/>
        <v>5.8494595674898869E-2</v>
      </c>
      <c r="AC82" s="56">
        <f t="shared" si="233"/>
        <v>0</v>
      </c>
      <c r="AD82" s="56">
        <f t="shared" si="233"/>
        <v>1489.6268656716418</v>
      </c>
      <c r="AE82" s="56">
        <f t="shared" si="233"/>
        <v>0</v>
      </c>
      <c r="AF82" s="56">
        <f t="shared" si="233"/>
        <v>7824</v>
      </c>
      <c r="AG82" s="56">
        <f t="shared" si="233"/>
        <v>0</v>
      </c>
      <c r="AH82" s="56" t="e">
        <f t="shared" si="233"/>
        <v>#DIV/0!</v>
      </c>
      <c r="AI82" s="56">
        <f t="shared" si="233"/>
        <v>0</v>
      </c>
      <c r="AJ82" s="56"/>
      <c r="AK82" s="56">
        <f t="shared" si="233"/>
        <v>12968</v>
      </c>
      <c r="AL82" s="56">
        <f t="shared" si="233"/>
        <v>0</v>
      </c>
      <c r="AM82" s="56">
        <f t="shared" si="233"/>
        <v>0</v>
      </c>
      <c r="AN82" s="56">
        <f t="shared" si="233"/>
        <v>178263</v>
      </c>
      <c r="AO82" s="56">
        <f t="shared" si="233"/>
        <v>464670</v>
      </c>
      <c r="AP82" s="56">
        <f t="shared" si="233"/>
        <v>0</v>
      </c>
      <c r="AQ82" s="56">
        <f t="shared" si="233"/>
        <v>2.8709193229164362E-2</v>
      </c>
      <c r="AR82" s="56">
        <f t="shared" si="233"/>
        <v>0</v>
      </c>
      <c r="AS82" s="56">
        <f t="shared" si="233"/>
        <v>0</v>
      </c>
      <c r="AT82" s="56">
        <f t="shared" si="233"/>
        <v>0</v>
      </c>
      <c r="AU82" s="56">
        <f t="shared" si="233"/>
        <v>0.27233789662096347</v>
      </c>
      <c r="AV82" s="56">
        <f t="shared" si="233"/>
        <v>0</v>
      </c>
      <c r="AW82" s="56">
        <f t="shared" si="233"/>
        <v>6935.373134328358</v>
      </c>
      <c r="AX82" s="56">
        <f t="shared" si="233"/>
        <v>0</v>
      </c>
      <c r="AY82" s="56"/>
      <c r="AZ82" s="56">
        <f t="shared" si="233"/>
        <v>437891</v>
      </c>
      <c r="BA82" s="56">
        <f t="shared" si="233"/>
        <v>0</v>
      </c>
      <c r="BB82" s="56">
        <f t="shared" si="233"/>
        <v>15187647</v>
      </c>
      <c r="BC82" s="56">
        <f t="shared" si="233"/>
        <v>0</v>
      </c>
      <c r="BD82" s="56">
        <f t="shared" si="233"/>
        <v>19790</v>
      </c>
      <c r="BE82" s="56">
        <f t="shared" si="233"/>
        <v>0</v>
      </c>
      <c r="BF82" s="56">
        <f t="shared" si="233"/>
        <v>4.5193895284442932E-2</v>
      </c>
      <c r="BG82" s="56">
        <f t="shared" si="233"/>
        <v>0</v>
      </c>
      <c r="BH82" s="56"/>
      <c r="BI82" s="56">
        <f t="shared" si="233"/>
        <v>0</v>
      </c>
      <c r="BJ82" s="56">
        <f t="shared" si="233"/>
        <v>2886903</v>
      </c>
      <c r="BK82" s="56">
        <f t="shared" si="233"/>
        <v>0</v>
      </c>
      <c r="BL82" s="56">
        <f t="shared" si="233"/>
        <v>5.4013591727882788E-2</v>
      </c>
      <c r="BM82" s="56">
        <f t="shared" si="233"/>
        <v>226681.29850746269</v>
      </c>
      <c r="BN82" s="56">
        <f t="shared" si="233"/>
        <v>0</v>
      </c>
      <c r="BO82" s="56">
        <f t="shared" si="233"/>
        <v>1453904</v>
      </c>
      <c r="BP82" s="10"/>
      <c r="BQ82" s="62"/>
      <c r="BR82" s="10"/>
      <c r="BS82" s="10"/>
      <c r="BT82" s="10"/>
      <c r="BU82" s="10"/>
      <c r="BV82" s="161"/>
      <c r="BW82" s="10"/>
      <c r="BX82" s="62"/>
      <c r="BY82" s="10"/>
      <c r="BZ82" s="161"/>
      <c r="CA82" s="61"/>
      <c r="CB82" s="61"/>
      <c r="CC82" s="61"/>
      <c r="CD82" s="61"/>
      <c r="CE82" s="61"/>
      <c r="CF82" s="158"/>
    </row>
    <row r="83" spans="2:84" x14ac:dyDescent="0.3">
      <c r="B83" t="s">
        <v>120</v>
      </c>
      <c r="D83" s="56">
        <f>+D76-D77</f>
        <v>741</v>
      </c>
      <c r="H83" s="56">
        <f t="shared" ref="H83:BO83" si="234">+H76-H77</f>
        <v>-19049</v>
      </c>
      <c r="I83" s="56">
        <f t="shared" si="234"/>
        <v>0</v>
      </c>
      <c r="J83" s="56">
        <f t="shared" si="234"/>
        <v>5.7040029811707138E-4</v>
      </c>
      <c r="K83" s="56">
        <f t="shared" si="234"/>
        <v>0</v>
      </c>
      <c r="L83" s="56">
        <f t="shared" si="234"/>
        <v>0</v>
      </c>
      <c r="M83" s="56">
        <f t="shared" si="234"/>
        <v>0</v>
      </c>
      <c r="N83" s="56">
        <f t="shared" si="234"/>
        <v>94.368525021949608</v>
      </c>
      <c r="O83" s="56">
        <f t="shared" si="234"/>
        <v>0</v>
      </c>
      <c r="P83" s="56">
        <f t="shared" si="234"/>
        <v>1240</v>
      </c>
      <c r="Q83" s="56">
        <f t="shared" si="234"/>
        <v>0</v>
      </c>
      <c r="R83" s="56" t="e">
        <f t="shared" si="234"/>
        <v>#DIV/0!</v>
      </c>
      <c r="S83" s="56">
        <f t="shared" si="234"/>
        <v>0</v>
      </c>
      <c r="T83" s="56">
        <f t="shared" si="234"/>
        <v>0</v>
      </c>
      <c r="U83" s="56"/>
      <c r="V83" s="56">
        <f t="shared" si="234"/>
        <v>-269</v>
      </c>
      <c r="W83" s="56">
        <f t="shared" si="234"/>
        <v>0</v>
      </c>
      <c r="X83" s="56">
        <f t="shared" si="234"/>
        <v>0</v>
      </c>
      <c r="Y83" s="56">
        <f t="shared" si="234"/>
        <v>0</v>
      </c>
      <c r="Z83" s="56">
        <f t="shared" si="234"/>
        <v>-774</v>
      </c>
      <c r="AA83" s="56">
        <f t="shared" si="234"/>
        <v>0</v>
      </c>
      <c r="AB83" s="56">
        <f t="shared" si="234"/>
        <v>1.9722279231493278E-4</v>
      </c>
      <c r="AC83" s="56">
        <f t="shared" si="234"/>
        <v>0</v>
      </c>
      <c r="AD83" s="56">
        <f t="shared" si="234"/>
        <v>10.523924495171286</v>
      </c>
      <c r="AE83" s="56">
        <f t="shared" si="234"/>
        <v>0</v>
      </c>
      <c r="AF83" s="56">
        <f t="shared" si="234"/>
        <v>778</v>
      </c>
      <c r="AG83" s="56">
        <f t="shared" si="234"/>
        <v>0</v>
      </c>
      <c r="AH83" s="56" t="e">
        <f t="shared" si="234"/>
        <v>#DIV/0!</v>
      </c>
      <c r="AI83" s="56">
        <f t="shared" si="234"/>
        <v>0</v>
      </c>
      <c r="AJ83" s="56"/>
      <c r="AK83" s="56">
        <f t="shared" si="234"/>
        <v>-2331</v>
      </c>
      <c r="AL83" s="56">
        <f t="shared" si="234"/>
        <v>0</v>
      </c>
      <c r="AM83" s="56">
        <f t="shared" si="234"/>
        <v>0</v>
      </c>
      <c r="AN83" s="56">
        <f t="shared" si="234"/>
        <v>0</v>
      </c>
      <c r="AO83" s="56">
        <f t="shared" si="234"/>
        <v>-15299</v>
      </c>
      <c r="AP83" s="56">
        <f t="shared" si="234"/>
        <v>0</v>
      </c>
      <c r="AQ83" s="56">
        <f t="shared" si="234"/>
        <v>-4.2152477719762313E-3</v>
      </c>
      <c r="AR83" s="56">
        <f t="shared" si="234"/>
        <v>0</v>
      </c>
      <c r="AS83" s="56">
        <f t="shared" si="234"/>
        <v>0</v>
      </c>
      <c r="AT83" s="56">
        <f t="shared" si="234"/>
        <v>0</v>
      </c>
      <c r="AU83" s="56">
        <f t="shared" si="234"/>
        <v>-5.8606514365925899E-3</v>
      </c>
      <c r="AV83" s="56">
        <f t="shared" si="234"/>
        <v>0</v>
      </c>
      <c r="AW83" s="56">
        <f t="shared" si="234"/>
        <v>-122.99451273046543</v>
      </c>
      <c r="AX83" s="56">
        <f t="shared" si="234"/>
        <v>0</v>
      </c>
      <c r="AY83" s="56"/>
      <c r="AZ83" s="56">
        <f t="shared" si="234"/>
        <v>93379</v>
      </c>
      <c r="BA83" s="56">
        <f t="shared" si="234"/>
        <v>0</v>
      </c>
      <c r="BB83" s="56">
        <f t="shared" si="234"/>
        <v>-344512</v>
      </c>
      <c r="BC83" s="56">
        <f t="shared" si="234"/>
        <v>0</v>
      </c>
      <c r="BD83" s="56">
        <f t="shared" si="234"/>
        <v>741</v>
      </c>
      <c r="BE83" s="56">
        <f t="shared" si="234"/>
        <v>0</v>
      </c>
      <c r="BF83" s="56">
        <f t="shared" si="234"/>
        <v>-1.0098808598150419E-2</v>
      </c>
      <c r="BG83" s="56">
        <f t="shared" si="234"/>
        <v>0</v>
      </c>
      <c r="BH83" s="56"/>
      <c r="BI83" s="56">
        <f t="shared" si="234"/>
        <v>0</v>
      </c>
      <c r="BJ83" s="56">
        <f t="shared" si="234"/>
        <v>217</v>
      </c>
      <c r="BK83" s="56">
        <f t="shared" si="234"/>
        <v>0</v>
      </c>
      <c r="BL83" s="56">
        <f t="shared" si="234"/>
        <v>4.2549797608574386E-4</v>
      </c>
      <c r="BM83" s="56">
        <f t="shared" si="234"/>
        <v>-1732.8044337137835</v>
      </c>
      <c r="BN83" s="56">
        <f t="shared" si="234"/>
        <v>0</v>
      </c>
      <c r="BO83" s="56">
        <f t="shared" si="234"/>
        <v>-19049</v>
      </c>
      <c r="BP83" s="10"/>
      <c r="BQ83" s="10"/>
      <c r="BR83" s="10"/>
      <c r="BS83" s="10"/>
      <c r="BT83" s="10"/>
      <c r="BU83" s="10"/>
      <c r="BV83" s="62"/>
      <c r="BW83" s="10"/>
      <c r="BX83" s="10"/>
      <c r="BY83" s="10"/>
      <c r="BZ83" s="62"/>
      <c r="CA83" s="61"/>
      <c r="CB83" s="61"/>
      <c r="CC83" s="61"/>
      <c r="CD83" s="61"/>
      <c r="CE83" s="61"/>
      <c r="CF83" s="117"/>
    </row>
    <row r="84" spans="2:84" x14ac:dyDescent="0.3">
      <c r="N84" s="59">
        <f>+D77/N77</f>
        <v>0.75079740910869286</v>
      </c>
      <c r="Z84" s="56"/>
      <c r="AB84" s="59"/>
      <c r="AD84" s="275">
        <f>+V77/AD77</f>
        <v>0.52329015003131873</v>
      </c>
      <c r="AZ84" s="59"/>
      <c r="BF84" s="59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61"/>
      <c r="CB84" s="117"/>
      <c r="CC84" s="117"/>
      <c r="CD84" s="117"/>
      <c r="CE84" s="117"/>
    </row>
    <row r="85" spans="2:84" x14ac:dyDescent="0.3">
      <c r="D85" s="56"/>
      <c r="H85" s="1"/>
      <c r="N85" s="59"/>
      <c r="V85" s="56"/>
      <c r="Z85" s="1"/>
      <c r="AZ85" s="59"/>
      <c r="BB85" s="56"/>
      <c r="BD85" s="59"/>
      <c r="BI85" s="61"/>
      <c r="BJ85" s="61"/>
      <c r="BK85" s="61"/>
      <c r="BL85" s="61"/>
      <c r="BM85" s="61"/>
      <c r="BN85" s="61"/>
      <c r="BO85" s="61"/>
      <c r="BP85" s="61"/>
      <c r="BQ85" s="61"/>
      <c r="BR85" s="10"/>
      <c r="BS85" s="10"/>
    </row>
    <row r="86" spans="2:84" x14ac:dyDescent="0.3">
      <c r="H86" s="56"/>
      <c r="Z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90"/>
      <c r="BR86" s="1"/>
      <c r="BS86" s="1"/>
    </row>
    <row r="87" spans="2:84" x14ac:dyDescent="0.3">
      <c r="D87" s="1"/>
      <c r="E87" s="123" t="s">
        <v>28</v>
      </c>
      <c r="F87" s="124"/>
      <c r="G87" s="124" t="s">
        <v>68</v>
      </c>
      <c r="H87" s="116"/>
      <c r="I87" s="116"/>
      <c r="J87" s="116"/>
      <c r="K87" s="61"/>
      <c r="L87" s="10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90"/>
      <c r="BR87" s="1"/>
      <c r="BS87" s="1"/>
    </row>
    <row r="88" spans="2:84" x14ac:dyDescent="0.3">
      <c r="D88" s="1"/>
      <c r="E88" s="123" t="s">
        <v>40</v>
      </c>
      <c r="F88" s="124"/>
      <c r="G88" s="124" t="s">
        <v>42</v>
      </c>
      <c r="H88" s="10"/>
      <c r="I88" s="10"/>
      <c r="J88" s="10"/>
      <c r="K88" s="61"/>
      <c r="L88" s="10"/>
      <c r="AC88" s="1"/>
      <c r="AD88" s="1"/>
      <c r="AE88" s="1"/>
      <c r="AF88" s="1"/>
      <c r="AG88" s="1"/>
      <c r="AH88" s="1"/>
      <c r="AI88" s="1"/>
      <c r="AJ88" s="1"/>
      <c r="AK88" s="1" t="s">
        <v>17</v>
      </c>
      <c r="AL88" s="1"/>
      <c r="AM88" s="1"/>
      <c r="AN88" s="1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90"/>
      <c r="BR88" s="1"/>
      <c r="BS88" s="1"/>
    </row>
    <row r="89" spans="2:84" x14ac:dyDescent="0.3">
      <c r="D89" s="1"/>
      <c r="E89" s="123" t="s">
        <v>47</v>
      </c>
      <c r="F89" s="124"/>
      <c r="G89" s="124" t="s">
        <v>58</v>
      </c>
      <c r="H89" s="10"/>
      <c r="I89" s="10"/>
      <c r="J89" s="10"/>
      <c r="K89" s="61"/>
      <c r="L89" s="10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90"/>
      <c r="BR89" s="1"/>
      <c r="BS89" s="1"/>
    </row>
    <row r="90" spans="2:84" x14ac:dyDescent="0.3">
      <c r="D90" s="1"/>
      <c r="E90" s="123" t="s">
        <v>69</v>
      </c>
      <c r="F90" s="61"/>
      <c r="G90" s="93" t="s">
        <v>70</v>
      </c>
      <c r="H90" s="61"/>
      <c r="I90" s="61"/>
      <c r="J90" s="61"/>
      <c r="K90" s="61"/>
      <c r="L90" s="6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90"/>
      <c r="BR90" s="1"/>
      <c r="BS90" s="1"/>
    </row>
    <row r="91" spans="2:84" x14ac:dyDescent="0.3">
      <c r="AC91" s="1"/>
      <c r="AD91" s="1"/>
      <c r="AE91" s="1"/>
      <c r="AF91" s="1"/>
      <c r="AG91" s="1"/>
      <c r="AH91" s="1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1"/>
      <c r="BS91" s="1"/>
    </row>
    <row r="92" spans="2:84" x14ac:dyDescent="0.3">
      <c r="AC92" s="1"/>
      <c r="AD92" s="1"/>
      <c r="AE92" s="1"/>
      <c r="AF92" s="1"/>
      <c r="AG92" s="1"/>
      <c r="AH92" s="1"/>
    </row>
    <row r="93" spans="2:84" x14ac:dyDescent="0.3">
      <c r="D93" s="56"/>
      <c r="AC93" s="1"/>
      <c r="AD93" s="1"/>
      <c r="AE93" s="1"/>
      <c r="AF93" s="1"/>
      <c r="AG93" s="1"/>
      <c r="AH93" s="1"/>
    </row>
    <row r="94" spans="2:84" x14ac:dyDescent="0.3">
      <c r="D94" s="1">
        <v>4900</v>
      </c>
      <c r="AC94" s="1"/>
      <c r="AD94" s="1"/>
      <c r="AE94" s="1"/>
      <c r="AF94" s="1"/>
      <c r="AG94" s="1"/>
      <c r="AH94" s="1"/>
    </row>
    <row r="95" spans="2:84" x14ac:dyDescent="0.3">
      <c r="D95" s="1">
        <v>1000000</v>
      </c>
      <c r="AC95" s="1"/>
      <c r="AD95" s="1"/>
      <c r="AE95" s="1"/>
      <c r="AF95" s="1"/>
      <c r="AG95" s="1"/>
      <c r="AH95" s="1"/>
    </row>
    <row r="96" spans="2:84" x14ac:dyDescent="0.3">
      <c r="AC96" s="1"/>
      <c r="AD96" s="1"/>
      <c r="AE96" s="1"/>
      <c r="AF96" s="1"/>
      <c r="AG96" s="1"/>
      <c r="AH96" s="1"/>
    </row>
    <row r="97" spans="4:86" x14ac:dyDescent="0.3">
      <c r="D97" s="279">
        <f>+D94/D95</f>
        <v>4.8999999999999998E-3</v>
      </c>
      <c r="AC97" s="1"/>
      <c r="AD97" s="1"/>
      <c r="AE97" s="1"/>
      <c r="AF97" s="1"/>
      <c r="AG97" s="1"/>
      <c r="AH97" s="1"/>
    </row>
    <row r="98" spans="4:86" x14ac:dyDescent="0.3">
      <c r="AC98" s="1"/>
      <c r="AD98" s="1"/>
      <c r="AE98" s="1"/>
      <c r="AF98" s="1"/>
      <c r="AG98" s="1"/>
      <c r="AH98" s="1"/>
    </row>
    <row r="99" spans="4:86" x14ac:dyDescent="0.3">
      <c r="AC99" s="1"/>
      <c r="AD99" s="1"/>
      <c r="AE99" s="1"/>
      <c r="AF99" s="1"/>
      <c r="AG99" s="1"/>
      <c r="AH99" s="1"/>
    </row>
    <row r="100" spans="4:86" x14ac:dyDescent="0.3">
      <c r="AC100" s="1"/>
      <c r="AD100" s="1"/>
      <c r="AE100" s="1"/>
      <c r="AF100" s="1"/>
      <c r="AG100" s="1"/>
      <c r="AH100" s="1"/>
    </row>
    <row r="101" spans="4:86" x14ac:dyDescent="0.3">
      <c r="AC101" s="1"/>
      <c r="AD101" s="1"/>
      <c r="AE101" s="1"/>
      <c r="AF101" s="1"/>
      <c r="AG101" s="1"/>
      <c r="AH101" s="1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1"/>
      <c r="BS101" s="1"/>
      <c r="BT101" s="1"/>
      <c r="BU101" s="1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89"/>
      <c r="BY102" s="89"/>
      <c r="BZ102" s="121"/>
      <c r="CA102" s="1"/>
      <c r="CB102" s="1"/>
      <c r="CC102" s="1"/>
      <c r="CD102" s="1"/>
      <c r="CE102" s="1"/>
      <c r="CF102" s="1"/>
      <c r="CG102" s="1"/>
      <c r="CH102" s="1"/>
    </row>
    <row r="103" spans="4:86" x14ac:dyDescent="0.3">
      <c r="D103">
        <v>10</v>
      </c>
      <c r="AC103" s="10"/>
      <c r="AD103" s="10"/>
      <c r="AE103" s="10"/>
      <c r="AF103" s="10"/>
      <c r="AG103" s="10"/>
      <c r="AH103" s="1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  <c r="CA103" s="1"/>
      <c r="CB103" s="1"/>
      <c r="CC103" s="1"/>
      <c r="CD103" s="1"/>
      <c r="CE103" s="1"/>
      <c r="CF103" s="1"/>
      <c r="CG103" s="1"/>
      <c r="CH103" s="1"/>
    </row>
    <row r="104" spans="4:86" x14ac:dyDescent="0.3">
      <c r="D104" s="1">
        <v>1000000</v>
      </c>
      <c r="AC104" s="10"/>
      <c r="AD104" s="10"/>
      <c r="AE104" s="10"/>
      <c r="AF104" s="10"/>
      <c r="AG104" s="10"/>
      <c r="AH104" s="1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  <c r="CA104" s="1"/>
      <c r="CB104" s="1"/>
      <c r="CC104" s="1"/>
      <c r="CD104" s="1"/>
      <c r="CE104" s="1"/>
      <c r="CF104" s="1"/>
    </row>
    <row r="105" spans="4:86" x14ac:dyDescent="0.3">
      <c r="D105" s="57">
        <f>+D103/D104</f>
        <v>1.0000000000000001E-5</v>
      </c>
      <c r="AC105" s="10"/>
      <c r="AD105" s="10"/>
      <c r="AE105" s="10"/>
      <c r="AF105" s="10"/>
      <c r="AG105" s="10"/>
      <c r="AH105" s="1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  <c r="CA105" s="1"/>
      <c r="CB105" s="1"/>
      <c r="CC105" s="1"/>
      <c r="CD105" s="1"/>
      <c r="CE105" s="1"/>
      <c r="CF105" s="1"/>
    </row>
    <row r="106" spans="4:86" x14ac:dyDescent="0.3">
      <c r="AC106" s="10"/>
      <c r="AD106" s="10"/>
      <c r="AE106" s="10"/>
      <c r="AF106" s="10"/>
      <c r="AG106" s="10"/>
      <c r="AH106" s="1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122"/>
      <c r="BY106" s="89"/>
      <c r="BZ106" s="89"/>
    </row>
    <row r="107" spans="4:86" x14ac:dyDescent="0.3">
      <c r="D107" s="1">
        <v>330000000</v>
      </c>
      <c r="AC107" s="10"/>
      <c r="AD107" s="10"/>
      <c r="AE107" s="10"/>
      <c r="AF107" s="10"/>
      <c r="AG107" s="10"/>
      <c r="AH107" s="10"/>
      <c r="AI107" s="90"/>
      <c r="AJ107" s="90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9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89"/>
      <c r="BW107" s="89"/>
      <c r="BX107" s="89"/>
      <c r="BY107" s="89"/>
      <c r="BZ107" s="89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151"/>
      <c r="AL108" s="151"/>
      <c r="AM108" s="151"/>
      <c r="AN108" s="151"/>
      <c r="AO108" s="151"/>
      <c r="AP108" s="151"/>
      <c r="AQ108" s="151"/>
      <c r="AR108" s="90"/>
      <c r="AS108" s="90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89"/>
      <c r="BW108" s="89"/>
      <c r="BX108" s="89"/>
      <c r="BY108" s="89"/>
      <c r="BZ108" s="89"/>
    </row>
    <row r="109" spans="4:86" x14ac:dyDescent="0.3">
      <c r="D109" s="472">
        <f>+H72/D107</f>
        <v>4.9118121212121208E-3</v>
      </c>
      <c r="AC109" s="10"/>
      <c r="AD109" s="10"/>
      <c r="AE109" s="10"/>
      <c r="AF109" s="10"/>
      <c r="AG109" s="10"/>
      <c r="AH109" s="10"/>
      <c r="AI109" s="90"/>
      <c r="AJ109" s="90"/>
      <c r="AK109" s="151"/>
      <c r="AL109" s="151"/>
      <c r="AM109" s="151"/>
      <c r="AN109" s="151"/>
      <c r="AO109" s="151"/>
      <c r="AP109" s="151"/>
      <c r="AQ109" s="151"/>
      <c r="AR109" s="151"/>
      <c r="AS109" s="110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89"/>
      <c r="BW109" s="89"/>
      <c r="BX109" s="89"/>
      <c r="BY109" s="89"/>
      <c r="BZ109" s="89"/>
    </row>
    <row r="110" spans="4:86" x14ac:dyDescent="0.3">
      <c r="D110">
        <v>150000</v>
      </c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90"/>
      <c r="AS110" s="90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89"/>
    </row>
    <row r="111" spans="4:86" x14ac:dyDescent="0.3">
      <c r="D111" s="279">
        <f>+D110/D107</f>
        <v>4.5454545454545455E-4</v>
      </c>
      <c r="AC111" s="10"/>
      <c r="AD111" s="10"/>
      <c r="AE111" s="10"/>
      <c r="AF111" s="10"/>
      <c r="AG111" s="10"/>
      <c r="AH111" s="10"/>
      <c r="AI111" s="90"/>
      <c r="AJ111" s="90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D112">
        <v>28.59</v>
      </c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90"/>
      <c r="AL113" s="90"/>
      <c r="AM113" s="152"/>
      <c r="AN113" s="152"/>
      <c r="AO113" s="152"/>
      <c r="AP113" s="152"/>
      <c r="AQ113" s="152"/>
      <c r="AR113" s="152"/>
      <c r="AS113" s="152"/>
      <c r="AT113" s="90"/>
      <c r="AU113" s="110"/>
      <c r="AV113" s="110"/>
      <c r="AW113" s="110"/>
      <c r="AX113" s="110"/>
      <c r="AY113" s="90"/>
      <c r="AZ113" s="9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D114">
        <f>+D107/100000</f>
        <v>3300</v>
      </c>
      <c r="AC114" s="10"/>
      <c r="AD114" s="10"/>
      <c r="AE114" s="10"/>
      <c r="AF114" s="10"/>
      <c r="AG114" s="10"/>
      <c r="AH114" s="10"/>
      <c r="AI114" s="90"/>
      <c r="AJ114" s="90"/>
      <c r="AK114" s="90"/>
      <c r="AL114" s="90"/>
      <c r="AM114" s="152"/>
      <c r="AN114" s="152"/>
      <c r="AO114" s="152"/>
      <c r="AP114" s="152"/>
      <c r="AQ114" s="152"/>
      <c r="AR114" s="152"/>
      <c r="AS114" s="152"/>
      <c r="AT114" s="90"/>
      <c r="AU114" s="110"/>
      <c r="AV114" s="110"/>
      <c r="AW114" s="110"/>
      <c r="AX114" s="110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D115">
        <f>+D114*D112</f>
        <v>94347</v>
      </c>
      <c r="AC115" s="10"/>
      <c r="AD115" s="10"/>
      <c r="AE115" s="10"/>
      <c r="AF115" s="10"/>
      <c r="AG115" s="10"/>
      <c r="AH115" s="10"/>
      <c r="AI115" s="90"/>
      <c r="AJ115" s="90"/>
      <c r="AK115" s="90"/>
      <c r="AL115" s="90"/>
      <c r="AM115" s="152"/>
      <c r="AN115" s="152"/>
      <c r="AO115" s="152"/>
      <c r="AP115" s="152"/>
      <c r="AQ115" s="152"/>
      <c r="AR115" s="152"/>
      <c r="AS115" s="152"/>
      <c r="AT115" s="90"/>
      <c r="AU115" s="110"/>
      <c r="AV115" s="110"/>
      <c r="AW115" s="110"/>
      <c r="AX115" s="110"/>
      <c r="AY115" s="90"/>
      <c r="AZ115" s="90"/>
      <c r="BA115" s="11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</row>
    <row r="116" spans="2:78" x14ac:dyDescent="0.3">
      <c r="AC116" s="10"/>
      <c r="AD116" s="10"/>
      <c r="AE116" s="10"/>
      <c r="AF116" s="10"/>
      <c r="AG116" s="10"/>
      <c r="AH116" s="10"/>
      <c r="AI116" s="90"/>
      <c r="AJ116" s="90"/>
      <c r="AK116" s="90"/>
      <c r="AL116" s="90"/>
      <c r="AM116" s="152"/>
      <c r="AN116" s="152"/>
      <c r="AO116" s="152"/>
      <c r="AP116" s="152"/>
      <c r="AQ116" s="152"/>
      <c r="AR116" s="152"/>
      <c r="AS116" s="152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</row>
    <row r="117" spans="2:78" x14ac:dyDescent="0.3"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90"/>
      <c r="AV117" s="90"/>
      <c r="AW117" s="90"/>
      <c r="AX117" s="90"/>
      <c r="AY117" s="90"/>
      <c r="AZ117" s="11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</row>
    <row r="118" spans="2:78" x14ac:dyDescent="0.3">
      <c r="AC118" s="10"/>
      <c r="AD118" s="10"/>
      <c r="AE118" s="10"/>
      <c r="AF118" s="10"/>
      <c r="AG118" s="10"/>
      <c r="AH118" s="10"/>
      <c r="AI118" s="90"/>
      <c r="AJ118" s="90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</row>
    <row r="119" spans="2:78" x14ac:dyDescent="0.3"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90"/>
      <c r="AT119" s="110"/>
      <c r="AU119" s="153"/>
      <c r="AV119" s="153"/>
      <c r="AW119" s="153"/>
      <c r="AX119" s="153"/>
      <c r="AY119" s="110"/>
      <c r="AZ119" s="110"/>
      <c r="BA119" s="110"/>
      <c r="BB119" s="110"/>
    </row>
    <row r="120" spans="2:78" x14ac:dyDescent="0.3">
      <c r="B120" s="125"/>
      <c r="D120" s="55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90"/>
      <c r="AV120" s="90"/>
      <c r="AW120" s="90"/>
      <c r="AX120" s="90"/>
      <c r="AY120" s="110"/>
      <c r="AZ120" s="154"/>
      <c r="BA120" s="110"/>
      <c r="BB120" s="110"/>
    </row>
    <row r="121" spans="2:78" x14ac:dyDescent="0.3">
      <c r="B121" s="1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</row>
    <row r="122" spans="2:78" x14ac:dyDescent="0.3">
      <c r="B122" s="1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W124" s="61"/>
      <c r="X124" s="61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</row>
    <row r="125" spans="2:78" x14ac:dyDescent="0.3">
      <c r="B125" s="55"/>
      <c r="D125" s="55"/>
      <c r="W125" s="61"/>
      <c r="X125" s="61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</row>
    <row r="126" spans="2:78" x14ac:dyDescent="0.3">
      <c r="B126" s="57"/>
      <c r="D126" s="55"/>
      <c r="W126" s="61"/>
      <c r="X126" s="61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</row>
    <row r="127" spans="2:78" x14ac:dyDescent="0.3">
      <c r="B127" s="1"/>
      <c r="D127" s="55"/>
      <c r="W127" s="61"/>
      <c r="X127" s="61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</row>
    <row r="128" spans="2:78" x14ac:dyDescent="0.3">
      <c r="B128" s="1"/>
      <c r="D128" s="55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</row>
    <row r="129" spans="2:4" x14ac:dyDescent="0.3">
      <c r="B129" s="1"/>
      <c r="D129" s="55"/>
    </row>
    <row r="130" spans="2:4" x14ac:dyDescent="0.3">
      <c r="B130" s="1"/>
      <c r="D130" s="55"/>
    </row>
    <row r="131" spans="2:4" x14ac:dyDescent="0.3">
      <c r="B131" s="57" t="e">
        <f>+B130/B129</f>
        <v>#DIV/0!</v>
      </c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>
        <f>+B130*50</f>
        <v>0</v>
      </c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  <c r="D140" s="55"/>
    </row>
    <row r="141" spans="2:4" x14ac:dyDescent="0.3">
      <c r="B141" s="1"/>
      <c r="D141" s="55"/>
    </row>
    <row r="142" spans="2:4" x14ac:dyDescent="0.3">
      <c r="B142" s="1"/>
      <c r="D142" s="55"/>
    </row>
    <row r="143" spans="2:4" x14ac:dyDescent="0.3">
      <c r="B143" s="1"/>
      <c r="D143" s="55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99"/>
  <sheetViews>
    <sheetView topLeftCell="A48" workbookViewId="0">
      <selection activeCell="AD66" sqref="AD6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4" t="s">
        <v>7</v>
      </c>
      <c r="F7" s="505"/>
      <c r="G7" s="509">
        <v>0.7</v>
      </c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10"/>
    </row>
    <row r="8" spans="3:40" x14ac:dyDescent="0.3">
      <c r="E8" s="506" t="s">
        <v>125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8"/>
    </row>
    <row r="9" spans="3:40" x14ac:dyDescent="0.3">
      <c r="E9" s="524" t="s">
        <v>37</v>
      </c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6"/>
      <c r="Q9" s="522" t="s">
        <v>118</v>
      </c>
      <c r="R9" s="5"/>
      <c r="S9" s="519" t="s">
        <v>4</v>
      </c>
      <c r="T9" s="520"/>
      <c r="U9" s="52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85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85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6" t="s">
        <v>48</v>
      </c>
      <c r="AE14" s="517"/>
      <c r="AF14" s="518"/>
      <c r="AG14" s="208"/>
      <c r="AH14" s="51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+K87</f>
        <v>560903</v>
      </c>
      <c r="AG16" s="202"/>
      <c r="AH16" s="216">
        <f>+AJ31</f>
        <v>1724.3323164211208</v>
      </c>
      <c r="AI16" s="216"/>
      <c r="AJ16" s="217">
        <f>+S87</f>
        <v>44265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93693</v>
      </c>
      <c r="AG17" s="203"/>
      <c r="AH17" s="164">
        <v>1359</v>
      </c>
      <c r="AI17" s="216"/>
      <c r="AJ17" s="163">
        <v>6473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72778</v>
      </c>
      <c r="AG18" s="203"/>
      <c r="AH18" s="164">
        <v>568</v>
      </c>
      <c r="AI18" s="216"/>
      <c r="AJ18" s="163">
        <v>5163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727374</v>
      </c>
      <c r="AG19" s="203"/>
      <c r="AH19" s="203"/>
      <c r="AI19" s="203"/>
      <c r="AJ19" s="221">
        <f>SUM(AJ16:AJ18)</f>
        <v>55901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Table'!H82</f>
        <v>0.42630577660872593</v>
      </c>
      <c r="AG21" s="203"/>
      <c r="AH21" s="203"/>
      <c r="AI21" s="203"/>
      <c r="AJ21" s="223">
        <f>+AJ19/'Main Table'!Z82</f>
        <v>0.56010219928861282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6" t="s">
        <v>57</v>
      </c>
      <c r="AB25" s="517"/>
      <c r="AC25" s="517"/>
      <c r="AD25" s="517"/>
      <c r="AE25" s="517"/>
      <c r="AF25" s="517"/>
      <c r="AG25" s="517"/>
      <c r="AH25" s="517"/>
      <c r="AI25" s="517"/>
      <c r="AJ25" s="517"/>
      <c r="AK25" s="51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+E87</f>
        <v>363836</v>
      </c>
      <c r="AE27" s="170"/>
      <c r="AF27" s="201">
        <v>1870</v>
      </c>
      <c r="AG27" s="170"/>
      <c r="AH27" s="192">
        <f>+AD27/AD$31</f>
        <v>0.55581763408270135</v>
      </c>
      <c r="AI27" s="192"/>
      <c r="AJ27" s="170">
        <f>+AF27*AH27</f>
        <v>1039.3789757346515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+G87</f>
        <v>155764</v>
      </c>
      <c r="AE28" s="170"/>
      <c r="AF28" s="201">
        <v>1754</v>
      </c>
      <c r="AG28" s="170"/>
      <c r="AH28" s="192">
        <f>+AD28/AD$31</f>
        <v>0.23795440241003613</v>
      </c>
      <c r="AI28" s="192"/>
      <c r="AJ28" s="170">
        <f>+AF28*AH28</f>
        <v>417.37202182720335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+I87</f>
        <v>41303</v>
      </c>
      <c r="AE29" s="170"/>
      <c r="AF29" s="201">
        <v>1158</v>
      </c>
      <c r="AG29" s="170"/>
      <c r="AH29" s="192">
        <f>+AD29/AD$31</f>
        <v>6.3096933070168476E-2</v>
      </c>
      <c r="AI29" s="192"/>
      <c r="AJ29" s="170">
        <f>+AF29*AH29</f>
        <v>73.066248495255095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93693</v>
      </c>
      <c r="AE30" s="282"/>
      <c r="AF30" s="170">
        <f>+AH17</f>
        <v>1359</v>
      </c>
      <c r="AG30" s="282"/>
      <c r="AH30" s="192">
        <f>+AD30/AD$31</f>
        <v>0.14313103043709402</v>
      </c>
      <c r="AI30" s="282"/>
      <c r="AJ30" s="170">
        <f>+AF30*AH30</f>
        <v>194.51507036401077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654596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1724.3323164211208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1" t="s">
        <v>31</v>
      </c>
      <c r="AB36" s="512"/>
      <c r="AC36" s="512"/>
      <c r="AD36" s="512"/>
      <c r="AE36" s="512"/>
      <c r="AF36" s="512"/>
      <c r="AG36" s="512"/>
      <c r="AH36" s="512"/>
      <c r="AI36" s="51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/>
      <c r="F79" s="7"/>
      <c r="G79" s="7"/>
      <c r="H79" s="7"/>
      <c r="I79" s="7"/>
      <c r="J79" s="289"/>
      <c r="K79" s="7"/>
      <c r="L79" s="6"/>
      <c r="M79" s="29"/>
      <c r="N79" s="29"/>
      <c r="O79" s="29"/>
      <c r="P79" s="29"/>
      <c r="Q79" s="378"/>
      <c r="R79" s="6"/>
      <c r="S79" s="7"/>
      <c r="T79" s="6"/>
      <c r="U79" s="288"/>
      <c r="W79">
        <f t="shared" si="0"/>
        <v>69</v>
      </c>
    </row>
    <row r="80" spans="3:23" x14ac:dyDescent="0.3">
      <c r="C80" s="172">
        <f t="shared" si="1"/>
        <v>43979</v>
      </c>
      <c r="E80" s="286"/>
      <c r="F80" s="7"/>
      <c r="G80" s="7"/>
      <c r="H80" s="7"/>
      <c r="I80" s="7"/>
      <c r="J80" s="289"/>
      <c r="K80" s="7"/>
      <c r="L80" s="6"/>
      <c r="M80" s="29"/>
      <c r="N80" s="29"/>
      <c r="O80" s="29"/>
      <c r="P80" s="29"/>
      <c r="Q80" s="378"/>
      <c r="R80" s="6"/>
      <c r="S80" s="7"/>
      <c r="T80" s="6"/>
      <c r="U80" s="288"/>
      <c r="W80">
        <f t="shared" si="0"/>
        <v>70</v>
      </c>
    </row>
    <row r="81" spans="3:41" x14ac:dyDescent="0.3">
      <c r="C81" s="172">
        <f t="shared" si="1"/>
        <v>43980</v>
      </c>
      <c r="E81" s="286"/>
      <c r="F81" s="7"/>
      <c r="G81" s="7"/>
      <c r="H81" s="7"/>
      <c r="I81" s="7"/>
      <c r="J81" s="289"/>
      <c r="K81" s="7"/>
      <c r="L81" s="6"/>
      <c r="M81" s="29"/>
      <c r="N81" s="29"/>
      <c r="O81" s="29"/>
      <c r="P81" s="29"/>
      <c r="Q81" s="378"/>
      <c r="R81" s="6"/>
      <c r="S81" s="7"/>
      <c r="T81" s="6"/>
      <c r="U81" s="288"/>
      <c r="W81">
        <f t="shared" si="0"/>
        <v>71</v>
      </c>
    </row>
    <row r="82" spans="3:41" x14ac:dyDescent="0.3">
      <c r="C82" s="172">
        <f t="shared" si="1"/>
        <v>43981</v>
      </c>
      <c r="E82" s="286"/>
      <c r="F82" s="7"/>
      <c r="G82" s="7"/>
      <c r="H82" s="7"/>
      <c r="I82" s="7"/>
      <c r="J82" s="289"/>
      <c r="K82" s="7"/>
      <c r="L82" s="6"/>
      <c r="M82" s="29"/>
      <c r="N82" s="29"/>
      <c r="O82" s="29"/>
      <c r="P82" s="29"/>
      <c r="Q82" s="378"/>
      <c r="R82" s="6"/>
      <c r="S82" s="7"/>
      <c r="T82" s="6"/>
      <c r="U82" s="288"/>
      <c r="W82">
        <f t="shared" si="0"/>
        <v>72</v>
      </c>
    </row>
    <row r="83" spans="3:41" x14ac:dyDescent="0.3">
      <c r="C83" s="172">
        <f t="shared" si="1"/>
        <v>43982</v>
      </c>
      <c r="E83" s="286"/>
      <c r="F83" s="7"/>
      <c r="G83" s="7"/>
      <c r="H83" s="7"/>
      <c r="I83" s="7"/>
      <c r="J83" s="289"/>
      <c r="K83" s="7"/>
      <c r="L83" s="6"/>
      <c r="M83" s="29"/>
      <c r="N83" s="29"/>
      <c r="O83" s="29"/>
      <c r="P83" s="29"/>
      <c r="Q83" s="378"/>
      <c r="R83" s="6"/>
      <c r="S83" s="7"/>
      <c r="T83" s="6"/>
      <c r="U83" s="288"/>
      <c r="W83">
        <f t="shared" si="0"/>
        <v>73</v>
      </c>
    </row>
    <row r="84" spans="3:41" x14ac:dyDescent="0.3">
      <c r="C84" s="172">
        <f t="shared" si="1"/>
        <v>43983</v>
      </c>
      <c r="E84" s="286"/>
      <c r="F84" s="7"/>
      <c r="G84" s="7"/>
      <c r="H84" s="7"/>
      <c r="I84" s="7"/>
      <c r="J84" s="289"/>
      <c r="K84" s="7"/>
      <c r="L84" s="6"/>
      <c r="M84" s="29"/>
      <c r="N84" s="29"/>
      <c r="O84" s="29"/>
      <c r="P84" s="29"/>
      <c r="Q84" s="378"/>
      <c r="R84" s="6"/>
      <c r="S84" s="7"/>
      <c r="T84" s="6"/>
      <c r="U84" s="288"/>
      <c r="W84">
        <f t="shared" si="0"/>
        <v>74</v>
      </c>
    </row>
    <row r="85" spans="3:41" ht="15" thickBot="1" x14ac:dyDescent="0.35">
      <c r="C85" s="172">
        <f t="shared" si="1"/>
        <v>43984</v>
      </c>
      <c r="E85" s="290"/>
      <c r="F85" s="291"/>
      <c r="G85" s="291"/>
      <c r="H85" s="291"/>
      <c r="I85" s="291"/>
      <c r="J85" s="291"/>
      <c r="K85" s="291"/>
      <c r="L85" s="292"/>
      <c r="M85" s="293"/>
      <c r="N85" s="293"/>
      <c r="O85" s="293"/>
      <c r="P85" s="293"/>
      <c r="Q85" s="377"/>
      <c r="R85" s="292"/>
      <c r="S85" s="292"/>
      <c r="T85" s="292"/>
      <c r="U85" s="294"/>
      <c r="W85">
        <f t="shared" si="0"/>
        <v>75</v>
      </c>
    </row>
    <row r="86" spans="3:41" x14ac:dyDescent="0.3">
      <c r="E86" s="56"/>
      <c r="F86" s="1"/>
      <c r="G86" s="56"/>
      <c r="H86" s="56"/>
      <c r="I86" s="56"/>
      <c r="J86" s="1"/>
      <c r="K86" s="56"/>
      <c r="S86" s="56"/>
    </row>
    <row r="87" spans="3:41" x14ac:dyDescent="0.3">
      <c r="C87" s="181" t="s">
        <v>83</v>
      </c>
      <c r="E87" s="56">
        <f>+E78</f>
        <v>363836</v>
      </c>
      <c r="F87" s="56">
        <f>+F52</f>
        <v>0</v>
      </c>
      <c r="G87" s="56">
        <f t="shared" ref="G87:S87" si="61">+G78</f>
        <v>155764</v>
      </c>
      <c r="H87" s="56">
        <f t="shared" si="61"/>
        <v>0</v>
      </c>
      <c r="I87" s="56">
        <f t="shared" si="61"/>
        <v>41303</v>
      </c>
      <c r="J87" s="56">
        <f t="shared" si="61"/>
        <v>0</v>
      </c>
      <c r="K87" s="56">
        <f t="shared" si="61"/>
        <v>560903</v>
      </c>
      <c r="L87" s="56">
        <f t="shared" si="61"/>
        <v>0</v>
      </c>
      <c r="M87" s="56">
        <f t="shared" si="61"/>
        <v>3.8909739784403529E-3</v>
      </c>
      <c r="N87" s="56">
        <f t="shared" si="61"/>
        <v>0</v>
      </c>
      <c r="O87" s="56">
        <f t="shared" si="61"/>
        <v>0</v>
      </c>
      <c r="P87" s="56">
        <f t="shared" si="61"/>
        <v>0</v>
      </c>
      <c r="Q87" s="56">
        <f t="shared" si="61"/>
        <v>2174</v>
      </c>
      <c r="R87" s="56">
        <f t="shared" si="61"/>
        <v>0</v>
      </c>
      <c r="S87" s="56">
        <f t="shared" si="61"/>
        <v>44265</v>
      </c>
      <c r="T87" s="56">
        <f>+T60</f>
        <v>0</v>
      </c>
    </row>
    <row r="88" spans="3:41" x14ac:dyDescent="0.3">
      <c r="E88" s="56"/>
      <c r="G88" s="56"/>
      <c r="H88" s="56"/>
      <c r="I88" s="56"/>
      <c r="J88" s="56"/>
      <c r="K88" s="56"/>
      <c r="L88" s="56"/>
      <c r="M88" s="59"/>
      <c r="N88" s="56"/>
      <c r="O88" s="56"/>
      <c r="P88" s="56"/>
      <c r="Q88" s="56"/>
      <c r="R88" s="56"/>
      <c r="S88" s="56"/>
    </row>
    <row r="89" spans="3:41" x14ac:dyDescent="0.3">
      <c r="E89" s="59"/>
      <c r="K89" s="1"/>
    </row>
    <row r="90" spans="3:41" x14ac:dyDescent="0.3">
      <c r="C90" s="123"/>
      <c r="D90" s="124"/>
      <c r="E90" s="395"/>
      <c r="F90" s="10"/>
      <c r="G90" s="10"/>
      <c r="H90" s="10"/>
      <c r="I90" s="61"/>
      <c r="J90" s="10"/>
      <c r="K90" s="10"/>
      <c r="L90" s="10"/>
      <c r="M90" s="10"/>
      <c r="N90" s="10"/>
      <c r="O90" s="10"/>
      <c r="P90" s="10"/>
      <c r="Q90" s="395"/>
      <c r="R90" s="10"/>
      <c r="S90" s="10"/>
    </row>
    <row r="91" spans="3:41" x14ac:dyDescent="0.3">
      <c r="E91" s="56"/>
      <c r="K91" s="56">
        <f>+K73-K59</f>
        <v>54008</v>
      </c>
      <c r="Q91" s="56"/>
    </row>
    <row r="92" spans="3:41" x14ac:dyDescent="0.3">
      <c r="Q92" s="56"/>
      <c r="S92" s="59"/>
    </row>
    <row r="95" spans="3:41" x14ac:dyDescent="0.3">
      <c r="AO95" s="1">
        <v>3797000</v>
      </c>
    </row>
    <row r="96" spans="3:41" x14ac:dyDescent="0.3">
      <c r="C96" s="1"/>
    </row>
    <row r="97" spans="3:41" x14ac:dyDescent="0.3">
      <c r="C97" s="1"/>
      <c r="AO97" s="1">
        <v>30000</v>
      </c>
    </row>
    <row r="98" spans="3:41" x14ac:dyDescent="0.3">
      <c r="C98" s="59"/>
    </row>
    <row r="99" spans="3:41" x14ac:dyDescent="0.3">
      <c r="AO99" s="279">
        <f>+AO97/AO95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9"/>
  <sheetViews>
    <sheetView topLeftCell="A13" workbookViewId="0">
      <selection activeCell="U56" sqref="U56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4.664062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80" t="s">
        <v>116</v>
      </c>
      <c r="S3" s="581"/>
      <c r="T3" s="581"/>
      <c r="U3" s="581"/>
      <c r="V3" s="581"/>
      <c r="W3" s="581"/>
      <c r="X3" s="581"/>
      <c r="Y3" s="581"/>
      <c r="Z3" s="581"/>
      <c r="AA3" s="581"/>
      <c r="AB3" s="582"/>
    </row>
    <row r="4" spans="2:28" ht="15.6" x14ac:dyDescent="0.3">
      <c r="B4" s="258"/>
      <c r="C4" s="258"/>
      <c r="D4" s="168"/>
      <c r="R4" s="295"/>
      <c r="S4" s="396" t="s">
        <v>80</v>
      </c>
      <c r="T4" s="6"/>
      <c r="U4" s="396" t="s">
        <v>108</v>
      </c>
      <c r="V4" s="5"/>
      <c r="W4" s="396" t="s">
        <v>109</v>
      </c>
      <c r="X4" s="5"/>
      <c r="Y4" s="396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0.18446677052160734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83" t="s">
        <v>106</v>
      </c>
      <c r="F15" s="583"/>
      <c r="G15" s="583"/>
      <c r="H15" s="583"/>
      <c r="I15" s="583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89" t="s">
        <v>46</v>
      </c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92" t="s">
        <v>77</v>
      </c>
      <c r="F19" s="592"/>
      <c r="G19" s="592"/>
      <c r="H19" s="592"/>
      <c r="I19" s="147" t="s">
        <v>76</v>
      </c>
      <c r="J19" s="148"/>
      <c r="K19" s="597" t="s">
        <v>74</v>
      </c>
      <c r="L19" s="597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Table'!H63</f>
        <v>1408636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Table'!Z82</f>
        <v>99805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17152</v>
      </c>
      <c r="J22" s="129"/>
      <c r="K22" s="140"/>
      <c r="L22" s="283">
        <v>17135</v>
      </c>
      <c r="M22" s="140"/>
      <c r="N22" s="160">
        <f>+(I22-L22)/I22</f>
        <v>9.9113805970149258E-4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1291679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Table'!AO82</f>
        <v>464670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93" t="s">
        <v>49</v>
      </c>
      <c r="E25" s="594"/>
      <c r="F25" s="594"/>
      <c r="G25" s="594"/>
      <c r="H25" s="594"/>
      <c r="I25" s="132">
        <f>+I23-I24</f>
        <v>827009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v>375997</v>
      </c>
      <c r="V25" s="6"/>
      <c r="W25" s="44">
        <v>0.23899999999999999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464670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>
        <v>373168</v>
      </c>
      <c r="V26" s="6"/>
      <c r="W26" s="44">
        <v>0.23400000000000001</v>
      </c>
      <c r="X26" s="6"/>
      <c r="Y26" s="300">
        <f t="shared" ref="Y26" si="9">+U25-U26</f>
        <v>2829</v>
      </c>
      <c r="Z26" s="6"/>
      <c r="AA26" s="304"/>
      <c r="AB26" s="297"/>
    </row>
    <row r="27" spans="3:28" ht="15" thickBot="1" x14ac:dyDescent="0.35">
      <c r="C27" s="1"/>
      <c r="D27" s="593" t="s">
        <v>46</v>
      </c>
      <c r="E27" s="594"/>
      <c r="F27" s="594"/>
      <c r="G27" s="594"/>
      <c r="H27" s="594"/>
      <c r="I27" s="149">
        <f>+I25+I26</f>
        <v>1291679</v>
      </c>
      <c r="J27" s="129"/>
      <c r="K27" s="598">
        <v>1268915</v>
      </c>
      <c r="L27" s="598"/>
      <c r="M27" s="140"/>
      <c r="N27" s="150">
        <f>+I27-K27</f>
        <v>22764</v>
      </c>
      <c r="O27" s="136"/>
      <c r="P27" s="90"/>
      <c r="Q27" s="90"/>
      <c r="R27" s="295"/>
      <c r="S27" s="298">
        <f t="shared" si="1"/>
        <v>43972</v>
      </c>
      <c r="T27" s="6"/>
      <c r="U27" s="299">
        <v>346181</v>
      </c>
      <c r="V27" s="6"/>
      <c r="W27" s="44">
        <v>0.214</v>
      </c>
      <c r="X27" s="6"/>
      <c r="Y27" s="300">
        <f t="shared" ref="Y27" si="10">+U26-U27</f>
        <v>26987</v>
      </c>
      <c r="Z27" s="6"/>
      <c r="AA27" s="304"/>
      <c r="AB27" s="297"/>
    </row>
    <row r="28" spans="3:28" ht="15.6" thickTop="1" thickBot="1" x14ac:dyDescent="0.35">
      <c r="C28" s="10"/>
      <c r="D28" s="135"/>
      <c r="E28" s="595" t="s">
        <v>71</v>
      </c>
      <c r="F28" s="595"/>
      <c r="G28" s="595"/>
      <c r="H28" s="137"/>
      <c r="I28" s="276">
        <f>+I27/I32</f>
        <v>0.75703863380349379</v>
      </c>
      <c r="J28" s="140"/>
      <c r="K28" s="140"/>
      <c r="L28" s="140"/>
      <c r="M28" s="110"/>
      <c r="N28" s="162">
        <f>+N27/K27</f>
        <v>1.7939735916117312E-2</v>
      </c>
      <c r="O28" s="136"/>
      <c r="P28" s="1"/>
      <c r="Q28" s="1"/>
      <c r="R28" s="295"/>
      <c r="S28" s="298">
        <f t="shared" si="1"/>
        <v>43973</v>
      </c>
      <c r="T28" s="6"/>
      <c r="U28" s="299">
        <v>341216</v>
      </c>
      <c r="V28" s="6"/>
      <c r="W28" s="44">
        <v>0.20699999999999999</v>
      </c>
      <c r="X28" s="6"/>
      <c r="Y28" s="300">
        <f t="shared" ref="Y28" si="11">+U27-U28</f>
        <v>4965</v>
      </c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>
        <v>336852</v>
      </c>
      <c r="V29" s="6"/>
      <c r="W29" s="44">
        <v>0.20200000000000001</v>
      </c>
      <c r="X29" s="6"/>
      <c r="Y29" s="300">
        <f t="shared" ref="Y29" si="12">+U28-U29</f>
        <v>4364</v>
      </c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>
        <v>336142</v>
      </c>
      <c r="V30" s="6"/>
      <c r="W30" s="44">
        <v>0.19900000000000001</v>
      </c>
      <c r="X30" s="6"/>
      <c r="Y30" s="300">
        <f t="shared" ref="Y30" si="13">+U29-U30</f>
        <v>710</v>
      </c>
      <c r="Z30" s="6"/>
      <c r="AA30" s="304"/>
      <c r="AB30" s="297"/>
    </row>
    <row r="31" spans="3:28" ht="16.2" thickBot="1" x14ac:dyDescent="0.35">
      <c r="C31" s="90"/>
      <c r="D31" s="274"/>
      <c r="E31" s="574" t="s">
        <v>116</v>
      </c>
      <c r="F31" s="575"/>
      <c r="G31" s="575"/>
      <c r="H31" s="575"/>
      <c r="I31" s="575"/>
      <c r="J31" s="576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>
        <v>337736</v>
      </c>
      <c r="V31" s="6"/>
      <c r="W31" s="44">
        <v>0.19800000000000001</v>
      </c>
      <c r="X31" s="6"/>
      <c r="Y31" s="300">
        <f t="shared" ref="Y31" si="14">+U30-U31</f>
        <v>-1594</v>
      </c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69">
        <f>+'Main Table'!H82</f>
        <v>1706226</v>
      </c>
      <c r="J32" s="569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>
        <f>+I$36</f>
        <v>314742</v>
      </c>
      <c r="V32" s="6"/>
      <c r="W32" s="44">
        <f>+L$36</f>
        <v>0.18446677052160734</v>
      </c>
      <c r="X32" s="6"/>
      <c r="Y32" s="300">
        <f t="shared" ref="Y32" si="15">+U31-U32</f>
        <v>22994</v>
      </c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70">
        <f>+I27</f>
        <v>1291679</v>
      </c>
      <c r="J34" s="571"/>
      <c r="K34" s="22"/>
      <c r="L34" s="25">
        <f>+I34/$I$32</f>
        <v>0.75703863380349379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77">
        <f>+I21</f>
        <v>99805</v>
      </c>
      <c r="J35" s="578"/>
      <c r="K35" s="22"/>
      <c r="L35" s="25">
        <f>+I35/$I$32</f>
        <v>5.8494595674898869E-2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96" t="s">
        <v>116</v>
      </c>
      <c r="F36" s="596"/>
      <c r="G36" s="596"/>
      <c r="H36" s="277"/>
      <c r="I36" s="572">
        <f>+I32-I34-I35</f>
        <v>314742</v>
      </c>
      <c r="J36" s="573"/>
      <c r="K36" s="305"/>
      <c r="L36" s="278">
        <f>+I36/$I$32</f>
        <v>0.18446677052160734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84" t="s">
        <v>129</v>
      </c>
      <c r="E40" s="585"/>
      <c r="F40" s="585"/>
      <c r="G40" s="585"/>
      <c r="H40" s="585"/>
      <c r="I40" s="585"/>
      <c r="J40" s="585"/>
      <c r="K40" s="585"/>
      <c r="L40" s="585"/>
      <c r="M40" s="585"/>
      <c r="N40" s="585"/>
      <c r="O40" s="586"/>
      <c r="R40" s="301"/>
      <c r="S40" s="397">
        <f t="shared" si="1"/>
        <v>43985</v>
      </c>
      <c r="T40" s="292"/>
      <c r="U40" s="398"/>
      <c r="V40" s="292"/>
      <c r="W40" s="302"/>
      <c r="X40" s="292"/>
      <c r="Y40" s="399"/>
      <c r="Z40" s="292"/>
      <c r="AA40" s="400"/>
      <c r="AB40" s="303"/>
    </row>
    <row r="41" spans="3:28" ht="15" thickBot="1" x14ac:dyDescent="0.35">
      <c r="D41" s="323"/>
      <c r="E41" s="587" t="s">
        <v>77</v>
      </c>
      <c r="F41" s="587"/>
      <c r="G41" s="587"/>
      <c r="H41" s="587"/>
      <c r="I41" s="306" t="s">
        <v>76</v>
      </c>
      <c r="J41" s="307"/>
      <c r="K41" s="588" t="s">
        <v>37</v>
      </c>
      <c r="L41" s="588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2">
        <v>25405</v>
      </c>
      <c r="J42" s="382"/>
      <c r="K42" s="383"/>
      <c r="L42" s="383"/>
      <c r="M42" s="383"/>
      <c r="N42" s="383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2">
        <v>1836</v>
      </c>
      <c r="J43" s="382"/>
      <c r="K43" s="383"/>
      <c r="L43" s="383"/>
      <c r="M43" s="383"/>
      <c r="N43" s="383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4">
        <v>1397</v>
      </c>
      <c r="J44" s="382"/>
      <c r="K44" s="383"/>
      <c r="L44" s="382"/>
      <c r="M44" s="383"/>
      <c r="N44" s="385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2">
        <f>+I42-I43-I44</f>
        <v>22172</v>
      </c>
      <c r="J45" s="382"/>
      <c r="K45" s="383"/>
      <c r="L45" s="383"/>
      <c r="M45" s="383"/>
      <c r="N45" s="383"/>
      <c r="O45" s="317"/>
      <c r="U45" s="1">
        <v>330000000</v>
      </c>
    </row>
    <row r="46" spans="3:28" x14ac:dyDescent="0.3">
      <c r="D46" s="325"/>
      <c r="E46" s="310" t="s">
        <v>79</v>
      </c>
      <c r="F46" s="312"/>
      <c r="G46" s="312"/>
      <c r="H46" s="312"/>
      <c r="I46" s="384">
        <f>+'Main Table'!AO99</f>
        <v>0</v>
      </c>
      <c r="J46" s="382"/>
      <c r="K46" s="383"/>
      <c r="L46" s="383"/>
      <c r="M46" s="383"/>
      <c r="N46" s="383"/>
      <c r="O46" s="317"/>
      <c r="U46" s="87">
        <f>+U27/U45</f>
        <v>1.0490333333333334E-3</v>
      </c>
    </row>
    <row r="47" spans="3:28" x14ac:dyDescent="0.3">
      <c r="D47" s="553" t="s">
        <v>49</v>
      </c>
      <c r="E47" s="554"/>
      <c r="F47" s="554"/>
      <c r="G47" s="554"/>
      <c r="H47" s="554"/>
      <c r="I47" s="315">
        <f>+I45-I46</f>
        <v>22172</v>
      </c>
      <c r="J47" s="382"/>
      <c r="K47" s="383"/>
      <c r="L47" s="383"/>
      <c r="M47" s="383"/>
      <c r="N47" s="383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4">
        <f>+I46</f>
        <v>0</v>
      </c>
      <c r="J48" s="382"/>
      <c r="K48" s="383"/>
      <c r="L48" s="383"/>
      <c r="M48" s="383"/>
      <c r="N48" s="383"/>
      <c r="O48" s="317"/>
    </row>
    <row r="49" spans="4:17" ht="15" thickBot="1" x14ac:dyDescent="0.35">
      <c r="D49" s="553" t="s">
        <v>46</v>
      </c>
      <c r="E49" s="554"/>
      <c r="F49" s="554"/>
      <c r="G49" s="554"/>
      <c r="H49" s="554"/>
      <c r="I49" s="386">
        <f>+I47+I48</f>
        <v>22172</v>
      </c>
      <c r="J49" s="382"/>
      <c r="K49" s="555">
        <v>30167</v>
      </c>
      <c r="L49" s="555"/>
      <c r="M49" s="383"/>
      <c r="N49" s="387">
        <f>+K49-I49</f>
        <v>7995</v>
      </c>
      <c r="O49" s="317"/>
      <c r="Q49" s="56"/>
    </row>
    <row r="50" spans="4:17" ht="15.6" thickTop="1" thickBot="1" x14ac:dyDescent="0.35">
      <c r="D50" s="316"/>
      <c r="E50" s="556" t="s">
        <v>71</v>
      </c>
      <c r="F50" s="556"/>
      <c r="G50" s="556"/>
      <c r="H50" s="314"/>
      <c r="I50" s="388">
        <f>+I49/K49</f>
        <v>0.73497530414028578</v>
      </c>
      <c r="J50" s="383"/>
      <c r="K50" s="383"/>
      <c r="L50" s="383"/>
      <c r="M50" s="383"/>
      <c r="N50" s="389">
        <f>+N49/K49</f>
        <v>0.26502469585971428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0"/>
      <c r="J51" s="391"/>
      <c r="K51" s="392"/>
      <c r="L51" s="392"/>
      <c r="M51" s="392"/>
      <c r="N51" s="392"/>
      <c r="O51" s="320"/>
    </row>
    <row r="52" spans="4:17" ht="15" thickBot="1" x14ac:dyDescent="0.35">
      <c r="D52" s="90"/>
      <c r="E52" s="152"/>
      <c r="F52" s="152"/>
      <c r="G52" s="152"/>
      <c r="H52" s="152"/>
      <c r="I52" s="356"/>
      <c r="J52" s="90"/>
      <c r="K52" s="110"/>
      <c r="L52" s="110"/>
      <c r="M52" s="362"/>
      <c r="N52" s="110"/>
      <c r="O52" s="110"/>
      <c r="P52" s="61"/>
    </row>
    <row r="53" spans="4:17" ht="16.2" thickBot="1" x14ac:dyDescent="0.35">
      <c r="D53" s="363"/>
      <c r="E53" s="557" t="s">
        <v>130</v>
      </c>
      <c r="F53" s="558"/>
      <c r="G53" s="558"/>
      <c r="H53" s="558"/>
      <c r="I53" s="558"/>
      <c r="J53" s="559"/>
      <c r="K53" s="364"/>
      <c r="L53" s="367" t="s">
        <v>10</v>
      </c>
      <c r="M53" s="366"/>
      <c r="N53" s="110"/>
      <c r="O53" s="110"/>
      <c r="P53" s="61"/>
    </row>
    <row r="54" spans="4:17" x14ac:dyDescent="0.3">
      <c r="D54" s="325"/>
      <c r="E54" s="357" t="s">
        <v>90</v>
      </c>
      <c r="F54" s="312"/>
      <c r="G54" s="312"/>
      <c r="H54" s="312"/>
      <c r="I54" s="560">
        <f>+K49</f>
        <v>30167</v>
      </c>
      <c r="J54" s="560"/>
      <c r="K54" s="312"/>
      <c r="L54" s="358">
        <f>+I54/$I$54</f>
        <v>1</v>
      </c>
      <c r="M54" s="365"/>
      <c r="N54" s="110"/>
      <c r="O54" s="110"/>
      <c r="P54" s="61"/>
    </row>
    <row r="55" spans="4:17" x14ac:dyDescent="0.3">
      <c r="D55" s="325"/>
      <c r="E55" s="357"/>
      <c r="F55" s="312"/>
      <c r="G55" s="312"/>
      <c r="H55" s="312"/>
      <c r="I55" s="312"/>
      <c r="J55" s="312"/>
      <c r="K55" s="312"/>
      <c r="L55" s="312"/>
      <c r="M55" s="365"/>
      <c r="N55" s="110"/>
      <c r="O55" s="110"/>
      <c r="P55" s="61"/>
    </row>
    <row r="56" spans="4:17" x14ac:dyDescent="0.3">
      <c r="D56" s="316"/>
      <c r="E56" s="313"/>
      <c r="F56" s="359" t="s">
        <v>115</v>
      </c>
      <c r="G56" s="359"/>
      <c r="H56" s="313"/>
      <c r="I56" s="561">
        <f>+I49</f>
        <v>22172</v>
      </c>
      <c r="J56" s="562"/>
      <c r="K56" s="313"/>
      <c r="L56" s="358">
        <f>+I56/$I$54</f>
        <v>0.73497530414028578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3">
        <f>+I43</f>
        <v>1836</v>
      </c>
      <c r="J57" s="564"/>
      <c r="K57" s="313"/>
      <c r="L57" s="358">
        <f>+I57/$I$54</f>
        <v>6.0861205953525378E-2</v>
      </c>
      <c r="M57" s="317"/>
      <c r="N57" s="110"/>
      <c r="O57" s="110"/>
      <c r="P57" s="61"/>
    </row>
    <row r="58" spans="4:17" ht="15" thickBot="1" x14ac:dyDescent="0.35">
      <c r="D58" s="316"/>
      <c r="E58" s="565" t="s">
        <v>116</v>
      </c>
      <c r="F58" s="565"/>
      <c r="G58" s="565"/>
      <c r="H58" s="313"/>
      <c r="I58" s="566">
        <f>+I54-I56-I57</f>
        <v>6159</v>
      </c>
      <c r="J58" s="567"/>
      <c r="K58" s="360"/>
      <c r="L58" s="361">
        <f>+I58/$I$54</f>
        <v>0.20416348990618888</v>
      </c>
      <c r="M58" s="317"/>
      <c r="N58" s="110"/>
      <c r="O58" s="110"/>
      <c r="P58" s="158"/>
    </row>
    <row r="59" spans="4:17" ht="15" thickTop="1" x14ac:dyDescent="0.3">
      <c r="D59" s="316"/>
      <c r="E59" s="471"/>
      <c r="F59" s="471" t="s">
        <v>131</v>
      </c>
      <c r="G59" s="471"/>
      <c r="H59" s="313"/>
      <c r="I59" s="568">
        <f>+I44</f>
        <v>1397</v>
      </c>
      <c r="J59" s="568"/>
      <c r="K59" s="360"/>
      <c r="L59" s="380"/>
      <c r="M59" s="317"/>
      <c r="N59" s="110"/>
      <c r="O59" s="110"/>
      <c r="P59" s="158"/>
    </row>
    <row r="60" spans="4:17" ht="15" thickBot="1" x14ac:dyDescent="0.35">
      <c r="D60" s="316"/>
      <c r="E60" s="379"/>
      <c r="F60" s="379" t="s">
        <v>132</v>
      </c>
      <c r="G60" s="379"/>
      <c r="H60" s="313"/>
      <c r="I60" s="566">
        <f>+I58-I59</f>
        <v>4762</v>
      </c>
      <c r="J60" s="566"/>
      <c r="K60" s="360"/>
      <c r="L60" s="361">
        <f>+I60/K49</f>
        <v>0.15785460934133325</v>
      </c>
      <c r="M60" s="317"/>
      <c r="N60" s="110"/>
      <c r="O60" s="110"/>
      <c r="P60" s="61"/>
    </row>
    <row r="61" spans="4:17" ht="15.6" thickTop="1" thickBot="1" x14ac:dyDescent="0.35">
      <c r="D61" s="318"/>
      <c r="E61" s="319"/>
      <c r="F61" s="319"/>
      <c r="G61" s="319"/>
      <c r="H61" s="319"/>
      <c r="I61" s="319"/>
      <c r="J61" s="319"/>
      <c r="K61" s="319"/>
      <c r="L61" s="319"/>
      <c r="M61" s="320"/>
      <c r="N61" s="110"/>
      <c r="O61" s="110"/>
      <c r="P61" s="61"/>
    </row>
    <row r="62" spans="4:17" ht="15" thickBot="1" x14ac:dyDescent="0.35"/>
    <row r="63" spans="4:17" ht="15" thickBot="1" x14ac:dyDescent="0.35">
      <c r="E63" s="557" t="s">
        <v>119</v>
      </c>
      <c r="F63" s="558"/>
      <c r="G63" s="558"/>
      <c r="H63" s="558"/>
      <c r="I63" s="558"/>
      <c r="J63" s="558"/>
      <c r="K63" s="558"/>
      <c r="L63" s="558"/>
      <c r="M63" s="559"/>
      <c r="P63" s="373"/>
    </row>
    <row r="64" spans="4:17" x14ac:dyDescent="0.3">
      <c r="E64" s="368"/>
      <c r="F64" s="321" t="s">
        <v>111</v>
      </c>
      <c r="G64" s="321"/>
      <c r="H64" s="321"/>
      <c r="I64" s="552">
        <v>11690000</v>
      </c>
      <c r="J64" s="552"/>
      <c r="K64" s="552"/>
      <c r="L64" s="552"/>
      <c r="M64" s="369"/>
      <c r="P64" s="57">
        <f>+I58/I64</f>
        <v>5.2686056458511551E-4</v>
      </c>
      <c r="Q64" s="57">
        <f>+I54/I64</f>
        <v>2.5805816937553463E-3</v>
      </c>
    </row>
    <row r="65" spans="4:17" x14ac:dyDescent="0.3">
      <c r="E65" s="368"/>
      <c r="F65" s="321" t="s">
        <v>112</v>
      </c>
      <c r="G65" s="321"/>
      <c r="H65" s="321"/>
      <c r="I65" s="321"/>
      <c r="J65" s="321"/>
      <c r="K65" s="321"/>
      <c r="L65" s="322">
        <f>+I58/I64</f>
        <v>5.2686056458511551E-4</v>
      </c>
      <c r="M65" s="369"/>
    </row>
    <row r="66" spans="4:17" x14ac:dyDescent="0.3">
      <c r="E66" s="368"/>
      <c r="F66" s="579" t="s">
        <v>110</v>
      </c>
      <c r="G66" s="579"/>
      <c r="H66" s="321"/>
      <c r="I66" s="321"/>
      <c r="J66" s="321"/>
      <c r="K66" s="321"/>
      <c r="L66" s="381">
        <f>+I58/(I64/100000)</f>
        <v>52.686056458511544</v>
      </c>
      <c r="M66" s="369"/>
    </row>
    <row r="67" spans="4:17" ht="15" thickBot="1" x14ac:dyDescent="0.35">
      <c r="E67" s="370"/>
      <c r="F67" s="371"/>
      <c r="G67" s="371"/>
      <c r="H67" s="371"/>
      <c r="I67" s="371"/>
      <c r="J67" s="371"/>
      <c r="K67" s="371"/>
      <c r="L67" s="371"/>
      <c r="M67" s="372"/>
    </row>
    <row r="70" spans="4:17" ht="15" thickBot="1" x14ac:dyDescent="0.35"/>
    <row r="71" spans="4:17" ht="15" thickBot="1" x14ac:dyDescent="0.35">
      <c r="D71" s="527" t="s">
        <v>133</v>
      </c>
      <c r="E71" s="528"/>
      <c r="F71" s="528"/>
      <c r="G71" s="528"/>
      <c r="H71" s="528"/>
      <c r="I71" s="528"/>
      <c r="J71" s="528"/>
      <c r="K71" s="528"/>
      <c r="L71" s="528"/>
      <c r="M71" s="528"/>
      <c r="N71" s="528"/>
      <c r="O71" s="529"/>
    </row>
    <row r="72" spans="4:17" ht="15" thickBot="1" x14ac:dyDescent="0.35">
      <c r="D72" s="401"/>
      <c r="E72" s="530" t="s">
        <v>77</v>
      </c>
      <c r="F72" s="530"/>
      <c r="G72" s="530"/>
      <c r="H72" s="530"/>
      <c r="I72" s="402" t="s">
        <v>76</v>
      </c>
      <c r="J72" s="403"/>
      <c r="K72" s="531" t="s">
        <v>37</v>
      </c>
      <c r="L72" s="531"/>
      <c r="M72" s="404"/>
      <c r="N72" s="405" t="s">
        <v>75</v>
      </c>
      <c r="O72" s="406"/>
    </row>
    <row r="73" spans="4:17" x14ac:dyDescent="0.3">
      <c r="D73" s="407"/>
      <c r="E73" s="408" t="s">
        <v>43</v>
      </c>
      <c r="F73" s="409"/>
      <c r="G73" s="408"/>
      <c r="H73" s="408"/>
      <c r="I73" s="410">
        <v>38828</v>
      </c>
      <c r="J73" s="410"/>
      <c r="K73" s="411"/>
      <c r="L73" s="411"/>
      <c r="M73" s="411"/>
      <c r="N73" s="411"/>
      <c r="O73" s="412"/>
    </row>
    <row r="74" spans="4:17" x14ac:dyDescent="0.3">
      <c r="D74" s="407"/>
      <c r="E74" s="408" t="s">
        <v>44</v>
      </c>
      <c r="F74" s="408" t="s">
        <v>4</v>
      </c>
      <c r="G74" s="408"/>
      <c r="H74" s="408"/>
      <c r="I74" s="410">
        <v>2144</v>
      </c>
      <c r="J74" s="410"/>
      <c r="K74" s="411"/>
      <c r="L74" s="411"/>
      <c r="M74" s="411"/>
      <c r="N74" s="411"/>
      <c r="O74" s="412"/>
    </row>
    <row r="75" spans="4:17" x14ac:dyDescent="0.3">
      <c r="D75" s="407"/>
      <c r="E75" s="408"/>
      <c r="F75" s="408" t="s">
        <v>45</v>
      </c>
      <c r="G75" s="408"/>
      <c r="H75" s="408"/>
      <c r="I75" s="413"/>
      <c r="J75" s="410"/>
      <c r="K75" s="411"/>
      <c r="L75" s="410"/>
      <c r="M75" s="411"/>
      <c r="N75" s="414"/>
      <c r="O75" s="412"/>
    </row>
    <row r="76" spans="4:17" x14ac:dyDescent="0.3">
      <c r="D76" s="407"/>
      <c r="E76" s="408"/>
      <c r="F76" s="415" t="s">
        <v>72</v>
      </c>
      <c r="G76" s="415"/>
      <c r="H76" s="415"/>
      <c r="I76" s="410">
        <f>+I73-I74-I75</f>
        <v>36684</v>
      </c>
      <c r="J76" s="410"/>
      <c r="K76" s="411"/>
      <c r="L76" s="411"/>
      <c r="M76" s="411"/>
      <c r="N76" s="411"/>
      <c r="O76" s="412"/>
    </row>
    <row r="77" spans="4:17" x14ac:dyDescent="0.3">
      <c r="D77" s="407"/>
      <c r="E77" s="408" t="s">
        <v>79</v>
      </c>
      <c r="F77" s="16"/>
      <c r="G77" s="16"/>
      <c r="H77" s="16"/>
      <c r="I77" s="413">
        <f>+'Main Table'!AO129</f>
        <v>0</v>
      </c>
      <c r="J77" s="410"/>
      <c r="K77" s="411"/>
      <c r="L77" s="411"/>
      <c r="M77" s="411"/>
      <c r="N77" s="411"/>
      <c r="O77" s="412"/>
    </row>
    <row r="78" spans="4:17" x14ac:dyDescent="0.3">
      <c r="D78" s="532" t="s">
        <v>49</v>
      </c>
      <c r="E78" s="533"/>
      <c r="F78" s="533"/>
      <c r="G78" s="533"/>
      <c r="H78" s="533"/>
      <c r="I78" s="416">
        <f>+I76-I77</f>
        <v>36684</v>
      </c>
      <c r="J78" s="410"/>
      <c r="K78" s="411"/>
      <c r="L78" s="411"/>
      <c r="M78" s="411"/>
      <c r="N78" s="411"/>
      <c r="O78" s="412"/>
    </row>
    <row r="79" spans="4:17" x14ac:dyDescent="0.3">
      <c r="D79" s="407"/>
      <c r="E79" s="408" t="s">
        <v>73</v>
      </c>
      <c r="F79" s="16"/>
      <c r="G79" s="16"/>
      <c r="H79" s="16"/>
      <c r="I79" s="413">
        <f>+I77</f>
        <v>0</v>
      </c>
      <c r="J79" s="410"/>
      <c r="K79" s="411"/>
      <c r="L79" s="411"/>
      <c r="M79" s="411"/>
      <c r="N79" s="411"/>
      <c r="O79" s="412"/>
    </row>
    <row r="80" spans="4:17" ht="15" thickBot="1" x14ac:dyDescent="0.35">
      <c r="D80" s="532" t="s">
        <v>46</v>
      </c>
      <c r="E80" s="533"/>
      <c r="F80" s="533"/>
      <c r="G80" s="533"/>
      <c r="H80" s="533"/>
      <c r="I80" s="417">
        <f>+I78+I79</f>
        <v>36684</v>
      </c>
      <c r="J80" s="410"/>
      <c r="K80" s="535">
        <v>48675</v>
      </c>
      <c r="L80" s="535"/>
      <c r="M80" s="411"/>
      <c r="N80" s="418">
        <f>+K80-I80</f>
        <v>11991</v>
      </c>
      <c r="O80" s="412"/>
      <c r="Q80" s="57">
        <f>+K80/I94</f>
        <v>2.2663002158933225E-3</v>
      </c>
    </row>
    <row r="81" spans="4:16" ht="15.6" thickTop="1" thickBot="1" x14ac:dyDescent="0.35">
      <c r="D81" s="419"/>
      <c r="E81" s="534" t="s">
        <v>71</v>
      </c>
      <c r="F81" s="534"/>
      <c r="G81" s="534"/>
      <c r="H81" s="415"/>
      <c r="I81" s="420">
        <f>+I80/K80</f>
        <v>0.75365177195685673</v>
      </c>
      <c r="J81" s="411"/>
      <c r="K81" s="411"/>
      <c r="L81" s="411"/>
      <c r="M81" s="411"/>
      <c r="N81" s="421">
        <f>+N80/K80</f>
        <v>0.2463482280431433</v>
      </c>
      <c r="O81" s="412"/>
    </row>
    <row r="82" spans="4:16" ht="15.6" thickTop="1" thickBot="1" x14ac:dyDescent="0.35">
      <c r="D82" s="422"/>
      <c r="E82" s="423"/>
      <c r="F82" s="423"/>
      <c r="G82" s="423"/>
      <c r="H82" s="423"/>
      <c r="I82" s="424"/>
      <c r="J82" s="425"/>
      <c r="K82" s="426"/>
      <c r="L82" s="426"/>
      <c r="M82" s="426"/>
      <c r="N82" s="426"/>
      <c r="O82" s="427"/>
    </row>
    <row r="83" spans="4:16" ht="15" thickBot="1" x14ac:dyDescent="0.35">
      <c r="D83" s="90"/>
      <c r="E83" s="152"/>
      <c r="F83" s="152"/>
      <c r="G83" s="152"/>
      <c r="H83" s="152"/>
      <c r="I83" s="356"/>
      <c r="J83" s="90"/>
      <c r="K83" s="110"/>
      <c r="L83" s="110"/>
      <c r="M83" s="362"/>
      <c r="N83" s="110"/>
      <c r="O83" s="110"/>
    </row>
    <row r="84" spans="4:16" ht="16.2" thickBot="1" x14ac:dyDescent="0.35">
      <c r="D84" s="428"/>
      <c r="E84" s="536" t="s">
        <v>134</v>
      </c>
      <c r="F84" s="537"/>
      <c r="G84" s="537"/>
      <c r="H84" s="537"/>
      <c r="I84" s="537"/>
      <c r="J84" s="538"/>
      <c r="K84" s="429"/>
      <c r="L84" s="441" t="s">
        <v>10</v>
      </c>
      <c r="M84" s="430"/>
      <c r="N84" s="110"/>
      <c r="O84" s="110"/>
    </row>
    <row r="85" spans="4:16" x14ac:dyDescent="0.3">
      <c r="D85" s="407"/>
      <c r="E85" s="431" t="s">
        <v>90</v>
      </c>
      <c r="F85" s="16"/>
      <c r="G85" s="16"/>
      <c r="H85" s="16"/>
      <c r="I85" s="539">
        <f>+K80</f>
        <v>48675</v>
      </c>
      <c r="J85" s="539"/>
      <c r="K85" s="16"/>
      <c r="L85" s="60">
        <f>+I85/$I$85</f>
        <v>1</v>
      </c>
      <c r="M85" s="432"/>
      <c r="N85" s="110"/>
      <c r="O85" s="110"/>
    </row>
    <row r="86" spans="4:16" x14ac:dyDescent="0.3">
      <c r="D86" s="407"/>
      <c r="E86" s="431"/>
      <c r="F86" s="16"/>
      <c r="G86" s="16"/>
      <c r="H86" s="16"/>
      <c r="I86" s="16"/>
      <c r="J86" s="16"/>
      <c r="K86" s="16"/>
      <c r="L86" s="16"/>
      <c r="M86" s="432"/>
      <c r="N86" s="110"/>
      <c r="O86" s="110"/>
    </row>
    <row r="87" spans="4:16" x14ac:dyDescent="0.3">
      <c r="D87" s="419"/>
      <c r="E87" s="15"/>
      <c r="F87" s="433" t="s">
        <v>115</v>
      </c>
      <c r="G87" s="433"/>
      <c r="H87" s="15"/>
      <c r="I87" s="540">
        <f>+I80</f>
        <v>36684</v>
      </c>
      <c r="J87" s="541"/>
      <c r="K87" s="15"/>
      <c r="L87" s="60">
        <f>+I87/$I$85</f>
        <v>0.75365177195685673</v>
      </c>
      <c r="M87" s="412"/>
      <c r="N87" s="110"/>
      <c r="O87" s="110"/>
    </row>
    <row r="88" spans="4:16" x14ac:dyDescent="0.3">
      <c r="D88" s="419"/>
      <c r="E88" s="15"/>
      <c r="F88" s="15" t="s">
        <v>91</v>
      </c>
      <c r="G88" s="15"/>
      <c r="H88" s="15"/>
      <c r="I88" s="542">
        <f>+I74</f>
        <v>2144</v>
      </c>
      <c r="J88" s="543"/>
      <c r="K88" s="15"/>
      <c r="L88" s="60">
        <f>+I88/$I$85</f>
        <v>4.4047252182845401E-2</v>
      </c>
      <c r="M88" s="412"/>
      <c r="N88" s="110"/>
      <c r="O88" s="110"/>
    </row>
    <row r="89" spans="4:16" ht="15" thickBot="1" x14ac:dyDescent="0.35">
      <c r="D89" s="419"/>
      <c r="E89" s="545" t="s">
        <v>116</v>
      </c>
      <c r="F89" s="545"/>
      <c r="G89" s="545"/>
      <c r="H89" s="15"/>
      <c r="I89" s="546">
        <f>+I85-I87-I88</f>
        <v>9847</v>
      </c>
      <c r="J89" s="547"/>
      <c r="K89" s="434"/>
      <c r="L89" s="435">
        <f>+I89/$I$85</f>
        <v>0.20230097586029788</v>
      </c>
      <c r="M89" s="412"/>
      <c r="N89" s="110"/>
      <c r="O89" s="110"/>
      <c r="P89" s="57">
        <f>+I89/I94</f>
        <v>4.5847474526762295E-4</v>
      </c>
    </row>
    <row r="90" spans="4:16" ht="15" thickTop="1" x14ac:dyDescent="0.3">
      <c r="D90" s="419"/>
      <c r="E90" s="436"/>
      <c r="F90" s="436"/>
      <c r="G90" s="436"/>
      <c r="H90" s="15"/>
      <c r="I90" s="437"/>
      <c r="J90" s="436"/>
      <c r="K90" s="434"/>
      <c r="L90" s="438"/>
      <c r="M90" s="412"/>
      <c r="N90" s="110"/>
      <c r="O90" s="110"/>
    </row>
    <row r="91" spans="4:16" ht="15" thickBot="1" x14ac:dyDescent="0.35">
      <c r="D91" s="439"/>
      <c r="E91" s="440"/>
      <c r="F91" s="440"/>
      <c r="G91" s="440"/>
      <c r="H91" s="440"/>
      <c r="I91" s="440"/>
      <c r="J91" s="440"/>
      <c r="K91" s="440"/>
      <c r="L91" s="440"/>
      <c r="M91" s="427"/>
      <c r="N91" s="110"/>
      <c r="O91" s="110"/>
    </row>
    <row r="92" spans="4:16" ht="15" thickBot="1" x14ac:dyDescent="0.35"/>
    <row r="93" spans="4:16" ht="15" thickBot="1" x14ac:dyDescent="0.35">
      <c r="E93" s="548" t="s">
        <v>121</v>
      </c>
      <c r="F93" s="549"/>
      <c r="G93" s="549"/>
      <c r="H93" s="549"/>
      <c r="I93" s="549"/>
      <c r="J93" s="549"/>
      <c r="K93" s="549"/>
      <c r="L93" s="549"/>
      <c r="M93" s="550"/>
    </row>
    <row r="94" spans="4:16" x14ac:dyDescent="0.3">
      <c r="E94" s="442"/>
      <c r="F94" s="443" t="s">
        <v>122</v>
      </c>
      <c r="G94" s="443"/>
      <c r="H94" s="443"/>
      <c r="I94" s="551">
        <v>21477737</v>
      </c>
      <c r="J94" s="551"/>
      <c r="K94" s="551"/>
      <c r="L94" s="551"/>
      <c r="M94" s="444"/>
    </row>
    <row r="95" spans="4:16" x14ac:dyDescent="0.3">
      <c r="E95" s="442"/>
      <c r="F95" s="443" t="s">
        <v>112</v>
      </c>
      <c r="G95" s="443"/>
      <c r="H95" s="443"/>
      <c r="I95" s="443"/>
      <c r="J95" s="443"/>
      <c r="K95" s="443"/>
      <c r="L95" s="445">
        <f>+I89/I94</f>
        <v>4.5847474526762295E-4</v>
      </c>
      <c r="M95" s="444"/>
    </row>
    <row r="96" spans="4:16" x14ac:dyDescent="0.3">
      <c r="E96" s="442"/>
      <c r="F96" s="544" t="s">
        <v>110</v>
      </c>
      <c r="G96" s="544"/>
      <c r="H96" s="443"/>
      <c r="I96" s="443"/>
      <c r="J96" s="443"/>
      <c r="K96" s="443"/>
      <c r="L96" s="446">
        <f>+I89/(I94/100000)</f>
        <v>45.847474526762298</v>
      </c>
      <c r="M96" s="444"/>
    </row>
    <row r="97" spans="5:13" x14ac:dyDescent="0.3">
      <c r="E97" s="442"/>
      <c r="F97" s="447"/>
      <c r="G97" s="447"/>
      <c r="H97" s="443"/>
      <c r="I97" s="443"/>
      <c r="J97" s="443"/>
      <c r="K97" s="443"/>
      <c r="L97" s="446"/>
      <c r="M97" s="444"/>
    </row>
    <row r="98" spans="5:13" x14ac:dyDescent="0.3">
      <c r="E98" s="442"/>
      <c r="F98" s="447" t="s">
        <v>123</v>
      </c>
      <c r="G98" s="447"/>
      <c r="H98" s="544" t="s">
        <v>124</v>
      </c>
      <c r="I98" s="544"/>
      <c r="J98" s="443"/>
      <c r="K98" s="443"/>
      <c r="L98" s="446"/>
      <c r="M98" s="444"/>
    </row>
    <row r="99" spans="5:13" ht="15" thickBot="1" x14ac:dyDescent="0.35">
      <c r="E99" s="448"/>
      <c r="F99" s="449"/>
      <c r="G99" s="449"/>
      <c r="H99" s="449"/>
      <c r="I99" s="449"/>
      <c r="J99" s="449"/>
      <c r="K99" s="449"/>
      <c r="L99" s="449"/>
      <c r="M99" s="450"/>
    </row>
  </sheetData>
  <mergeCells count="50">
    <mergeCell ref="F66:G66"/>
    <mergeCell ref="E63:M63"/>
    <mergeCell ref="I60:J60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4:L64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I59:J59"/>
    <mergeCell ref="E84:J84"/>
    <mergeCell ref="I85:J85"/>
    <mergeCell ref="I87:J87"/>
    <mergeCell ref="I88:J88"/>
    <mergeCell ref="H98:I98"/>
    <mergeCell ref="E89:G89"/>
    <mergeCell ref="I89:J89"/>
    <mergeCell ref="E93:M93"/>
    <mergeCell ref="I94:L94"/>
    <mergeCell ref="F96:G96"/>
    <mergeCell ref="D71:O71"/>
    <mergeCell ref="E72:H72"/>
    <mergeCell ref="K72:L72"/>
    <mergeCell ref="D78:H78"/>
    <mergeCell ref="E81:G81"/>
    <mergeCell ref="D80:H80"/>
    <mergeCell ref="K80:L8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2" t="s">
        <v>5</v>
      </c>
      <c r="C1" s="492"/>
      <c r="D1" s="492"/>
    </row>
    <row r="2" spans="2:31" ht="15.6" x14ac:dyDescent="0.3">
      <c r="B2" s="492" t="s">
        <v>6</v>
      </c>
      <c r="C2" s="492"/>
      <c r="D2" s="49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Table'!J82</f>
        <v>1.1734806420166553E-2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86437.56318650693</v>
      </c>
      <c r="Q15" s="81"/>
      <c r="R15" s="81"/>
      <c r="S15" s="81"/>
      <c r="T15" s="82">
        <f t="shared" ref="T15:T59" si="5">+T14</f>
        <v>1.1734806420166553E-2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87451.891257931507</v>
      </c>
      <c r="Q16" s="81"/>
      <c r="R16" s="81"/>
      <c r="S16" s="81"/>
      <c r="T16" s="82">
        <f t="shared" si="5"/>
        <v>1.1734806420166553E-2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88478.122272920795</v>
      </c>
      <c r="Q17" s="81"/>
      <c r="R17" s="81"/>
      <c r="S17" s="81"/>
      <c r="T17" s="82">
        <f t="shared" si="5"/>
        <v>1.1734806420166553E-2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89516.395910213352</v>
      </c>
      <c r="Q18" s="81"/>
      <c r="R18" s="81"/>
      <c r="S18" s="81"/>
      <c r="T18" s="82">
        <f t="shared" si="5"/>
        <v>1.1734806420166553E-2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90566.853487650689</v>
      </c>
      <c r="Q19" s="81"/>
      <c r="R19" s="81"/>
      <c r="S19" s="81"/>
      <c r="T19" s="82">
        <f t="shared" si="5"/>
        <v>1.1734806420166553E-2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91629.637981411855</v>
      </c>
      <c r="Q20" s="81"/>
      <c r="R20" s="81"/>
      <c r="S20" s="81"/>
      <c r="T20" s="82">
        <f t="shared" si="5"/>
        <v>1.1734806420166553E-2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92704.894045473658</v>
      </c>
      <c r="Q21" s="81"/>
      <c r="R21" s="81"/>
      <c r="S21" s="81"/>
      <c r="T21" s="82">
        <f t="shared" si="5"/>
        <v>1.1734806420166553E-2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93792.768031299347</v>
      </c>
      <c r="Q22" s="81"/>
      <c r="R22" s="81"/>
      <c r="S22" s="81"/>
      <c r="T22" s="82">
        <f t="shared" si="5"/>
        <v>1.1734806420166553E-2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94893.408007758233</v>
      </c>
      <c r="Q23" s="81"/>
      <c r="R23" s="81"/>
      <c r="S23" s="81"/>
      <c r="T23" s="82">
        <f t="shared" si="5"/>
        <v>1.1734806420166553E-2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96006.963781279163</v>
      </c>
      <c r="Q24" s="81"/>
      <c r="R24" s="81"/>
      <c r="S24" s="81"/>
      <c r="T24" s="82">
        <f t="shared" si="5"/>
        <v>1.1734806420166553E-2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97133.586916240412</v>
      </c>
      <c r="Q25" s="81"/>
      <c r="R25" s="81"/>
      <c r="S25" s="81"/>
      <c r="T25" s="82">
        <f t="shared" si="5"/>
        <v>1.1734806420166553E-2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98273.430755598922</v>
      </c>
      <c r="Q26" s="81"/>
      <c r="R26" s="81"/>
      <c r="S26" s="81"/>
      <c r="T26" s="82">
        <f t="shared" si="5"/>
        <v>1.1734806420166553E-2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99426.650441761522</v>
      </c>
      <c r="Q27" s="81"/>
      <c r="R27" s="81"/>
      <c r="S27" s="81"/>
      <c r="T27" s="82">
        <f t="shared" si="5"/>
        <v>1.1734806420166553E-2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100593.40293770116</v>
      </c>
      <c r="Q28" s="81"/>
      <c r="R28" s="81"/>
      <c r="S28" s="81"/>
      <c r="T28" s="82">
        <f t="shared" si="5"/>
        <v>1.1734806420166553E-2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101773.84704832089</v>
      </c>
      <c r="Q29" s="81"/>
      <c r="R29" s="81"/>
      <c r="S29" s="81"/>
      <c r="T29" s="82">
        <f t="shared" si="5"/>
        <v>1.1734806420166553E-2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102968.14344206858</v>
      </c>
      <c r="Q30" s="81"/>
      <c r="R30" s="81"/>
      <c r="S30" s="81"/>
      <c r="T30" s="82">
        <f t="shared" si="5"/>
        <v>1.1734806420166553E-2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104176.45467280519</v>
      </c>
      <c r="Q31" s="81"/>
      <c r="R31" s="81"/>
      <c r="S31" s="81"/>
      <c r="T31" s="82">
        <f t="shared" si="5"/>
        <v>1.1734806420166553E-2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105398.94520192982</v>
      </c>
      <c r="Q32" s="81"/>
      <c r="R32" s="81"/>
      <c r="S32" s="81"/>
      <c r="T32" s="82">
        <f t="shared" si="5"/>
        <v>1.1734806420166553E-2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106635.78142076421</v>
      </c>
      <c r="Q33" s="81"/>
      <c r="R33" s="81"/>
      <c r="S33" s="81"/>
      <c r="T33" s="82">
        <f t="shared" si="5"/>
        <v>1.1734806420166553E-2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107887.13167320007</v>
      </c>
      <c r="Q34" s="81"/>
      <c r="R34" s="81"/>
      <c r="S34" s="81"/>
      <c r="T34" s="82">
        <f t="shared" si="5"/>
        <v>1.1734806420166553E-2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109153.16627861209</v>
      </c>
      <c r="Q35" s="81"/>
      <c r="R35" s="81"/>
      <c r="S35" s="81"/>
      <c r="T35" s="82">
        <f t="shared" si="5"/>
        <v>1.1734806420166553E-2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110434.05755503985</v>
      </c>
      <c r="Q36" s="81"/>
      <c r="R36" s="81"/>
      <c r="S36" s="81"/>
      <c r="T36" s="82">
        <f t="shared" si="5"/>
        <v>1.1734806420166553E-2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111729.97984264177</v>
      </c>
      <c r="Q37" s="81"/>
      <c r="R37" s="81"/>
      <c r="S37" s="81"/>
      <c r="T37" s="82">
        <f t="shared" si="5"/>
        <v>1.1734806420166553E-2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113041.10952742428</v>
      </c>
      <c r="Q38" s="81"/>
      <c r="R38" s="81"/>
      <c r="S38" s="81"/>
      <c r="T38" s="82">
        <f t="shared" si="5"/>
        <v>1.1734806420166553E-2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114367.62506524945</v>
      </c>
      <c r="Q39" s="81"/>
      <c r="R39" s="81"/>
      <c r="S39" s="81"/>
      <c r="T39" s="82">
        <f t="shared" si="5"/>
        <v>1.1734806420166553E-2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115709.70700612434</v>
      </c>
      <c r="Q40" s="81"/>
      <c r="R40" s="81"/>
      <c r="S40" s="81"/>
      <c r="T40" s="82">
        <f t="shared" si="5"/>
        <v>1.1734806420166553E-2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117067.53801877541</v>
      </c>
      <c r="Q41" s="81"/>
      <c r="R41" s="81"/>
      <c r="S41" s="81"/>
      <c r="T41" s="82">
        <f t="shared" si="5"/>
        <v>1.1734806420166553E-2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118441.30291551122</v>
      </c>
      <c r="Q42" s="81"/>
      <c r="R42" s="81"/>
      <c r="S42" s="81"/>
      <c r="T42" s="82">
        <f t="shared" si="5"/>
        <v>1.1734806420166553E-2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119831.18867737705</v>
      </c>
      <c r="Q43" s="81"/>
      <c r="R43" s="81"/>
      <c r="S43" s="81"/>
      <c r="T43" s="82">
        <f t="shared" si="5"/>
        <v>1.1734806420166553E-2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121237.38447960453</v>
      </c>
      <c r="Q44" s="81"/>
      <c r="R44" s="81"/>
      <c r="S44" s="81"/>
      <c r="T44" s="82">
        <f t="shared" si="5"/>
        <v>1.1734806420166553E-2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122660.08171735999</v>
      </c>
      <c r="Q45" s="81"/>
      <c r="R45" s="81"/>
      <c r="S45" s="81"/>
      <c r="T45" s="82">
        <f t="shared" si="5"/>
        <v>1.1734806420166553E-2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124099.47403179502</v>
      </c>
      <c r="Q46" s="81"/>
      <c r="R46" s="81"/>
      <c r="S46" s="81"/>
      <c r="T46" s="82">
        <f t="shared" si="5"/>
        <v>1.1734806420166553E-2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125555.75733640262</v>
      </c>
      <c r="Q47" s="81"/>
      <c r="R47" s="81"/>
      <c r="S47" s="81"/>
      <c r="T47" s="82">
        <f t="shared" si="5"/>
        <v>1.1734806420166553E-2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127029.12984368271</v>
      </c>
      <c r="Q48" s="81"/>
      <c r="R48" s="81"/>
      <c r="S48" s="81"/>
      <c r="T48" s="82">
        <f t="shared" si="5"/>
        <v>1.1734806420166553E-2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128519.79209212052</v>
      </c>
      <c r="Q49" s="81"/>
      <c r="R49" s="81"/>
      <c r="S49" s="81"/>
      <c r="T49" s="82">
        <f t="shared" si="5"/>
        <v>1.1734806420166553E-2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130027.94697348161</v>
      </c>
      <c r="Q50" s="81"/>
      <c r="R50" s="81"/>
      <c r="S50" s="81"/>
      <c r="T50" s="82">
        <f t="shared" si="5"/>
        <v>1.1734806420166553E-2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131553.79976042709</v>
      </c>
      <c r="Q51" s="81"/>
      <c r="R51" s="81"/>
      <c r="S51" s="81"/>
      <c r="T51" s="82">
        <f t="shared" si="5"/>
        <v>1.1734806420166553E-2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133097.55813445305</v>
      </c>
      <c r="Q52" s="81"/>
      <c r="R52" s="81"/>
      <c r="S52" s="81"/>
      <c r="T52" s="82">
        <f t="shared" si="5"/>
        <v>1.1734806420166553E-2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134659.43221415771</v>
      </c>
      <c r="Q53" s="81"/>
      <c r="R53" s="81"/>
      <c r="S53" s="81"/>
      <c r="T53" s="82">
        <f t="shared" si="5"/>
        <v>1.1734806420166553E-2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136239.63458384041</v>
      </c>
      <c r="Q54" s="81"/>
      <c r="R54" s="81"/>
      <c r="S54" s="81"/>
      <c r="T54" s="82">
        <f t="shared" si="5"/>
        <v>1.1734806420166553E-2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137838.38032243602</v>
      </c>
      <c r="Q55" s="81"/>
      <c r="R55" s="81"/>
      <c r="S55" s="81"/>
      <c r="T55" s="82">
        <f t="shared" si="5"/>
        <v>1.1734806420166553E-2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139455.88703278909</v>
      </c>
      <c r="Q56" s="81"/>
      <c r="R56" s="81"/>
      <c r="S56" s="81"/>
      <c r="T56" s="82">
        <f t="shared" si="5"/>
        <v>1.1734806420166553E-2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141092.37487127149</v>
      </c>
      <c r="Q57" s="81"/>
      <c r="R57" s="81"/>
      <c r="S57" s="81"/>
      <c r="T57" s="82">
        <f t="shared" si="5"/>
        <v>1.1734806420166553E-2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142748.06657774744</v>
      </c>
      <c r="Q58" s="81"/>
      <c r="R58" s="81"/>
      <c r="S58" s="81"/>
      <c r="T58" s="82">
        <f t="shared" si="5"/>
        <v>1.1734806420166553E-2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144423.18750589035</v>
      </c>
      <c r="Q59" s="81"/>
      <c r="R59" s="81"/>
      <c r="S59" s="81"/>
      <c r="T59" s="82">
        <f t="shared" si="5"/>
        <v>1.1734806420166553E-2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2020-05-27T01:34:56Z</dcterms:modified>
</cp:coreProperties>
</file>