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15581B03-20EC-4E47-8DCD-52BD03EBFD8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3" i="1" l="1"/>
  <c r="AD84" i="1"/>
  <c r="S83" i="2"/>
  <c r="I20" i="3" l="1"/>
  <c r="BI89" i="1"/>
  <c r="BH89" i="1"/>
  <c r="BG89" i="1"/>
  <c r="BE89" i="1"/>
  <c r="BC89" i="1"/>
  <c r="BB89" i="1"/>
  <c r="BA89" i="1"/>
  <c r="AY89" i="1"/>
  <c r="AX89" i="1"/>
  <c r="AV89" i="1"/>
  <c r="AT89" i="1"/>
  <c r="AS89" i="1"/>
  <c r="AR89" i="1"/>
  <c r="AP89" i="1"/>
  <c r="AO89" i="1"/>
  <c r="AN89" i="1"/>
  <c r="AM89" i="1"/>
  <c r="AL89" i="1"/>
  <c r="AJ89" i="1"/>
  <c r="AI89" i="1"/>
  <c r="AG89" i="1"/>
  <c r="AE89" i="1"/>
  <c r="AC89" i="1"/>
  <c r="AA89" i="1"/>
  <c r="Y89" i="1"/>
  <c r="X89" i="1"/>
  <c r="W89" i="1"/>
  <c r="V89" i="1"/>
  <c r="U89" i="1"/>
  <c r="T89" i="1"/>
  <c r="S89" i="1"/>
  <c r="Q89" i="1"/>
  <c r="O89" i="1"/>
  <c r="M89" i="1"/>
  <c r="L89" i="1"/>
  <c r="K89" i="1"/>
  <c r="I89" i="1"/>
  <c r="D89" i="1"/>
  <c r="AF82" i="1" l="1"/>
  <c r="P82" i="1"/>
  <c r="V78" i="1"/>
  <c r="S87" i="2"/>
  <c r="R87" i="2"/>
  <c r="P87" i="2"/>
  <c r="O87" i="2"/>
  <c r="N87" i="2"/>
  <c r="L87" i="2"/>
  <c r="J87" i="2"/>
  <c r="I87" i="2"/>
  <c r="H87" i="2"/>
  <c r="G87" i="2"/>
  <c r="E87" i="2"/>
  <c r="K83" i="2"/>
  <c r="U83" i="2" s="1"/>
  <c r="BN89" i="1"/>
  <c r="BK89" i="1"/>
  <c r="BN88" i="1"/>
  <c r="BK88" i="1"/>
  <c r="BI88" i="1"/>
  <c r="BH88" i="1"/>
  <c r="BG88" i="1"/>
  <c r="BE88" i="1"/>
  <c r="BC88" i="1"/>
  <c r="BB88" i="1"/>
  <c r="BA88" i="1"/>
  <c r="AY88" i="1"/>
  <c r="AX88" i="1"/>
  <c r="AV88" i="1"/>
  <c r="AT88" i="1"/>
  <c r="AS88" i="1"/>
  <c r="AR88" i="1"/>
  <c r="AP88" i="1"/>
  <c r="AO88" i="1"/>
  <c r="AN88" i="1"/>
  <c r="AM88" i="1"/>
  <c r="AL88" i="1"/>
  <c r="AJ88" i="1"/>
  <c r="AI88" i="1"/>
  <c r="AG88" i="1"/>
  <c r="AE88" i="1"/>
  <c r="AC88" i="1"/>
  <c r="AA88" i="1"/>
  <c r="Y88" i="1"/>
  <c r="X88" i="1"/>
  <c r="W88" i="1"/>
  <c r="V88" i="1"/>
  <c r="U88" i="1"/>
  <c r="T88" i="1"/>
  <c r="S88" i="1"/>
  <c r="Q88" i="1"/>
  <c r="O88" i="1"/>
  <c r="M88" i="1"/>
  <c r="L88" i="1"/>
  <c r="K88" i="1"/>
  <c r="I88" i="1"/>
  <c r="D88" i="1"/>
  <c r="BM82" i="1"/>
  <c r="BM88" i="1" s="1"/>
  <c r="BD82" i="1"/>
  <c r="BD89" i="1" s="1"/>
  <c r="AZ82" i="1"/>
  <c r="AZ89" i="1" s="1"/>
  <c r="AW82" i="1"/>
  <c r="AW89" i="1" s="1"/>
  <c r="AK82" i="1"/>
  <c r="S82" i="2"/>
  <c r="K82" i="2"/>
  <c r="M82" i="2" s="1"/>
  <c r="BM81" i="1"/>
  <c r="BD81" i="1"/>
  <c r="AZ81" i="1"/>
  <c r="AW81" i="1"/>
  <c r="AK81" i="1"/>
  <c r="BM80" i="1"/>
  <c r="AF89" i="1" l="1"/>
  <c r="AF84" i="1"/>
  <c r="AF85" i="1" s="1"/>
  <c r="P89" i="1"/>
  <c r="P84" i="1"/>
  <c r="P85" i="1" s="1"/>
  <c r="K87" i="2"/>
  <c r="AQ82" i="1"/>
  <c r="AQ89" i="1" s="1"/>
  <c r="AK89" i="1"/>
  <c r="AK88" i="1"/>
  <c r="BJ82" i="1"/>
  <c r="BJ89" i="1" s="1"/>
  <c r="BM89" i="1"/>
  <c r="AW88" i="1"/>
  <c r="AF88" i="1"/>
  <c r="BD88" i="1"/>
  <c r="AH82" i="1"/>
  <c r="AH89" i="1" s="1"/>
  <c r="R82" i="1"/>
  <c r="R89" i="1" s="1"/>
  <c r="P88" i="1"/>
  <c r="BF82" i="1"/>
  <c r="AZ88" i="1"/>
  <c r="M83" i="2"/>
  <c r="M87" i="2" s="1"/>
  <c r="Q83" i="2"/>
  <c r="Q87" i="2" s="1"/>
  <c r="U82" i="2"/>
  <c r="Q82" i="2"/>
  <c r="AQ81" i="1"/>
  <c r="BF81" i="1"/>
  <c r="AW80" i="1"/>
  <c r="AK80" i="1"/>
  <c r="AQ80" i="1" s="1"/>
  <c r="U81" i="2"/>
  <c r="S81" i="2"/>
  <c r="Q81" i="2"/>
  <c r="M81" i="2"/>
  <c r="K81" i="2"/>
  <c r="BD80" i="1"/>
  <c r="AZ80" i="1"/>
  <c r="AQ88" i="1" l="1"/>
  <c r="BF88" i="1"/>
  <c r="BF89" i="1"/>
  <c r="BJ88" i="1"/>
  <c r="BL82" i="1"/>
  <c r="AH88" i="1"/>
  <c r="R88" i="1"/>
  <c r="BF80" i="1"/>
  <c r="S80" i="2"/>
  <c r="K80" i="2"/>
  <c r="U80" i="2" s="1"/>
  <c r="BM79" i="1"/>
  <c r="BD79" i="1"/>
  <c r="AZ79" i="1"/>
  <c r="AW79" i="1"/>
  <c r="AK79" i="1"/>
  <c r="BV79" i="1"/>
  <c r="BV80" i="1" s="1"/>
  <c r="BV81" i="1" s="1"/>
  <c r="BV82" i="1" s="1"/>
  <c r="BV83" i="1" s="1"/>
  <c r="BV84" i="1" s="1"/>
  <c r="BV85" i="1" s="1"/>
  <c r="BV86" i="1" s="1"/>
  <c r="B79" i="1"/>
  <c r="B80" i="1" s="1"/>
  <c r="B81" i="1" s="1"/>
  <c r="B82" i="1" s="1"/>
  <c r="B83" i="1" s="1"/>
  <c r="B84" i="1" s="1"/>
  <c r="B85" i="1" s="1"/>
  <c r="B86" i="1" s="1"/>
  <c r="BL88" i="1" l="1"/>
  <c r="BL89" i="1"/>
  <c r="AQ79" i="1"/>
  <c r="M80" i="2"/>
  <c r="Q80" i="2"/>
  <c r="BF79" i="1"/>
  <c r="Q88" i="2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W78" i="2"/>
  <c r="W79" i="2" s="1"/>
  <c r="W80" i="2" s="1"/>
  <c r="W81" i="2" s="1"/>
  <c r="W82" i="2" s="1"/>
  <c r="W83" i="2" s="1"/>
  <c r="W84" i="2" s="1"/>
  <c r="W85" i="2" s="1"/>
  <c r="C78" i="2"/>
  <c r="C79" i="2" s="1"/>
  <c r="C80" i="2" s="1"/>
  <c r="C81" i="2" s="1"/>
  <c r="C82" i="2" s="1"/>
  <c r="C83" i="2" s="1"/>
  <c r="C84" i="2" s="1"/>
  <c r="C85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17" i="1" l="1"/>
  <c r="P75" i="1"/>
  <c r="BD75" i="1"/>
  <c r="AZ75" i="1"/>
  <c r="BJ75" i="1" s="1"/>
  <c r="AK75" i="1"/>
  <c r="AQ75" i="1" s="1"/>
  <c r="AF75" i="1"/>
  <c r="AH75" i="1" s="1"/>
  <c r="K76" i="2"/>
  <c r="M76" i="2" s="1"/>
  <c r="BF75" i="1" l="1"/>
  <c r="BL75" i="1"/>
  <c r="U76" i="2"/>
  <c r="Q76" i="2"/>
  <c r="D121" i="1"/>
  <c r="D120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3" i="1"/>
  <c r="K91" i="2"/>
  <c r="I59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1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T33" i="3"/>
  <c r="T34" i="3" s="1"/>
  <c r="T35" i="3" s="1"/>
  <c r="T36" i="3" s="1"/>
  <c r="T37" i="3" s="1"/>
  <c r="T38" i="3" s="1"/>
  <c r="T39" i="3" s="1"/>
  <c r="T40" i="3" s="1"/>
  <c r="T32" i="3"/>
  <c r="X19" i="3"/>
  <c r="T19" i="3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X18" i="3"/>
  <c r="T18" i="3"/>
  <c r="I89" i="3" l="1"/>
  <c r="P89" i="3" s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X17" i="3"/>
  <c r="T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T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87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6" i="3"/>
  <c r="I48" i="3" s="1"/>
  <c r="I45" i="3"/>
  <c r="T7" i="3"/>
  <c r="T8" i="3" s="1"/>
  <c r="T9" i="3" s="1"/>
  <c r="T10" i="3" s="1"/>
  <c r="T11" i="3" s="1"/>
  <c r="T12" i="3" s="1"/>
  <c r="T13" i="3" s="1"/>
  <c r="T14" i="3" s="1"/>
  <c r="T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4" i="3" l="1"/>
  <c r="I60" i="3"/>
  <c r="L60" i="3" s="1"/>
  <c r="L66" i="3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9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8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7" i="1"/>
  <c r="B14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AW77" i="1"/>
  <c r="BM77" i="1"/>
  <c r="BQ52" i="1"/>
  <c r="BO53" i="1"/>
  <c r="Z34" i="1"/>
  <c r="AD34" i="1" s="1"/>
  <c r="H31" i="1"/>
  <c r="J31" i="1"/>
  <c r="AU30" i="1"/>
  <c r="AB30" i="1"/>
  <c r="BM78" i="1" l="1"/>
  <c r="AW78" i="1"/>
  <c r="J32" i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J57" i="1"/>
  <c r="AD57" i="1"/>
  <c r="Z58" i="1"/>
  <c r="AB57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BO89" i="1" s="1"/>
  <c r="Z61" i="1"/>
  <c r="AD60" i="1"/>
  <c r="AD59" i="1"/>
  <c r="AU58" i="1"/>
  <c r="J59" i="1"/>
  <c r="H59" i="1"/>
  <c r="N58" i="1"/>
  <c r="BQ82" i="1" l="1"/>
  <c r="BO88" i="1"/>
  <c r="Z62" i="1"/>
  <c r="AD61" i="1"/>
  <c r="J60" i="1"/>
  <c r="H60" i="1"/>
  <c r="AU59" i="1"/>
  <c r="N59" i="1"/>
  <c r="AB59" i="1"/>
  <c r="Z12" i="3"/>
  <c r="Z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15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AU75" i="1"/>
  <c r="J76" i="1"/>
  <c r="H76" i="1"/>
  <c r="AB75" i="1"/>
  <c r="N75" i="1"/>
  <c r="Z30" i="3"/>
  <c r="Z31" i="3"/>
  <c r="Z28" i="3"/>
  <c r="Z29" i="3"/>
  <c r="V46" i="3"/>
  <c r="Z89" i="1" l="1"/>
  <c r="AM23" i="2"/>
  <c r="AD82" i="1"/>
  <c r="Z88" i="1"/>
  <c r="AU76" i="1"/>
  <c r="J77" i="1"/>
  <c r="H77" i="1"/>
  <c r="N76" i="1"/>
  <c r="AB76" i="1"/>
  <c r="Z27" i="3"/>
  <c r="AD88" i="1" l="1"/>
  <c r="AD89" i="1"/>
  <c r="I21" i="3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H89" i="1" s="1"/>
  <c r="J82" i="1"/>
  <c r="AB81" i="1"/>
  <c r="AU81" i="1"/>
  <c r="Z36" i="3"/>
  <c r="Z34" i="3"/>
  <c r="Z35" i="3"/>
  <c r="Z33" i="3"/>
  <c r="J88" i="1" l="1"/>
  <c r="T14" i="7" s="1"/>
  <c r="J89" i="1"/>
  <c r="AU82" i="1"/>
  <c r="N82" i="1"/>
  <c r="H88" i="1"/>
  <c r="AB82" i="1"/>
  <c r="AB89" i="1" s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N88" i="1" l="1"/>
  <c r="N89" i="1"/>
  <c r="AU88" i="1"/>
  <c r="AU89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B88" i="1"/>
  <c r="I32" i="3"/>
  <c r="AF21" i="2"/>
  <c r="L35" i="3" l="1"/>
  <c r="I28" i="3"/>
  <c r="L34" i="3"/>
  <c r="I36" i="3"/>
  <c r="L32" i="3"/>
  <c r="V37" i="3" l="1"/>
  <c r="Z37" i="3" s="1"/>
  <c r="L36" i="3"/>
  <c r="X37" i="3" l="1"/>
  <c r="X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<sst xmlns="http://schemas.openxmlformats.org/spreadsheetml/2006/main" count="243" uniqueCount="135">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</sst>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74" fontId="0" fillId="0" borderId="0" xfId="3" applyNumberFormat="1" applyFont="1"/>
    <xf numFmtId="174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Lit>
              <c:ptCount val="9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Table'!$AF$26:$AF$82</c15:sqref>
                  </c15:fullRef>
                </c:ext>
              </c:extLst>
              <c:f>('Main Table'!$AF$26,'Main Table'!$AF$33,'Main Table'!$AF$40,'Main Table'!$AF$47,'Main Table'!$AF$54,'Main Table'!$AF$61,'Main Table'!$AF$68,'Main Table'!$AF$75,'Main Table'!$AF$82)</c:f>
              <c:numCache>
                <c:formatCode>_(* #,##0_);_(* \(#,##0\);_(* "-"??_);_(@_)</c:formatCode>
                <c:ptCount val="9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Lit>
              <c:ptCount val="9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Table'!$P$26:$P$82</c15:sqref>
                  </c15:fullRef>
                </c:ext>
              </c:extLst>
              <c:f>('Main Table'!$P$26,'Main Table'!$P$33,'Main Table'!$P$40,'Main Table'!$P$47,'Main Table'!$P$54,'Main Table'!$P$61,'Main Table'!$P$68,'Main Table'!$P$75,'Main Table'!$P$82)</c:f>
              <c:numCache>
                <c:formatCode>_(* #,##0_);_(* \(#,##0\);_(* "-"??_);_(@_)</c:formatCode>
                <c:ptCount val="9"/>
                <c:pt idx="0">
                  <c:v>193182</c:v>
                </c:pt>
                <c:pt idx="1">
                  <c:v>221317</c:v>
                </c:pt>
                <c:pt idx="2">
                  <c:v>204675</c:v>
                </c:pt>
                <c:pt idx="3">
                  <c:v>217050</c:v>
                </c:pt>
                <c:pt idx="4">
                  <c:v>200962</c:v>
                </c:pt>
                <c:pt idx="5">
                  <c:v>179516</c:v>
                </c:pt>
                <c:pt idx="6">
                  <c:v>160026</c:v>
                </c:pt>
                <c:pt idx="7">
                  <c:v>158772</c:v>
                </c:pt>
                <c:pt idx="8">
                  <c:v>150734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100.0%</c:v>
              </c:pt>
              <c:pt idx="1">
                <c:v>800.0%</c:v>
              </c:pt>
              <c:pt idx="2">
                <c:v>1500.0%</c:v>
              </c:pt>
              <c:pt idx="3">
                <c:v>2200.0%</c:v>
              </c:pt>
              <c:pt idx="4">
                <c:v>2900.0%</c:v>
              </c:pt>
              <c:pt idx="5">
                <c:v>3600.0%</c:v>
              </c:pt>
              <c:pt idx="6">
                <c:v>4300.0%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Table'!$BL$40:$BL$82</c15:sqref>
                  </c15:fullRef>
                </c:ext>
              </c:extLst>
              <c:f>('Main Table'!$BL$40,'Main Table'!$BL$47,'Main Table'!$BL$54,'Main Table'!$BL$61,'Main Table'!$BL$68,'Main Table'!$BL$75,'Main Table'!$BL$82)</c:f>
              <c:numCache>
                <c:formatCode>_(* #,##0_);_(* \(#,##0\);_(* "-"??_);_(@_)</c:formatCode>
                <c:ptCount val="7"/>
                <c:pt idx="0" formatCode="0.0%">
                  <c:v>0.19885047085809551</c:v>
                </c:pt>
                <c:pt idx="1" formatCode="0.0%">
                  <c:v>0.13490457855138402</c:v>
                </c:pt>
                <c:pt idx="2" formatCode="0.0%">
                  <c:v>0.11641359782560842</c:v>
                </c:pt>
                <c:pt idx="3" formatCode="0.0%">
                  <c:v>7.9863510077698707E-2</c:v>
                </c:pt>
                <c:pt idx="4" formatCode="0.0%">
                  <c:v>6.5825742321749203E-2</c:v>
                </c:pt>
                <c:pt idx="5" formatCode="0.0%">
                  <c:v>5.5240875993676102E-2</c:v>
                </c:pt>
                <c:pt idx="6" formatCode="0.0%">
                  <c:v>5.1571586394056956E-2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91</xdr:row>
      <xdr:rowOff>0</xdr:rowOff>
    </xdr:from>
    <xdr:to>
      <xdr:col>53</xdr:col>
      <xdr:colOff>160020</xdr:colOff>
      <xdr:row>91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92</xdr:row>
      <xdr:rowOff>0</xdr:rowOff>
    </xdr:from>
    <xdr:to>
      <xdr:col>53</xdr:col>
      <xdr:colOff>160020</xdr:colOff>
      <xdr:row>92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101</xdr:row>
      <xdr:rowOff>99060</xdr:rowOff>
    </xdr:from>
    <xdr:to>
      <xdr:col>21</xdr:col>
      <xdr:colOff>274320</xdr:colOff>
      <xdr:row>102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101</xdr:row>
      <xdr:rowOff>129540</xdr:rowOff>
    </xdr:from>
    <xdr:to>
      <xdr:col>22</xdr:col>
      <xdr:colOff>38100</xdr:colOff>
      <xdr:row>102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17</xdr:col>
      <xdr:colOff>114300</xdr:colOff>
      <xdr:row>8</xdr:row>
      <xdr:rowOff>175260</xdr:rowOff>
    </xdr:from>
    <xdr:to>
      <xdr:col>29</xdr:col>
      <xdr:colOff>144780</xdr:colOff>
      <xdr:row>26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60960</xdr:colOff>
      <xdr:row>16</xdr:row>
      <xdr:rowOff>121920</xdr:rowOff>
    </xdr:from>
    <xdr:to>
      <xdr:col>14</xdr:col>
      <xdr:colOff>0</xdr:colOff>
      <xdr:row>34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99060</xdr:colOff>
      <xdr:row>16</xdr:row>
      <xdr:rowOff>152400</xdr:rowOff>
    </xdr:from>
    <xdr:to>
      <xdr:col>64</xdr:col>
      <xdr:colOff>236220</xdr:colOff>
      <xdr:row>34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7"/>
  <sheetViews>
    <sheetView tabSelected="1" topLeftCell="A4" zoomScaleNormal="100" workbookViewId="0">
      <selection activeCell="BA14" sqref="BA1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3" t="s">
        <v>5</v>
      </c>
      <c r="C1" s="493"/>
      <c r="D1" s="493"/>
    </row>
    <row r="2" spans="2:89" ht="15.6" x14ac:dyDescent="0.3">
      <c r="B2" s="493" t="s">
        <v>6</v>
      </c>
      <c r="C2" s="493"/>
      <c r="D2" s="49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6" t="s">
        <v>13</v>
      </c>
      <c r="C3" s="496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94" t="s">
        <v>11</v>
      </c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11"/>
      <c r="AD4" s="328"/>
      <c r="AE4" s="451"/>
      <c r="AF4" s="451"/>
      <c r="AG4" s="451"/>
      <c r="AH4" s="451"/>
      <c r="AI4" s="12"/>
      <c r="AK4" s="476" t="s">
        <v>14</v>
      </c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8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97" t="s">
        <v>12</v>
      </c>
      <c r="G6" s="497"/>
      <c r="H6" s="497"/>
      <c r="I6" s="497"/>
      <c r="J6" s="497"/>
      <c r="K6" s="497"/>
      <c r="L6" s="497"/>
      <c r="M6" s="338"/>
      <c r="N6" s="338"/>
      <c r="O6" s="339"/>
      <c r="P6" s="503" t="s">
        <v>126</v>
      </c>
      <c r="Q6" s="497"/>
      <c r="R6" s="497"/>
      <c r="S6" s="497"/>
      <c r="T6" s="504"/>
      <c r="U6" s="3"/>
      <c r="V6" s="8" t="s">
        <v>7</v>
      </c>
      <c r="W6" s="30"/>
      <c r="X6" s="498">
        <v>1.2500000000000001E-2</v>
      </c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9"/>
      <c r="AJ6" s="3"/>
      <c r="AK6" s="485" t="s">
        <v>27</v>
      </c>
      <c r="AL6" s="486"/>
      <c r="AM6" s="486"/>
      <c r="AN6" s="486"/>
      <c r="AO6" s="486"/>
      <c r="AP6" s="486"/>
      <c r="AQ6" s="486"/>
      <c r="AR6" s="486"/>
      <c r="AS6" s="486"/>
      <c r="AT6" s="486"/>
      <c r="AU6" s="486"/>
      <c r="AV6" s="486"/>
      <c r="AW6" s="486"/>
      <c r="AX6" s="487"/>
      <c r="AY6" s="3"/>
      <c r="AZ6" s="488" t="s">
        <v>7</v>
      </c>
      <c r="BA6" s="480"/>
      <c r="BB6" s="480"/>
      <c r="BC6" s="97"/>
      <c r="BD6" s="479" t="s">
        <v>26</v>
      </c>
      <c r="BE6" s="479"/>
      <c r="BF6" s="479"/>
      <c r="BG6" s="479"/>
      <c r="BH6" s="479"/>
      <c r="BI6" s="479"/>
      <c r="BJ6" s="479"/>
      <c r="BK6" s="479"/>
      <c r="BL6" s="479"/>
      <c r="BM6" s="479"/>
      <c r="BN6" s="479"/>
      <c r="BO6" s="479"/>
      <c r="BP6" s="479"/>
      <c r="BQ6" s="480"/>
      <c r="BR6" s="480"/>
      <c r="BS6" s="480"/>
      <c r="BT6" s="481"/>
      <c r="BU6" s="3"/>
    </row>
    <row r="7" spans="2:89" ht="16.2" x14ac:dyDescent="0.3">
      <c r="D7" s="482" t="s">
        <v>20</v>
      </c>
      <c r="E7" s="483"/>
      <c r="F7" s="483"/>
      <c r="G7" s="483"/>
      <c r="H7" s="483"/>
      <c r="I7" s="483"/>
      <c r="J7" s="483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500" t="s">
        <v>35</v>
      </c>
      <c r="W7" s="501"/>
      <c r="X7" s="501"/>
      <c r="Y7" s="501"/>
      <c r="Z7" s="501"/>
      <c r="AA7" s="501"/>
      <c r="AB7" s="501"/>
      <c r="AC7" s="501"/>
      <c r="AD7" s="501"/>
      <c r="AE7" s="501"/>
      <c r="AF7" s="501"/>
      <c r="AG7" s="501"/>
      <c r="AH7" s="501"/>
      <c r="AI7" s="502"/>
      <c r="AJ7" s="3"/>
      <c r="AK7" s="482" t="s">
        <v>78</v>
      </c>
      <c r="AL7" s="483"/>
      <c r="AM7" s="483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484"/>
      <c r="AZ7" s="482" t="s">
        <v>25</v>
      </c>
      <c r="BA7" s="483"/>
      <c r="BB7" s="483"/>
      <c r="BC7" s="483"/>
      <c r="BD7" s="483"/>
      <c r="BE7" s="483"/>
      <c r="BF7" s="483"/>
      <c r="BG7" s="483"/>
      <c r="BH7" s="483"/>
      <c r="BI7" s="483"/>
      <c r="BJ7" s="483"/>
      <c r="BK7" s="483"/>
      <c r="BL7" s="483"/>
      <c r="BM7" s="483"/>
      <c r="BN7" s="483"/>
      <c r="BO7" s="483"/>
      <c r="BP7" s="483"/>
      <c r="BQ7" s="483"/>
      <c r="BR7" s="483"/>
      <c r="BS7" s="483"/>
      <c r="BT7" s="484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74" t="s">
        <v>1</v>
      </c>
      <c r="BA8" s="475"/>
      <c r="BB8" s="475"/>
      <c r="BC8" s="64"/>
      <c r="BD8" s="475" t="s">
        <v>24</v>
      </c>
      <c r="BE8" s="475"/>
      <c r="BF8" s="475"/>
      <c r="BG8" s="475"/>
      <c r="BH8" s="489"/>
      <c r="BI8" s="490" t="s">
        <v>126</v>
      </c>
      <c r="BJ8" s="491"/>
      <c r="BK8" s="491"/>
      <c r="BL8" s="492"/>
      <c r="BM8" s="474" t="s">
        <v>24</v>
      </c>
      <c r="BN8" s="475"/>
      <c r="BO8" s="475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6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86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173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10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/>
      <c r="E83" s="16"/>
      <c r="F83" s="16"/>
      <c r="G83" s="16"/>
      <c r="H83" s="16"/>
      <c r="I83" s="16"/>
      <c r="J83" s="38"/>
      <c r="K83" s="16"/>
      <c r="L83" s="16"/>
      <c r="M83" s="16"/>
      <c r="N83" s="16"/>
      <c r="O83" s="41"/>
      <c r="P83" s="17"/>
      <c r="Q83" s="16"/>
      <c r="R83" s="60"/>
      <c r="S83" s="16"/>
      <c r="T83" s="41"/>
      <c r="U83" s="10"/>
      <c r="V83" s="34">
        <f>SUM(V76:V82)/7</f>
        <v>985</v>
      </c>
      <c r="W83" s="33"/>
      <c r="X83" s="33"/>
      <c r="Y83" s="33"/>
      <c r="Z83" s="33"/>
      <c r="AA83" s="33"/>
      <c r="AB83" s="46"/>
      <c r="AC83" s="33"/>
      <c r="AD83" s="33"/>
      <c r="AE83" s="50"/>
      <c r="AF83" s="33"/>
      <c r="AG83" s="33"/>
      <c r="AH83" s="233"/>
      <c r="AI83" s="50"/>
      <c r="AJ83" s="10"/>
      <c r="AK83" s="23"/>
      <c r="AL83" s="24"/>
      <c r="AM83" s="24"/>
      <c r="AN83" s="24"/>
      <c r="AO83" s="24"/>
      <c r="AP83" s="24"/>
      <c r="AQ83" s="25"/>
      <c r="AR83" s="25"/>
      <c r="AS83" s="25"/>
      <c r="AT83" s="24"/>
      <c r="AU83" s="344"/>
      <c r="AV83" s="344"/>
      <c r="AW83" s="24"/>
      <c r="AX83" s="354"/>
      <c r="AY83" s="10"/>
      <c r="AZ83" s="66"/>
      <c r="BA83" s="67"/>
      <c r="BB83" s="67"/>
      <c r="BC83" s="67"/>
      <c r="BD83" s="67"/>
      <c r="BE83" s="67"/>
      <c r="BF83" s="157"/>
      <c r="BG83" s="67"/>
      <c r="BH83" s="185"/>
      <c r="BI83" s="67"/>
      <c r="BJ83" s="67"/>
      <c r="BK83" s="67"/>
      <c r="BL83" s="157"/>
      <c r="BM83" s="66"/>
      <c r="BN83" s="67"/>
      <c r="BO83" s="67"/>
      <c r="BP83" s="67"/>
      <c r="BQ83" s="74"/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/>
      <c r="E84" s="16"/>
      <c r="F84" s="16"/>
      <c r="G84" s="16"/>
      <c r="H84" s="16"/>
      <c r="I84" s="16"/>
      <c r="J84" s="38"/>
      <c r="K84" s="16"/>
      <c r="L84" s="16"/>
      <c r="M84" s="16"/>
      <c r="N84" s="16"/>
      <c r="O84" s="41"/>
      <c r="P84" s="17">
        <f>+P33-P82</f>
        <v>70583</v>
      </c>
      <c r="Q84" s="16"/>
      <c r="R84" s="60"/>
      <c r="S84" s="16"/>
      <c r="T84" s="41"/>
      <c r="U84" s="10"/>
      <c r="V84" s="34"/>
      <c r="W84" s="33"/>
      <c r="X84" s="33"/>
      <c r="Y84" s="33"/>
      <c r="Z84" s="33"/>
      <c r="AA84" s="33"/>
      <c r="AB84" s="46"/>
      <c r="AC84" s="33"/>
      <c r="AD84" s="233">
        <f>+V82/AD82</f>
        <v>0.43857055416921703</v>
      </c>
      <c r="AE84" s="50"/>
      <c r="AF84" s="17">
        <f>+AF40-AF82</f>
        <v>7806</v>
      </c>
      <c r="AG84" s="33"/>
      <c r="AH84" s="233"/>
      <c r="AI84" s="50"/>
      <c r="AJ84" s="10"/>
      <c r="AK84" s="23"/>
      <c r="AL84" s="24"/>
      <c r="AM84" s="24"/>
      <c r="AN84" s="24"/>
      <c r="AO84" s="24"/>
      <c r="AP84" s="24"/>
      <c r="AQ84" s="25"/>
      <c r="AR84" s="25"/>
      <c r="AS84" s="25"/>
      <c r="AT84" s="24"/>
      <c r="AU84" s="344"/>
      <c r="AV84" s="344"/>
      <c r="AW84" s="24"/>
      <c r="AX84" s="354"/>
      <c r="AY84" s="10"/>
      <c r="AZ84" s="66"/>
      <c r="BA84" s="67"/>
      <c r="BB84" s="67"/>
      <c r="BC84" s="67"/>
      <c r="BD84" s="67"/>
      <c r="BE84" s="67"/>
      <c r="BF84" s="157"/>
      <c r="BG84" s="67"/>
      <c r="BH84" s="185"/>
      <c r="BI84" s="67"/>
      <c r="BJ84" s="67"/>
      <c r="BK84" s="67"/>
      <c r="BL84" s="157"/>
      <c r="BM84" s="66"/>
      <c r="BN84" s="67"/>
      <c r="BO84" s="67"/>
      <c r="BP84" s="67"/>
      <c r="BQ84" s="74"/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/>
      <c r="E85" s="16"/>
      <c r="F85" s="16"/>
      <c r="G85" s="16"/>
      <c r="H85" s="16"/>
      <c r="I85" s="16"/>
      <c r="J85" s="38"/>
      <c r="K85" s="16"/>
      <c r="L85" s="16"/>
      <c r="M85" s="16"/>
      <c r="N85" s="16"/>
      <c r="O85" s="41"/>
      <c r="P85" s="457">
        <f>+P84/P33</f>
        <v>0.31892263133875842</v>
      </c>
      <c r="Q85" s="16"/>
      <c r="R85" s="60"/>
      <c r="S85" s="16"/>
      <c r="T85" s="41"/>
      <c r="U85" s="10"/>
      <c r="V85" s="34"/>
      <c r="W85" s="33"/>
      <c r="X85" s="33"/>
      <c r="Y85" s="33"/>
      <c r="Z85" s="33"/>
      <c r="AA85" s="33"/>
      <c r="AB85" s="46"/>
      <c r="AC85" s="33"/>
      <c r="AD85" s="33"/>
      <c r="AE85" s="50"/>
      <c r="AF85" s="457">
        <f>+AF84/AF40</f>
        <v>0.53098428678321208</v>
      </c>
      <c r="AG85" s="33"/>
      <c r="AH85" s="233"/>
      <c r="AI85" s="50"/>
      <c r="AJ85" s="10"/>
      <c r="AK85" s="23"/>
      <c r="AL85" s="24"/>
      <c r="AM85" s="24"/>
      <c r="AN85" s="24"/>
      <c r="AO85" s="24"/>
      <c r="AP85" s="24"/>
      <c r="AQ85" s="25"/>
      <c r="AR85" s="25"/>
      <c r="AS85" s="25"/>
      <c r="AT85" s="24"/>
      <c r="AU85" s="344"/>
      <c r="AV85" s="344"/>
      <c r="AW85" s="24"/>
      <c r="AX85" s="354"/>
      <c r="AY85" s="10"/>
      <c r="AZ85" s="66"/>
      <c r="BA85" s="67"/>
      <c r="BB85" s="67"/>
      <c r="BC85" s="67"/>
      <c r="BD85" s="67"/>
      <c r="BE85" s="67"/>
      <c r="BF85" s="157"/>
      <c r="BG85" s="67"/>
      <c r="BH85" s="185"/>
      <c r="BI85" s="67"/>
      <c r="BJ85" s="67"/>
      <c r="BK85" s="67"/>
      <c r="BL85" s="157"/>
      <c r="BM85" s="66"/>
      <c r="BN85" s="67"/>
      <c r="BO85" s="67"/>
      <c r="BP85" s="67"/>
      <c r="BQ85" s="74"/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D86" s="18"/>
      <c r="E86" s="19"/>
      <c r="F86" s="19"/>
      <c r="G86" s="19"/>
      <c r="H86" s="19"/>
      <c r="I86" s="19"/>
      <c r="J86" s="39"/>
      <c r="K86" s="19"/>
      <c r="L86" s="19"/>
      <c r="M86" s="19"/>
      <c r="N86" s="19"/>
      <c r="O86" s="43"/>
      <c r="P86" s="18"/>
      <c r="Q86" s="19"/>
      <c r="R86" s="19"/>
      <c r="S86" s="19"/>
      <c r="T86" s="43"/>
      <c r="U86" s="1"/>
      <c r="V86" s="35"/>
      <c r="W86" s="36"/>
      <c r="X86" s="36"/>
      <c r="Y86" s="36"/>
      <c r="Z86" s="36"/>
      <c r="AA86" s="36"/>
      <c r="AB86" s="47"/>
      <c r="AC86" s="36"/>
      <c r="AD86" s="36"/>
      <c r="AE86" s="51"/>
      <c r="AF86" s="36"/>
      <c r="AG86" s="36"/>
      <c r="AH86" s="36"/>
      <c r="AI86" s="51"/>
      <c r="AJ86" s="1"/>
      <c r="AK86" s="26"/>
      <c r="AL86" s="27"/>
      <c r="AM86" s="27"/>
      <c r="AN86" s="27"/>
      <c r="AO86" s="27"/>
      <c r="AP86" s="27"/>
      <c r="AQ86" s="27"/>
      <c r="AR86" s="27"/>
      <c r="AS86" s="27"/>
      <c r="AT86" s="27"/>
      <c r="AU86" s="346"/>
      <c r="AV86" s="346"/>
      <c r="AW86" s="27"/>
      <c r="AX86" s="353"/>
      <c r="AY86" s="1"/>
      <c r="AZ86" s="68"/>
      <c r="BA86" s="69"/>
      <c r="BB86" s="69"/>
      <c r="BC86" s="69"/>
      <c r="BD86" s="69"/>
      <c r="BE86" s="69"/>
      <c r="BF86" s="69"/>
      <c r="BG86" s="69"/>
      <c r="BH86" s="186"/>
      <c r="BI86" s="69"/>
      <c r="BJ86" s="69"/>
      <c r="BK86" s="69"/>
      <c r="BL86" s="69"/>
      <c r="BM86" s="68"/>
      <c r="BN86" s="69"/>
      <c r="BO86" s="69"/>
      <c r="BP86" s="69"/>
      <c r="BQ86" s="71"/>
      <c r="BR86" s="69"/>
      <c r="BS86" s="69"/>
      <c r="BT86" s="186"/>
      <c r="BU86" s="1"/>
      <c r="BV86">
        <f t="shared" si="220"/>
        <v>77</v>
      </c>
    </row>
    <row r="87" spans="2:84" x14ac:dyDescent="0.3">
      <c r="B87" s="56"/>
      <c r="D87" s="1"/>
      <c r="E87" s="1"/>
      <c r="F87" s="1"/>
      <c r="G87" s="1"/>
      <c r="H87" s="59"/>
      <c r="I87" s="1"/>
      <c r="J87" s="5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59"/>
      <c r="W87" s="1"/>
      <c r="X87" s="1"/>
      <c r="Y87" s="1"/>
      <c r="Z87" s="1"/>
      <c r="AA87" s="1"/>
      <c r="AB87" s="5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59"/>
      <c r="BC87" s="1"/>
      <c r="BD87" s="59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84" x14ac:dyDescent="0.3">
      <c r="B88" s="181" t="s">
        <v>84</v>
      </c>
      <c r="D88" s="56">
        <f>+D82</f>
        <v>20350</v>
      </c>
      <c r="E88" s="56"/>
      <c r="F88" s="56"/>
      <c r="G88" s="56"/>
      <c r="H88" s="56">
        <f t="shared" ref="H88:BO88" si="304">+H82</f>
        <v>1837170</v>
      </c>
      <c r="I88" s="56">
        <f t="shared" si="304"/>
        <v>0</v>
      </c>
      <c r="J88" s="56">
        <f t="shared" si="304"/>
        <v>1.1200889466210191E-2</v>
      </c>
      <c r="K88" s="56">
        <f t="shared" si="304"/>
        <v>0</v>
      </c>
      <c r="L88" s="56">
        <f t="shared" si="304"/>
        <v>0</v>
      </c>
      <c r="M88" s="56">
        <f t="shared" si="304"/>
        <v>0</v>
      </c>
      <c r="N88" s="56">
        <f t="shared" si="304"/>
        <v>25166.712328767124</v>
      </c>
      <c r="O88" s="56">
        <f t="shared" si="304"/>
        <v>0</v>
      </c>
      <c r="P88" s="56">
        <f t="shared" si="304"/>
        <v>150734</v>
      </c>
      <c r="Q88" s="56">
        <f t="shared" si="304"/>
        <v>0</v>
      </c>
      <c r="R88" s="56">
        <f t="shared" si="304"/>
        <v>-5.0626054971909404E-2</v>
      </c>
      <c r="S88" s="56">
        <f t="shared" si="304"/>
        <v>0</v>
      </c>
      <c r="T88" s="56">
        <f t="shared" si="304"/>
        <v>0</v>
      </c>
      <c r="U88" s="56">
        <f t="shared" si="304"/>
        <v>0</v>
      </c>
      <c r="V88" s="56">
        <f t="shared" si="304"/>
        <v>638</v>
      </c>
      <c r="W88" s="56">
        <f t="shared" si="304"/>
        <v>0</v>
      </c>
      <c r="X88" s="56">
        <f t="shared" si="304"/>
        <v>0</v>
      </c>
      <c r="Y88" s="56">
        <f t="shared" si="304"/>
        <v>0</v>
      </c>
      <c r="Z88" s="56">
        <f t="shared" si="304"/>
        <v>106195</v>
      </c>
      <c r="AA88" s="56">
        <f t="shared" si="304"/>
        <v>0</v>
      </c>
      <c r="AB88" s="56">
        <f t="shared" si="304"/>
        <v>5.7803578329713633E-2</v>
      </c>
      <c r="AC88" s="56">
        <f t="shared" si="304"/>
        <v>0</v>
      </c>
      <c r="AD88" s="56">
        <f t="shared" si="304"/>
        <v>1454.7260273972602</v>
      </c>
      <c r="AE88" s="56">
        <f t="shared" si="304"/>
        <v>0</v>
      </c>
      <c r="AF88" s="56">
        <f t="shared" si="304"/>
        <v>6895</v>
      </c>
      <c r="AG88" s="56">
        <f t="shared" si="304"/>
        <v>0</v>
      </c>
      <c r="AH88" s="56">
        <f t="shared" si="304"/>
        <v>-0.17147320355683729</v>
      </c>
      <c r="AI88" s="56">
        <f t="shared" si="304"/>
        <v>0</v>
      </c>
      <c r="AJ88" s="56">
        <f t="shared" si="304"/>
        <v>0</v>
      </c>
      <c r="AK88" s="56">
        <f t="shared" si="304"/>
        <v>64629</v>
      </c>
      <c r="AL88" s="56">
        <f t="shared" si="304"/>
        <v>0</v>
      </c>
      <c r="AM88" s="56">
        <f t="shared" si="304"/>
        <v>0</v>
      </c>
      <c r="AN88" s="56">
        <f t="shared" si="304"/>
        <v>178263</v>
      </c>
      <c r="AO88" s="56">
        <f t="shared" si="304"/>
        <v>599867</v>
      </c>
      <c r="AP88" s="56">
        <f t="shared" si="304"/>
        <v>0</v>
      </c>
      <c r="AQ88" s="56">
        <f t="shared" si="304"/>
        <v>0.12074815315803437</v>
      </c>
      <c r="AR88" s="56">
        <f t="shared" si="304"/>
        <v>0</v>
      </c>
      <c r="AS88" s="56">
        <f t="shared" si="304"/>
        <v>0</v>
      </c>
      <c r="AT88" s="56">
        <f t="shared" si="304"/>
        <v>0</v>
      </c>
      <c r="AU88" s="56">
        <f t="shared" si="304"/>
        <v>0.32651687105711502</v>
      </c>
      <c r="AV88" s="56">
        <f t="shared" si="304"/>
        <v>0</v>
      </c>
      <c r="AW88" s="56">
        <f t="shared" si="304"/>
        <v>8217.3561643835619</v>
      </c>
      <c r="AX88" s="56">
        <f t="shared" si="304"/>
        <v>0</v>
      </c>
      <c r="AY88" s="56">
        <f t="shared" si="304"/>
        <v>0</v>
      </c>
      <c r="AZ88" s="56">
        <f t="shared" si="304"/>
        <v>401726</v>
      </c>
      <c r="BA88" s="56">
        <f t="shared" si="304"/>
        <v>0</v>
      </c>
      <c r="BB88" s="56">
        <f t="shared" si="304"/>
        <v>17672567</v>
      </c>
      <c r="BC88" s="56">
        <f t="shared" si="304"/>
        <v>0</v>
      </c>
      <c r="BD88" s="56">
        <f t="shared" si="304"/>
        <v>20350</v>
      </c>
      <c r="BE88" s="56">
        <f t="shared" si="304"/>
        <v>0</v>
      </c>
      <c r="BF88" s="56">
        <f t="shared" si="304"/>
        <v>5.0656417558236209E-2</v>
      </c>
      <c r="BG88" s="56">
        <f t="shared" si="304"/>
        <v>0</v>
      </c>
      <c r="BH88" s="56">
        <f t="shared" si="304"/>
        <v>0</v>
      </c>
      <c r="BI88" s="56">
        <f t="shared" si="304"/>
        <v>0</v>
      </c>
      <c r="BJ88" s="56">
        <f t="shared" si="304"/>
        <v>2922811</v>
      </c>
      <c r="BK88" s="56">
        <f t="shared" si="304"/>
        <v>0</v>
      </c>
      <c r="BL88" s="56">
        <f t="shared" si="304"/>
        <v>5.1571586394056956E-2</v>
      </c>
      <c r="BM88" s="56">
        <f t="shared" si="304"/>
        <v>242089.95890410958</v>
      </c>
      <c r="BN88" s="56">
        <f t="shared" si="304"/>
        <v>0</v>
      </c>
      <c r="BO88" s="56">
        <f t="shared" si="304"/>
        <v>1584848</v>
      </c>
      <c r="BP88" s="10"/>
      <c r="BQ88" s="62"/>
      <c r="BR88" s="10"/>
      <c r="BS88" s="10"/>
      <c r="BT88" s="10"/>
      <c r="BU88" s="10"/>
      <c r="BV88" s="161"/>
      <c r="BW88" s="10"/>
      <c r="BX88" s="62"/>
      <c r="BY88" s="10"/>
      <c r="BZ88" s="161"/>
      <c r="CA88" s="61"/>
      <c r="CB88" s="61"/>
      <c r="CC88" s="61"/>
      <c r="CD88" s="61"/>
      <c r="CE88" s="61"/>
      <c r="CF88" s="158"/>
    </row>
    <row r="89" spans="2:84" x14ac:dyDescent="0.3">
      <c r="B89" t="s">
        <v>120</v>
      </c>
      <c r="D89" s="56">
        <f>+D82-D81</f>
        <v>-2940</v>
      </c>
      <c r="H89" s="56">
        <f t="shared" ref="H89:BJ89" si="305">+H82-H81</f>
        <v>20350</v>
      </c>
      <c r="I89" s="56">
        <f t="shared" si="305"/>
        <v>0</v>
      </c>
      <c r="J89" s="56">
        <f t="shared" si="305"/>
        <v>-1.7846753138603972E-3</v>
      </c>
      <c r="K89" s="56">
        <f t="shared" si="305"/>
        <v>0</v>
      </c>
      <c r="L89" s="56">
        <f t="shared" si="305"/>
        <v>0</v>
      </c>
      <c r="M89" s="56">
        <f t="shared" si="305"/>
        <v>0</v>
      </c>
      <c r="N89" s="56">
        <f t="shared" si="305"/>
        <v>-66.898782343985658</v>
      </c>
      <c r="O89" s="56">
        <f t="shared" si="305"/>
        <v>0</v>
      </c>
      <c r="P89" s="56">
        <f t="shared" si="305"/>
        <v>150734</v>
      </c>
      <c r="Q89" s="56">
        <f t="shared" si="305"/>
        <v>0</v>
      </c>
      <c r="R89" s="56">
        <f t="shared" si="305"/>
        <v>-5.0626054971909404E-2</v>
      </c>
      <c r="S89" s="56">
        <f t="shared" si="305"/>
        <v>0</v>
      </c>
      <c r="T89" s="56">
        <f t="shared" si="305"/>
        <v>0</v>
      </c>
      <c r="U89" s="56">
        <f t="shared" si="305"/>
        <v>0</v>
      </c>
      <c r="V89" s="56">
        <f t="shared" si="305"/>
        <v>-377</v>
      </c>
      <c r="W89" s="56">
        <f t="shared" si="305"/>
        <v>0</v>
      </c>
      <c r="X89" s="56">
        <f t="shared" si="305"/>
        <v>0</v>
      </c>
      <c r="Y89" s="56">
        <f t="shared" si="305"/>
        <v>0</v>
      </c>
      <c r="Z89" s="56">
        <f t="shared" si="305"/>
        <v>638</v>
      </c>
      <c r="AA89" s="56">
        <f t="shared" si="305"/>
        <v>0</v>
      </c>
      <c r="AB89" s="56">
        <f t="shared" si="305"/>
        <v>-2.9628847051973994E-4</v>
      </c>
      <c r="AC89" s="56">
        <f t="shared" si="305"/>
        <v>0</v>
      </c>
      <c r="AD89" s="56">
        <f t="shared" si="305"/>
        <v>-11.343417047184175</v>
      </c>
      <c r="AE89" s="56">
        <f t="shared" si="305"/>
        <v>0</v>
      </c>
      <c r="AF89" s="56">
        <f t="shared" si="305"/>
        <v>6895</v>
      </c>
      <c r="AG89" s="56">
        <f t="shared" si="305"/>
        <v>0</v>
      </c>
      <c r="AH89" s="56">
        <f t="shared" si="305"/>
        <v>-0.17147320355683729</v>
      </c>
      <c r="AI89" s="56">
        <f t="shared" si="305"/>
        <v>0</v>
      </c>
      <c r="AJ89" s="56">
        <f t="shared" si="305"/>
        <v>0</v>
      </c>
      <c r="AK89" s="56">
        <f t="shared" si="305"/>
        <v>48960</v>
      </c>
      <c r="AL89" s="56">
        <f t="shared" si="305"/>
        <v>0</v>
      </c>
      <c r="AM89" s="56">
        <f t="shared" si="305"/>
        <v>0</v>
      </c>
      <c r="AN89" s="56">
        <f t="shared" si="305"/>
        <v>0</v>
      </c>
      <c r="AO89" s="56">
        <f t="shared" si="305"/>
        <v>64629</v>
      </c>
      <c r="AP89" s="56">
        <f t="shared" si="305"/>
        <v>0</v>
      </c>
      <c r="AQ89" s="56">
        <f t="shared" si="305"/>
        <v>9.0590464766309692E-2</v>
      </c>
      <c r="AR89" s="56">
        <f t="shared" si="305"/>
        <v>0</v>
      </c>
      <c r="AS89" s="56">
        <f t="shared" si="305"/>
        <v>0</v>
      </c>
      <c r="AT89" s="56">
        <f t="shared" si="305"/>
        <v>0</v>
      </c>
      <c r="AU89" s="56">
        <f t="shared" si="305"/>
        <v>3.1915314491247182E-2</v>
      </c>
      <c r="AV89" s="56">
        <f t="shared" si="305"/>
        <v>0</v>
      </c>
      <c r="AW89" s="56">
        <f t="shared" si="305"/>
        <v>783.4950532724506</v>
      </c>
      <c r="AX89" s="56">
        <f t="shared" si="305"/>
        <v>0</v>
      </c>
      <c r="AY89" s="56">
        <f t="shared" si="305"/>
        <v>0</v>
      </c>
      <c r="AZ89" s="56">
        <f t="shared" si="305"/>
        <v>-58337</v>
      </c>
      <c r="BA89" s="56">
        <f t="shared" si="305"/>
        <v>0</v>
      </c>
      <c r="BB89" s="56">
        <f t="shared" si="305"/>
        <v>401726</v>
      </c>
      <c r="BC89" s="56">
        <f t="shared" si="305"/>
        <v>0</v>
      </c>
      <c r="BD89" s="56">
        <f t="shared" si="305"/>
        <v>-2940</v>
      </c>
      <c r="BE89" s="56">
        <f t="shared" si="305"/>
        <v>0</v>
      </c>
      <c r="BF89" s="56">
        <f t="shared" si="305"/>
        <v>3.2915994319961117E-5</v>
      </c>
      <c r="BG89" s="56">
        <f t="shared" si="305"/>
        <v>0</v>
      </c>
      <c r="BH89" s="56">
        <f t="shared" si="305"/>
        <v>0</v>
      </c>
      <c r="BI89" s="56">
        <f t="shared" si="305"/>
        <v>0</v>
      </c>
      <c r="BJ89" s="56">
        <f t="shared" si="305"/>
        <v>2922811</v>
      </c>
      <c r="BK89" s="56">
        <f t="shared" ref="H89:BO89" si="306">+BK81+BK82</f>
        <v>0</v>
      </c>
      <c r="BL89" s="56">
        <f t="shared" si="306"/>
        <v>5.1571586394056956E-2</v>
      </c>
      <c r="BM89" s="56">
        <f t="shared" si="306"/>
        <v>481962.75057077623</v>
      </c>
      <c r="BN89" s="56">
        <f t="shared" si="306"/>
        <v>0</v>
      </c>
      <c r="BO89" s="56">
        <f t="shared" si="306"/>
        <v>3149346</v>
      </c>
      <c r="BP89" s="10"/>
      <c r="BQ89" s="10"/>
      <c r="BR89" s="10"/>
      <c r="BS89" s="10"/>
      <c r="BT89" s="10"/>
      <c r="BU89" s="10"/>
      <c r="BV89" s="62"/>
      <c r="BW89" s="10"/>
      <c r="BX89" s="10"/>
      <c r="BY89" s="10"/>
      <c r="BZ89" s="62"/>
      <c r="CA89" s="61"/>
      <c r="CB89" s="61"/>
      <c r="CC89" s="61"/>
      <c r="CD89" s="61"/>
      <c r="CE89" s="61"/>
      <c r="CF89" s="117"/>
    </row>
    <row r="90" spans="2:84" x14ac:dyDescent="0.3">
      <c r="N90" s="59"/>
      <c r="Z90" s="56"/>
      <c r="AB90" s="59"/>
      <c r="AD90" s="275"/>
      <c r="AZ90" s="59"/>
      <c r="BF90" s="59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61"/>
      <c r="CB90" s="117"/>
      <c r="CC90" s="117"/>
      <c r="CD90" s="117"/>
      <c r="CE90" s="117"/>
    </row>
    <row r="91" spans="2:84" x14ac:dyDescent="0.3">
      <c r="D91" s="56"/>
      <c r="H91" s="1"/>
      <c r="N91" s="59"/>
      <c r="V91" s="56"/>
      <c r="Z91" s="1"/>
      <c r="AZ91" s="59"/>
      <c r="BB91" s="56"/>
      <c r="BD91" s="59"/>
      <c r="BI91" s="61"/>
      <c r="BJ91" s="61"/>
      <c r="BK91" s="61"/>
      <c r="BL91" s="61"/>
      <c r="BM91" s="61"/>
      <c r="BN91" s="61"/>
      <c r="BO91" s="61"/>
      <c r="BP91" s="61"/>
      <c r="BQ91" s="61"/>
      <c r="BR91" s="10"/>
      <c r="BS91" s="10"/>
    </row>
    <row r="92" spans="2:84" x14ac:dyDescent="0.3">
      <c r="H92" s="56"/>
      <c r="Z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90"/>
      <c r="BR92" s="1"/>
      <c r="BS92" s="1"/>
    </row>
    <row r="93" spans="2:84" x14ac:dyDescent="0.3">
      <c r="D93" s="1"/>
      <c r="E93" s="123" t="s">
        <v>28</v>
      </c>
      <c r="F93" s="124"/>
      <c r="G93" s="124" t="s">
        <v>68</v>
      </c>
      <c r="H93" s="116"/>
      <c r="I93" s="116"/>
      <c r="J93" s="116"/>
      <c r="K93" s="61"/>
      <c r="L93" s="10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90"/>
      <c r="BR93" s="1"/>
      <c r="BS93" s="1"/>
    </row>
    <row r="94" spans="2:84" x14ac:dyDescent="0.3">
      <c r="D94" s="1"/>
      <c r="E94" s="123" t="s">
        <v>40</v>
      </c>
      <c r="F94" s="124"/>
      <c r="G94" s="124" t="s">
        <v>42</v>
      </c>
      <c r="H94" s="10"/>
      <c r="I94" s="10"/>
      <c r="J94" s="10"/>
      <c r="K94" s="61"/>
      <c r="L94" s="10"/>
      <c r="AC94" s="1"/>
      <c r="AD94" s="1"/>
      <c r="AE94" s="1"/>
      <c r="AF94" s="1"/>
      <c r="AG94" s="1"/>
      <c r="AH94" s="1"/>
      <c r="AI94" s="1"/>
      <c r="AJ94" s="1"/>
      <c r="AK94" s="1" t="s">
        <v>17</v>
      </c>
      <c r="AL94" s="1"/>
      <c r="AM94" s="1"/>
      <c r="AN94" s="1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90"/>
      <c r="BR94" s="1"/>
      <c r="BS94" s="1"/>
    </row>
    <row r="95" spans="2:84" x14ac:dyDescent="0.3">
      <c r="D95" s="1"/>
      <c r="E95" s="123" t="s">
        <v>47</v>
      </c>
      <c r="F95" s="124"/>
      <c r="G95" s="124" t="s">
        <v>58</v>
      </c>
      <c r="H95" s="10"/>
      <c r="I95" s="10"/>
      <c r="J95" s="10"/>
      <c r="K95" s="61"/>
      <c r="L95" s="10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90"/>
      <c r="BR95" s="1"/>
      <c r="BS95" s="1"/>
    </row>
    <row r="96" spans="2:84" x14ac:dyDescent="0.3">
      <c r="D96" s="1"/>
      <c r="E96" s="123" t="s">
        <v>69</v>
      </c>
      <c r="F96" s="61"/>
      <c r="G96" s="93" t="s">
        <v>70</v>
      </c>
      <c r="H96" s="61"/>
      <c r="I96" s="61"/>
      <c r="J96" s="61"/>
      <c r="K96" s="61"/>
      <c r="L96" s="6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90"/>
      <c r="BR96" s="1"/>
      <c r="BS96" s="1"/>
    </row>
    <row r="97" spans="2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</row>
    <row r="98" spans="2:86" x14ac:dyDescent="0.3">
      <c r="AC98" s="1"/>
      <c r="AD98" s="1"/>
      <c r="AE98" s="1"/>
      <c r="AF98" s="1"/>
      <c r="AG98" s="1"/>
      <c r="AH98" s="1"/>
    </row>
    <row r="99" spans="2:86" x14ac:dyDescent="0.3">
      <c r="D99" s="56"/>
      <c r="AC99" s="1"/>
      <c r="AD99" s="1"/>
      <c r="AE99" s="1"/>
      <c r="AF99" s="1"/>
      <c r="AG99" s="1"/>
      <c r="AH99" s="1"/>
    </row>
    <row r="100" spans="2:86" x14ac:dyDescent="0.3">
      <c r="D100" s="1">
        <v>4900</v>
      </c>
      <c r="AC100" s="1"/>
      <c r="AD100" s="1"/>
      <c r="AE100" s="1"/>
      <c r="AF100" s="1"/>
      <c r="AG100" s="1"/>
      <c r="AH100" s="1"/>
    </row>
    <row r="101" spans="2:86" x14ac:dyDescent="0.3">
      <c r="D101" s="1">
        <v>1000000</v>
      </c>
      <c r="AC101" s="1"/>
      <c r="AD101" s="1"/>
      <c r="AE101" s="1"/>
      <c r="AF101" s="1"/>
      <c r="AG101" s="1"/>
      <c r="AH101" s="1"/>
    </row>
    <row r="102" spans="2:86" x14ac:dyDescent="0.3">
      <c r="AC102" s="1"/>
      <c r="AD102" s="1"/>
      <c r="AE102" s="1"/>
      <c r="AF102" s="1"/>
      <c r="AG102" s="1"/>
      <c r="AH102" s="1"/>
    </row>
    <row r="103" spans="2:86" x14ac:dyDescent="0.3">
      <c r="D103" s="279">
        <f>+D100/D101</f>
        <v>4.8999999999999998E-3</v>
      </c>
      <c r="AC103" s="1"/>
      <c r="AD103" s="1"/>
      <c r="AE103" s="1"/>
      <c r="AF103" s="1"/>
      <c r="AG103" s="1"/>
      <c r="AH103" s="1"/>
    </row>
    <row r="104" spans="2:86" x14ac:dyDescent="0.3">
      <c r="AC104" s="1"/>
      <c r="AD104" s="1"/>
      <c r="AE104" s="1"/>
      <c r="AF104" s="1"/>
      <c r="AG104" s="1"/>
      <c r="AH104" s="1"/>
    </row>
    <row r="105" spans="2:86" x14ac:dyDescent="0.3">
      <c r="D105" s="605"/>
      <c r="AC105" s="1"/>
      <c r="AD105" s="1"/>
      <c r="AE105" s="1"/>
      <c r="AF105" s="1"/>
      <c r="AG105" s="1"/>
      <c r="AH105" s="1"/>
    </row>
    <row r="106" spans="2:86" x14ac:dyDescent="0.3">
      <c r="B106" s="604"/>
      <c r="AC106" s="1"/>
      <c r="AD106" s="1"/>
      <c r="AE106" s="1"/>
      <c r="AF106" s="1"/>
      <c r="AG106" s="1"/>
      <c r="AH106" s="1"/>
    </row>
    <row r="107" spans="2:86" x14ac:dyDescent="0.3">
      <c r="D107" s="604"/>
      <c r="AC107" s="1"/>
      <c r="AD107" s="1"/>
      <c r="AE107" s="1"/>
      <c r="AF107" s="1"/>
      <c r="AG107" s="1"/>
      <c r="AH107" s="1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1"/>
      <c r="BS107" s="1"/>
      <c r="BT107" s="1"/>
      <c r="BU107" s="1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</row>
    <row r="108" spans="2:86" x14ac:dyDescent="0.3">
      <c r="AC108" s="10"/>
      <c r="AD108" s="10"/>
      <c r="AE108" s="10"/>
      <c r="AF108" s="10"/>
      <c r="AG108" s="10"/>
      <c r="AH108" s="1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89"/>
      <c r="BW108" s="89"/>
      <c r="BX108" s="89"/>
      <c r="BY108" s="89"/>
      <c r="BZ108" s="121"/>
      <c r="CA108" s="1"/>
      <c r="CB108" s="1"/>
      <c r="CC108" s="1"/>
      <c r="CD108" s="1"/>
      <c r="CE108" s="1"/>
      <c r="CF108" s="1"/>
      <c r="CG108" s="1"/>
      <c r="CH108" s="1"/>
    </row>
    <row r="109" spans="2:86" x14ac:dyDescent="0.3">
      <c r="D109">
        <v>10</v>
      </c>
      <c r="AC109" s="10"/>
      <c r="AD109" s="10"/>
      <c r="AE109" s="10"/>
      <c r="AF109" s="10"/>
      <c r="AG109" s="10"/>
      <c r="AH109" s="1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89"/>
      <c r="BW109" s="89"/>
      <c r="BX109" s="89"/>
      <c r="BY109" s="89"/>
      <c r="BZ109" s="89"/>
      <c r="CA109" s="1"/>
      <c r="CB109" s="1"/>
      <c r="CC109" s="1"/>
      <c r="CD109" s="1"/>
      <c r="CE109" s="1"/>
      <c r="CF109" s="1"/>
      <c r="CG109" s="1"/>
      <c r="CH109" s="1"/>
    </row>
    <row r="110" spans="2:86" x14ac:dyDescent="0.3">
      <c r="D110" s="1">
        <v>1000000</v>
      </c>
      <c r="AC110" s="10"/>
      <c r="AD110" s="10"/>
      <c r="AE110" s="10"/>
      <c r="AF110" s="10"/>
      <c r="AG110" s="10"/>
      <c r="AH110" s="1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89"/>
      <c r="CA110" s="1"/>
      <c r="CB110" s="1"/>
      <c r="CC110" s="1"/>
      <c r="CD110" s="1"/>
      <c r="CE110" s="1"/>
      <c r="CF110" s="1"/>
    </row>
    <row r="111" spans="2:86" x14ac:dyDescent="0.3">
      <c r="D111" s="57">
        <f>+D109/D110</f>
        <v>1.0000000000000001E-5</v>
      </c>
      <c r="AC111" s="10"/>
      <c r="AD111" s="10"/>
      <c r="AE111" s="10"/>
      <c r="AF111" s="10"/>
      <c r="AG111" s="10"/>
      <c r="AH111" s="1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89"/>
      <c r="BW111" s="89"/>
      <c r="BX111" s="89"/>
      <c r="BY111" s="89"/>
      <c r="BZ111" s="89"/>
      <c r="CA111" s="1"/>
      <c r="CB111" s="1"/>
      <c r="CC111" s="1"/>
      <c r="CD111" s="1"/>
      <c r="CE111" s="1"/>
      <c r="CF111" s="1"/>
    </row>
    <row r="112" spans="2:86" x14ac:dyDescent="0.3">
      <c r="AC112" s="10"/>
      <c r="AD112" s="10"/>
      <c r="AE112" s="10"/>
      <c r="AF112" s="10"/>
      <c r="AG112" s="10"/>
      <c r="AH112" s="1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89"/>
      <c r="BW112" s="89"/>
      <c r="BX112" s="122"/>
      <c r="BY112" s="89"/>
      <c r="BZ112" s="89"/>
    </row>
    <row r="113" spans="2:78" x14ac:dyDescent="0.3">
      <c r="D113" s="1">
        <v>330000000</v>
      </c>
      <c r="AC113" s="10"/>
      <c r="AD113" s="10"/>
      <c r="AE113" s="10"/>
      <c r="AF113" s="10"/>
      <c r="AG113" s="10"/>
      <c r="AH113" s="10"/>
      <c r="AI113" s="90"/>
      <c r="AJ113" s="90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9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89"/>
      <c r="BW113" s="89"/>
      <c r="BX113" s="89"/>
      <c r="BY113" s="89"/>
      <c r="BZ113" s="89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90"/>
      <c r="AS114" s="90"/>
      <c r="AT114" s="90"/>
      <c r="AU114" s="110"/>
      <c r="AV114" s="110"/>
      <c r="AW114" s="110"/>
      <c r="AX114" s="110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89"/>
      <c r="BY114" s="89"/>
      <c r="BZ114" s="89"/>
    </row>
    <row r="115" spans="2:78" x14ac:dyDescent="0.3">
      <c r="D115" s="472">
        <f>+H72/D113</f>
        <v>4.9118121212121208E-3</v>
      </c>
      <c r="AC115" s="10"/>
      <c r="AD115" s="10"/>
      <c r="AE115" s="10"/>
      <c r="AF115" s="10"/>
      <c r="AG115" s="10"/>
      <c r="AH115" s="10"/>
      <c r="AI115" s="90"/>
      <c r="AJ115" s="90"/>
      <c r="AK115" s="151"/>
      <c r="AL115" s="151"/>
      <c r="AM115" s="151"/>
      <c r="AN115" s="151"/>
      <c r="AO115" s="151"/>
      <c r="AP115" s="151"/>
      <c r="AQ115" s="151"/>
      <c r="AR115" s="151"/>
      <c r="AS115" s="110"/>
      <c r="AT115" s="90"/>
      <c r="AU115" s="110"/>
      <c r="AV115" s="110"/>
      <c r="AW115" s="110"/>
      <c r="AX115" s="110"/>
      <c r="AY115" s="90"/>
      <c r="AZ115" s="90"/>
      <c r="BA115" s="11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</row>
    <row r="116" spans="2:78" x14ac:dyDescent="0.3">
      <c r="D116">
        <v>150000</v>
      </c>
      <c r="AC116" s="10"/>
      <c r="AD116" s="10"/>
      <c r="AE116" s="10"/>
      <c r="AF116" s="10"/>
      <c r="AG116" s="10"/>
      <c r="AH116" s="10"/>
      <c r="AI116" s="90"/>
      <c r="AJ116" s="90"/>
      <c r="AK116" s="90"/>
      <c r="AL116" s="90"/>
      <c r="AM116" s="152"/>
      <c r="AN116" s="152"/>
      <c r="AO116" s="152"/>
      <c r="AP116" s="152"/>
      <c r="AQ116" s="152"/>
      <c r="AR116" s="90"/>
      <c r="AS116" s="90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</row>
    <row r="117" spans="2:78" x14ac:dyDescent="0.3">
      <c r="D117" s="279">
        <f>+D116/D113</f>
        <v>4.5454545454545455E-4</v>
      </c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10"/>
      <c r="AV117" s="110"/>
      <c r="AW117" s="110"/>
      <c r="AX117" s="110"/>
      <c r="AY117" s="90"/>
      <c r="AZ117" s="9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</row>
    <row r="118" spans="2:78" x14ac:dyDescent="0.3">
      <c r="D118">
        <v>28.59</v>
      </c>
      <c r="AC118" s="10"/>
      <c r="AD118" s="10"/>
      <c r="AE118" s="10"/>
      <c r="AF118" s="10"/>
      <c r="AG118" s="10"/>
      <c r="AH118" s="10"/>
      <c r="AI118" s="90"/>
      <c r="AJ118" s="90"/>
      <c r="AK118" s="90"/>
      <c r="AL118" s="90"/>
      <c r="AM118" s="152"/>
      <c r="AN118" s="152"/>
      <c r="AO118" s="152"/>
      <c r="AP118" s="152"/>
      <c r="AQ118" s="152"/>
      <c r="AR118" s="152"/>
      <c r="AS118" s="152"/>
      <c r="AT118" s="90"/>
      <c r="AU118" s="110"/>
      <c r="AV118" s="110"/>
      <c r="AW118" s="110"/>
      <c r="AX118" s="110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</row>
    <row r="119" spans="2:78" x14ac:dyDescent="0.3">
      <c r="AC119" s="10"/>
      <c r="AD119" s="10"/>
      <c r="AE119" s="10"/>
      <c r="AF119" s="10"/>
      <c r="AG119" s="10"/>
      <c r="AH119" s="10"/>
      <c r="AI119" s="90"/>
      <c r="AJ119" s="90"/>
      <c r="AK119" s="90"/>
      <c r="AL119" s="90"/>
      <c r="AM119" s="152"/>
      <c r="AN119" s="152"/>
      <c r="AO119" s="152"/>
      <c r="AP119" s="152"/>
      <c r="AQ119" s="152"/>
      <c r="AR119" s="152"/>
      <c r="AS119" s="152"/>
      <c r="AT119" s="90"/>
      <c r="AU119" s="110"/>
      <c r="AV119" s="110"/>
      <c r="AW119" s="110"/>
      <c r="AX119" s="110"/>
      <c r="AY119" s="90"/>
      <c r="AZ119" s="90"/>
      <c r="BA119" s="11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</row>
    <row r="120" spans="2:78" x14ac:dyDescent="0.3">
      <c r="D120">
        <f>+D113/100000</f>
        <v>3300</v>
      </c>
      <c r="AC120" s="10"/>
      <c r="AD120" s="10"/>
      <c r="AE120" s="10"/>
      <c r="AF120" s="10"/>
      <c r="AG120" s="10"/>
      <c r="AH120" s="10"/>
      <c r="AI120" s="90"/>
      <c r="AJ120" s="90"/>
      <c r="AK120" s="90"/>
      <c r="AL120" s="90"/>
      <c r="AM120" s="152"/>
      <c r="AN120" s="152"/>
      <c r="AO120" s="152"/>
      <c r="AP120" s="152"/>
      <c r="AQ120" s="152"/>
      <c r="AR120" s="152"/>
      <c r="AS120" s="152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</row>
    <row r="121" spans="2:78" x14ac:dyDescent="0.3">
      <c r="D121">
        <f>+D120*D118</f>
        <v>94347</v>
      </c>
      <c r="AC121" s="10"/>
      <c r="AD121" s="10"/>
      <c r="AE121" s="10"/>
      <c r="AF121" s="10"/>
      <c r="AG121" s="10"/>
      <c r="AH121" s="10"/>
      <c r="AI121" s="90"/>
      <c r="AJ121" s="90"/>
      <c r="AK121" s="90"/>
      <c r="AL121" s="90"/>
      <c r="AM121" s="152"/>
      <c r="AN121" s="152"/>
      <c r="AO121" s="152"/>
      <c r="AP121" s="152"/>
      <c r="AQ121" s="152"/>
      <c r="AR121" s="152"/>
      <c r="AS121" s="152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</row>
    <row r="122" spans="2:78" x14ac:dyDescent="0.3"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152"/>
      <c r="AS122" s="152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</row>
    <row r="123" spans="2:78" x14ac:dyDescent="0.3">
      <c r="AC123" s="10"/>
      <c r="AD123" s="10"/>
      <c r="AE123" s="10"/>
      <c r="AF123" s="10"/>
      <c r="AG123" s="10"/>
      <c r="AH123" s="10"/>
      <c r="AI123" s="90"/>
      <c r="AJ123" s="90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90"/>
      <c r="AV123" s="90"/>
      <c r="AW123" s="90"/>
      <c r="AX123" s="90"/>
      <c r="AY123" s="90"/>
      <c r="AZ123" s="11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2:78" x14ac:dyDescent="0.3">
      <c r="AC124" s="10"/>
      <c r="AD124" s="10"/>
      <c r="AE124" s="10"/>
      <c r="AF124" s="10"/>
      <c r="AG124" s="10"/>
      <c r="AH124" s="10"/>
      <c r="AI124" s="90"/>
      <c r="AJ124" s="90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2:78" x14ac:dyDescent="0.3"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90"/>
      <c r="AT125" s="110"/>
      <c r="AU125" s="153"/>
      <c r="AV125" s="153"/>
      <c r="AW125" s="153"/>
      <c r="AX125" s="153"/>
      <c r="AY125" s="110"/>
      <c r="AZ125" s="110"/>
      <c r="BA125" s="110"/>
      <c r="BB125" s="110"/>
    </row>
    <row r="126" spans="2:78" x14ac:dyDescent="0.3">
      <c r="B126" s="125"/>
      <c r="D126" s="55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90"/>
      <c r="AV126" s="90"/>
      <c r="AW126" s="90"/>
      <c r="AX126" s="90"/>
      <c r="AY126" s="110"/>
      <c r="AZ126" s="154"/>
      <c r="BA126" s="110"/>
      <c r="BB126" s="110"/>
    </row>
    <row r="127" spans="2:78" x14ac:dyDescent="0.3">
      <c r="B127" s="1"/>
      <c r="D127" s="55"/>
      <c r="W127" s="61"/>
      <c r="X127" s="61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</row>
    <row r="128" spans="2:78" x14ac:dyDescent="0.3">
      <c r="B128" s="1"/>
      <c r="D128" s="55"/>
      <c r="W128" s="61"/>
      <c r="X128" s="61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</row>
    <row r="129" spans="2:43" x14ac:dyDescent="0.3">
      <c r="B129" s="1"/>
      <c r="D129" s="55"/>
      <c r="W129" s="61"/>
      <c r="X129" s="61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</row>
    <row r="130" spans="2:43" x14ac:dyDescent="0.3">
      <c r="B130" s="1"/>
      <c r="D130" s="55"/>
      <c r="W130" s="61"/>
      <c r="X130" s="61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</row>
    <row r="131" spans="2:43" x14ac:dyDescent="0.3">
      <c r="B131" s="55"/>
      <c r="D131" s="55"/>
      <c r="W131" s="61"/>
      <c r="X131" s="61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</row>
    <row r="132" spans="2:43" x14ac:dyDescent="0.3">
      <c r="B132" s="57"/>
      <c r="D132" s="55"/>
      <c r="W132" s="61"/>
      <c r="X132" s="61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</row>
    <row r="133" spans="2:43" x14ac:dyDescent="0.3">
      <c r="B133" s="1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</row>
    <row r="134" spans="2:43" x14ac:dyDescent="0.3">
      <c r="B134" s="1"/>
      <c r="D134" s="55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</row>
    <row r="135" spans="2:43" x14ac:dyDescent="0.3">
      <c r="B135" s="1"/>
      <c r="D135" s="55"/>
    </row>
    <row r="136" spans="2:43" x14ac:dyDescent="0.3">
      <c r="B136" s="1"/>
      <c r="D136" s="55"/>
    </row>
    <row r="137" spans="2:43" x14ac:dyDescent="0.3">
      <c r="B137" s="57" t="e">
        <f>+B136/B135</f>
        <v>#DIV/0!</v>
      </c>
      <c r="D137" s="55"/>
    </row>
    <row r="138" spans="2:43" x14ac:dyDescent="0.3">
      <c r="B138" s="1"/>
      <c r="D138" s="55"/>
    </row>
    <row r="139" spans="2:43" x14ac:dyDescent="0.3">
      <c r="B139" s="1"/>
      <c r="D139" s="55"/>
    </row>
    <row r="140" spans="2:43" x14ac:dyDescent="0.3">
      <c r="B140" s="1">
        <f>+B136*50</f>
        <v>0</v>
      </c>
      <c r="D140" s="55"/>
    </row>
    <row r="141" spans="2:43" x14ac:dyDescent="0.3">
      <c r="B141" s="1"/>
      <c r="D141" s="55"/>
    </row>
    <row r="142" spans="2:43" x14ac:dyDescent="0.3">
      <c r="B142" s="1"/>
      <c r="D142" s="55"/>
    </row>
    <row r="143" spans="2:43" x14ac:dyDescent="0.3">
      <c r="B143" s="1"/>
      <c r="D143" s="55"/>
    </row>
    <row r="144" spans="2:43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/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</row>
    <row r="151" spans="2:4" x14ac:dyDescent="0.3">
      <c r="B151" s="1"/>
    </row>
    <row r="152" spans="2:4" x14ac:dyDescent="0.3">
      <c r="B152" s="1"/>
    </row>
    <row r="153" spans="2:4" x14ac:dyDescent="0.3">
      <c r="B153" s="1"/>
    </row>
    <row r="154" spans="2:4" x14ac:dyDescent="0.3">
      <c r="B154" s="1"/>
    </row>
    <row r="155" spans="2:4" x14ac:dyDescent="0.3">
      <c r="B155" s="1"/>
    </row>
    <row r="156" spans="2:4" x14ac:dyDescent="0.3">
      <c r="B156" s="1"/>
    </row>
    <row r="157" spans="2:4" x14ac:dyDescent="0.3">
      <c r="B157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9"/>
  <sheetViews>
    <sheetView topLeftCell="A55" workbookViewId="0">
      <selection activeCell="M95" sqref="M9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5" t="s">
        <v>7</v>
      </c>
      <c r="F7" s="506"/>
      <c r="G7" s="510">
        <v>0.7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1"/>
    </row>
    <row r="8" spans="3:40" x14ac:dyDescent="0.3">
      <c r="E8" s="507" t="s">
        <v>125</v>
      </c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9"/>
    </row>
    <row r="9" spans="3:40" x14ac:dyDescent="0.3">
      <c r="E9" s="525" t="s">
        <v>37</v>
      </c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7"/>
      <c r="Q9" s="523" t="s">
        <v>118</v>
      </c>
      <c r="R9" s="5"/>
      <c r="S9" s="520" t="s">
        <v>4</v>
      </c>
      <c r="T9" s="521"/>
      <c r="U9" s="522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4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85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85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7" t="s">
        <v>48</v>
      </c>
      <c r="AE14" s="518"/>
      <c r="AF14" s="519"/>
      <c r="AG14" s="208"/>
      <c r="AH14" s="515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6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+K87</f>
        <v>573416</v>
      </c>
      <c r="AG16" s="202"/>
      <c r="AH16" s="216">
        <f>+AJ31</f>
        <v>1764.4399662281596</v>
      </c>
      <c r="AI16" s="216"/>
      <c r="AJ16" s="217">
        <f>+S87</f>
        <v>45426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96965</v>
      </c>
      <c r="AG17" s="203"/>
      <c r="AH17" s="164">
        <v>1407</v>
      </c>
      <c r="AI17" s="216"/>
      <c r="AJ17" s="163">
        <v>6846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75697</v>
      </c>
      <c r="AG18" s="203"/>
      <c r="AH18" s="164">
        <v>591</v>
      </c>
      <c r="AI18" s="216"/>
      <c r="AJ18" s="163">
        <v>5537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746078</v>
      </c>
      <c r="AG19" s="203"/>
      <c r="AH19" s="203"/>
      <c r="AI19" s="203"/>
      <c r="AJ19" s="221">
        <f>SUM(AJ16:AJ18)</f>
        <v>57809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Table'!H88</f>
        <v>0.40610177610128623</v>
      </c>
      <c r="AG21" s="203"/>
      <c r="AH21" s="203"/>
      <c r="AI21" s="203"/>
      <c r="AJ21" s="223">
        <f>+AJ19/'Main Table'!Z88</f>
        <v>0.54436649559772121</v>
      </c>
      <c r="AK21" s="220"/>
      <c r="AL21" s="110"/>
      <c r="AM21" s="96">
        <f>1-AJ21</f>
        <v>0.45563350440227879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57809.000000000007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20322.12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7" t="s">
        <v>57</v>
      </c>
      <c r="AB25" s="518"/>
      <c r="AC25" s="518"/>
      <c r="AD25" s="518"/>
      <c r="AE25" s="518"/>
      <c r="AF25" s="518"/>
      <c r="AG25" s="518"/>
      <c r="AH25" s="518"/>
      <c r="AI25" s="518"/>
      <c r="AJ25" s="518"/>
      <c r="AK25" s="519"/>
      <c r="AL25" s="155"/>
      <c r="AM25" s="155"/>
      <c r="AN25" s="90">
        <f>+AN23+AN24</f>
        <v>78131.12000000001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0.73573256744667836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+E87</f>
        <v>370770</v>
      </c>
      <c r="AE27" s="170"/>
      <c r="AF27" s="201">
        <v>1906</v>
      </c>
      <c r="AG27" s="170"/>
      <c r="AH27" s="192">
        <f>+AD27/AD$31</f>
        <v>0.55307355071220698</v>
      </c>
      <c r="AI27" s="192"/>
      <c r="AJ27" s="170">
        <f>+AF27*AH27</f>
        <v>1054.1581876574664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+G87</f>
        <v>160445</v>
      </c>
      <c r="AE28" s="170"/>
      <c r="AF28" s="201">
        <v>1806</v>
      </c>
      <c r="AG28" s="170"/>
      <c r="AH28" s="192">
        <f>+AD28/AD$31</f>
        <v>0.23933405033853883</v>
      </c>
      <c r="AI28" s="192"/>
      <c r="AJ28" s="170">
        <f>+AF28*AH28</f>
        <v>432.23729491140114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+I87</f>
        <v>42201</v>
      </c>
      <c r="AE29" s="170"/>
      <c r="AF29" s="201">
        <v>1184</v>
      </c>
      <c r="AG29" s="170"/>
      <c r="AH29" s="192">
        <f>+AD29/AD$31</f>
        <v>6.2950769786136535E-2</v>
      </c>
      <c r="AI29" s="192"/>
      <c r="AJ29" s="170">
        <f>+AF29*AH29</f>
        <v>74.533711426785658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96965</v>
      </c>
      <c r="AE30" s="282"/>
      <c r="AF30" s="170">
        <f>+AH17</f>
        <v>1407</v>
      </c>
      <c r="AG30" s="282"/>
      <c r="AH30" s="192">
        <f>+AD30/AD$31</f>
        <v>0.14464162916311768</v>
      </c>
      <c r="AI30" s="282"/>
      <c r="AJ30" s="170">
        <f>+AF30*AH30</f>
        <v>203.51077223250658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670381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1764.4399662281596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2" t="s">
        <v>31</v>
      </c>
      <c r="AB36" s="513"/>
      <c r="AC36" s="513"/>
      <c r="AD36" s="513"/>
      <c r="AE36" s="513"/>
      <c r="AF36" s="513"/>
      <c r="AG36" s="513"/>
      <c r="AH36" s="513"/>
      <c r="AI36" s="514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41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41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608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41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608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41" x14ac:dyDescent="0.3">
      <c r="C84" s="172">
        <f t="shared" si="1"/>
        <v>43983</v>
      </c>
      <c r="E84" s="286"/>
      <c r="F84" s="7"/>
      <c r="G84" s="7"/>
      <c r="H84" s="7"/>
      <c r="I84" s="7"/>
      <c r="J84" s="289"/>
      <c r="K84" s="7"/>
      <c r="L84" s="6"/>
      <c r="M84" s="29"/>
      <c r="N84" s="29"/>
      <c r="O84" s="29"/>
      <c r="P84" s="29"/>
      <c r="Q84" s="378"/>
      <c r="R84" s="6"/>
      <c r="S84" s="7"/>
      <c r="T84" s="6"/>
      <c r="U84" s="288"/>
      <c r="W84">
        <f t="shared" si="0"/>
        <v>74</v>
      </c>
    </row>
    <row r="85" spans="3:41" ht="15" thickBot="1" x14ac:dyDescent="0.35">
      <c r="C85" s="172">
        <f t="shared" si="1"/>
        <v>43984</v>
      </c>
      <c r="E85" s="290"/>
      <c r="F85" s="291"/>
      <c r="G85" s="291"/>
      <c r="H85" s="291"/>
      <c r="I85" s="291"/>
      <c r="J85" s="291"/>
      <c r="K85" s="291"/>
      <c r="L85" s="292"/>
      <c r="M85" s="293"/>
      <c r="N85" s="293"/>
      <c r="O85" s="293"/>
      <c r="P85" s="293"/>
      <c r="Q85" s="377"/>
      <c r="R85" s="292"/>
      <c r="S85" s="292"/>
      <c r="T85" s="292"/>
      <c r="U85" s="294"/>
      <c r="W85">
        <f t="shared" si="0"/>
        <v>75</v>
      </c>
    </row>
    <row r="86" spans="3:41" x14ac:dyDescent="0.3">
      <c r="E86" s="56"/>
      <c r="F86" s="1"/>
      <c r="G86" s="56"/>
      <c r="H86" s="56"/>
      <c r="I86" s="56"/>
      <c r="J86" s="1"/>
      <c r="K86" s="56"/>
      <c r="S86" s="56"/>
    </row>
    <row r="87" spans="3:41" x14ac:dyDescent="0.3">
      <c r="C87" s="181" t="s">
        <v>83</v>
      </c>
      <c r="E87" s="56">
        <f>+E83</f>
        <v>370770</v>
      </c>
      <c r="F87" s="56">
        <f>+F52</f>
        <v>0</v>
      </c>
      <c r="G87" s="56">
        <f t="shared" ref="G87:S87" si="78">+G83</f>
        <v>160445</v>
      </c>
      <c r="H87" s="56">
        <f t="shared" si="78"/>
        <v>0</v>
      </c>
      <c r="I87" s="56">
        <f t="shared" si="78"/>
        <v>42201</v>
      </c>
      <c r="J87" s="56">
        <f t="shared" si="78"/>
        <v>0</v>
      </c>
      <c r="K87" s="56">
        <f t="shared" si="78"/>
        <v>573416</v>
      </c>
      <c r="L87" s="56">
        <f t="shared" si="78"/>
        <v>0</v>
      </c>
      <c r="M87" s="56">
        <f t="shared" si="78"/>
        <v>3.7214024400917221E-3</v>
      </c>
      <c r="N87" s="56">
        <f t="shared" si="78"/>
        <v>0</v>
      </c>
      <c r="O87" s="56">
        <f t="shared" si="78"/>
        <v>0</v>
      </c>
      <c r="P87" s="56">
        <f t="shared" si="78"/>
        <v>0</v>
      </c>
      <c r="Q87" s="56">
        <f t="shared" si="78"/>
        <v>2126</v>
      </c>
      <c r="R87" s="56">
        <f t="shared" si="78"/>
        <v>0</v>
      </c>
      <c r="S87" s="56">
        <f t="shared" si="78"/>
        <v>45426</v>
      </c>
      <c r="T87" s="56">
        <f>+T60</f>
        <v>0</v>
      </c>
    </row>
    <row r="88" spans="3:41" x14ac:dyDescent="0.3">
      <c r="E88" s="56"/>
      <c r="G88" s="56"/>
      <c r="H88" s="56"/>
      <c r="I88" s="56"/>
      <c r="J88" s="56"/>
      <c r="K88" s="56"/>
      <c r="L88" s="56"/>
      <c r="M88" s="59"/>
      <c r="N88" s="56"/>
      <c r="O88" s="56"/>
      <c r="P88" s="56"/>
      <c r="Q88" s="56">
        <f>+Q78-Q79</f>
        <v>196</v>
      </c>
      <c r="R88" s="56"/>
      <c r="S88" s="56"/>
    </row>
    <row r="89" spans="3:41" x14ac:dyDescent="0.3">
      <c r="E89" s="59"/>
      <c r="K89" s="1"/>
    </row>
    <row r="90" spans="3:41" x14ac:dyDescent="0.3">
      <c r="C90" s="123"/>
      <c r="D90" s="124"/>
      <c r="E90" s="395"/>
      <c r="F90" s="10"/>
      <c r="G90" s="10"/>
      <c r="H90" s="10"/>
      <c r="I90" s="61"/>
      <c r="J90" s="10"/>
      <c r="K90" s="10"/>
      <c r="L90" s="10"/>
      <c r="M90" s="10"/>
      <c r="N90" s="10"/>
      <c r="O90" s="10"/>
      <c r="P90" s="10"/>
      <c r="Q90" s="395"/>
      <c r="R90" s="10"/>
      <c r="S90" s="10"/>
    </row>
    <row r="91" spans="3:41" x14ac:dyDescent="0.3">
      <c r="E91" s="56"/>
      <c r="K91" s="56">
        <f>+K73-K59</f>
        <v>54008</v>
      </c>
      <c r="Q91" s="56"/>
    </row>
    <row r="92" spans="3:41" x14ac:dyDescent="0.3">
      <c r="Q92" s="56"/>
      <c r="S92" s="59"/>
    </row>
    <row r="95" spans="3:41" x14ac:dyDescent="0.3">
      <c r="AO95" s="1">
        <v>3797000</v>
      </c>
    </row>
    <row r="96" spans="3:41" x14ac:dyDescent="0.3">
      <c r="C96" s="1"/>
    </row>
    <row r="97" spans="3:41" x14ac:dyDescent="0.3">
      <c r="C97" s="1"/>
      <c r="AO97" s="1">
        <v>30000</v>
      </c>
    </row>
    <row r="98" spans="3:41" x14ac:dyDescent="0.3">
      <c r="C98" s="59"/>
    </row>
    <row r="99" spans="3:41" x14ac:dyDescent="0.3">
      <c r="AO99" s="279">
        <f>+AO97/AO95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99"/>
  <sheetViews>
    <sheetView topLeftCell="A16" workbookViewId="0">
      <selection activeCell="S47" sqref="S47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81" t="s">
        <v>116</v>
      </c>
      <c r="T3" s="582"/>
      <c r="U3" s="582"/>
      <c r="V3" s="582"/>
      <c r="W3" s="582"/>
      <c r="X3" s="582"/>
      <c r="Y3" s="582"/>
      <c r="Z3" s="582"/>
      <c r="AA3" s="582"/>
      <c r="AB3" s="582"/>
      <c r="AC3" s="583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4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60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0.16544522281552607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8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84" t="s">
        <v>106</v>
      </c>
      <c r="F15" s="584"/>
      <c r="G15" s="584"/>
      <c r="H15" s="584"/>
      <c r="I15" s="584"/>
      <c r="S15" s="295"/>
      <c r="T15" s="298">
        <f t="shared" si="1"/>
        <v>43960</v>
      </c>
      <c r="U15" s="6"/>
      <c r="V15" s="299">
        <v>439209</v>
      </c>
      <c r="W15" s="6"/>
      <c r="X15" s="44">
        <f t="shared" si="2"/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606"/>
      <c r="S16" s="295"/>
      <c r="T16" s="298">
        <f t="shared" si="1"/>
        <v>43961</v>
      </c>
      <c r="U16" s="6"/>
      <c r="V16" s="299">
        <v>423501</v>
      </c>
      <c r="W16" s="6"/>
      <c r="X16" s="44">
        <f t="shared" si="2"/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 t="shared" si="2"/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90" t="s">
        <v>46</v>
      </c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2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 t="shared" si="2"/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93" t="s">
        <v>77</v>
      </c>
      <c r="F19" s="593"/>
      <c r="G19" s="593"/>
      <c r="H19" s="593"/>
      <c r="I19" s="147" t="s">
        <v>76</v>
      </c>
      <c r="J19" s="148"/>
      <c r="K19" s="598" t="s">
        <v>74</v>
      </c>
      <c r="L19" s="598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+L43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Table'!H69</f>
        <v>1550294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Table'!Z88</f>
        <v>106195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17075</v>
      </c>
      <c r="J22" s="129"/>
      <c r="K22" s="140"/>
      <c r="L22" s="283">
        <v>17163</v>
      </c>
      <c r="M22" s="140"/>
      <c r="N22" s="160">
        <f>+(I22-L22)/I22</f>
        <v>-5.1537335285505121E-3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1427024</v>
      </c>
      <c r="J23" s="129"/>
      <c r="K23" s="140"/>
      <c r="L23" s="140"/>
      <c r="M23" s="140"/>
      <c r="N23" s="140"/>
      <c r="O23" s="136"/>
      <c r="P23" s="113"/>
      <c r="Q23" s="113"/>
      <c r="R23" s="60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Table'!AO88</f>
        <v>599867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594" t="s">
        <v>49</v>
      </c>
      <c r="E25" s="595"/>
      <c r="F25" s="595"/>
      <c r="G25" s="595"/>
      <c r="H25" s="595"/>
      <c r="I25" s="132">
        <f>+I23-I24</f>
        <v>827157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599867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594" t="s">
        <v>46</v>
      </c>
      <c r="E27" s="595"/>
      <c r="F27" s="595"/>
      <c r="G27" s="595"/>
      <c r="H27" s="595"/>
      <c r="I27" s="149">
        <f>+I25+I26</f>
        <v>1427024</v>
      </c>
      <c r="J27" s="129"/>
      <c r="K27" s="599">
        <v>1386061</v>
      </c>
      <c r="L27" s="599"/>
      <c r="M27" s="140"/>
      <c r="N27" s="150">
        <f>+I27-K27</f>
        <v>40963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96" t="s">
        <v>71</v>
      </c>
      <c r="F28" s="596"/>
      <c r="G28" s="596"/>
      <c r="H28" s="137"/>
      <c r="I28" s="276">
        <f>+I27/I32</f>
        <v>0.77675119885476029</v>
      </c>
      <c r="J28" s="140"/>
      <c r="K28" s="140"/>
      <c r="L28" s="140"/>
      <c r="M28" s="110"/>
      <c r="N28" s="162">
        <f>+N27/K27</f>
        <v>2.9553533358199963E-2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75" t="s">
        <v>116</v>
      </c>
      <c r="F31" s="576"/>
      <c r="G31" s="576"/>
      <c r="H31" s="576"/>
      <c r="I31" s="576"/>
      <c r="J31" s="577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70">
        <f>+'Main Table'!H88</f>
        <v>1837170</v>
      </c>
      <c r="J32" s="570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71">
        <f>+I27</f>
        <v>1427024</v>
      </c>
      <c r="J34" s="572"/>
      <c r="K34" s="22"/>
      <c r="L34" s="25">
        <f>+I34/$I$32</f>
        <v>0.77675119885476029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78">
        <f>+I21</f>
        <v>106195</v>
      </c>
      <c r="J35" s="579"/>
      <c r="K35" s="22"/>
      <c r="L35" s="25">
        <f>+I35/$I$32</f>
        <v>5.7803578329713633E-2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597" t="s">
        <v>116</v>
      </c>
      <c r="F36" s="597"/>
      <c r="G36" s="597"/>
      <c r="H36" s="277"/>
      <c r="I36" s="573">
        <f>+I32-I34-I35</f>
        <v>303951</v>
      </c>
      <c r="J36" s="574"/>
      <c r="K36" s="305"/>
      <c r="L36" s="278">
        <f>+I36/$I$32</f>
        <v>0.16544522281552607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606"/>
      <c r="S37" s="295"/>
      <c r="T37" s="298">
        <f t="shared" si="1"/>
        <v>43982</v>
      </c>
      <c r="U37" s="6"/>
      <c r="V37" s="299">
        <f>+I$36</f>
        <v>303951</v>
      </c>
      <c r="W37" s="6"/>
      <c r="X37" s="44">
        <f>+L$36</f>
        <v>0.16544522281552607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/>
      <c r="W38" s="6"/>
      <c r="X38" s="44"/>
      <c r="Y38" s="6"/>
      <c r="Z38" s="300"/>
      <c r="AA38" s="6"/>
      <c r="AB38" s="304"/>
      <c r="AC38" s="297"/>
    </row>
    <row r="39" spans="3:29" ht="15" thickBot="1" x14ac:dyDescent="0.35">
      <c r="S39" s="295"/>
      <c r="T39" s="298">
        <f t="shared" si="1"/>
        <v>43984</v>
      </c>
      <c r="U39" s="6"/>
      <c r="V39" s="299"/>
      <c r="W39" s="6"/>
      <c r="X39" s="44"/>
      <c r="Y39" s="6"/>
      <c r="Z39" s="300"/>
      <c r="AA39" s="6"/>
      <c r="AB39" s="304"/>
      <c r="AC39" s="297"/>
    </row>
    <row r="40" spans="3:29" ht="15" thickBot="1" x14ac:dyDescent="0.35">
      <c r="D40" s="585" t="s">
        <v>129</v>
      </c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7"/>
      <c r="S40" s="301"/>
      <c r="T40" s="397">
        <f t="shared" si="1"/>
        <v>43985</v>
      </c>
      <c r="U40" s="292"/>
      <c r="V40" s="398"/>
      <c r="W40" s="292"/>
      <c r="X40" s="302"/>
      <c r="Y40" s="292"/>
      <c r="Z40" s="399"/>
      <c r="AA40" s="292"/>
      <c r="AB40" s="400"/>
      <c r="AC40" s="303"/>
    </row>
    <row r="41" spans="3:29" ht="15" thickBot="1" x14ac:dyDescent="0.35">
      <c r="D41" s="323"/>
      <c r="E41" s="588" t="s">
        <v>77</v>
      </c>
      <c r="F41" s="588"/>
      <c r="G41" s="588"/>
      <c r="H41" s="588"/>
      <c r="I41" s="306" t="s">
        <v>76</v>
      </c>
      <c r="J41" s="307"/>
      <c r="K41" s="589" t="s">
        <v>37</v>
      </c>
      <c r="L41" s="589"/>
      <c r="M41" s="308"/>
      <c r="N41" s="309" t="s">
        <v>75</v>
      </c>
      <c r="O41" s="324"/>
    </row>
    <row r="42" spans="3:29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9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9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9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V45" s="1">
        <v>330000000</v>
      </c>
    </row>
    <row r="46" spans="3:29" x14ac:dyDescent="0.3">
      <c r="D46" s="325"/>
      <c r="E46" s="310" t="s">
        <v>79</v>
      </c>
      <c r="F46" s="312"/>
      <c r="G46" s="312"/>
      <c r="H46" s="312"/>
      <c r="I46" s="384">
        <f>+'Main Table'!AO105</f>
        <v>0</v>
      </c>
      <c r="J46" s="382"/>
      <c r="K46" s="383"/>
      <c r="L46" s="383"/>
      <c r="M46" s="383"/>
      <c r="N46" s="383"/>
      <c r="O46" s="317"/>
      <c r="V46" s="87">
        <f>+V27/V45</f>
        <v>1.0490333333333334E-3</v>
      </c>
    </row>
    <row r="47" spans="3:29" x14ac:dyDescent="0.3">
      <c r="D47" s="554" t="s">
        <v>49</v>
      </c>
      <c r="E47" s="555"/>
      <c r="F47" s="555"/>
      <c r="G47" s="555"/>
      <c r="H47" s="555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9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8" ht="15" thickBot="1" x14ac:dyDescent="0.35">
      <c r="D49" s="554" t="s">
        <v>46</v>
      </c>
      <c r="E49" s="555"/>
      <c r="F49" s="555"/>
      <c r="G49" s="555"/>
      <c r="H49" s="555"/>
      <c r="I49" s="386">
        <f>+I47+I48</f>
        <v>22172</v>
      </c>
      <c r="J49" s="382"/>
      <c r="K49" s="556">
        <v>30167</v>
      </c>
      <c r="L49" s="556"/>
      <c r="M49" s="383"/>
      <c r="N49" s="387">
        <f>+K49-I49</f>
        <v>7995</v>
      </c>
      <c r="O49" s="317"/>
      <c r="R49" s="56"/>
    </row>
    <row r="50" spans="4:18" ht="15.6" thickTop="1" thickBot="1" x14ac:dyDescent="0.35">
      <c r="D50" s="316"/>
      <c r="E50" s="557" t="s">
        <v>71</v>
      </c>
      <c r="F50" s="557"/>
      <c r="G50" s="557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R50" s="56"/>
    </row>
    <row r="51" spans="4:18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8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  <c r="Q52" s="61"/>
    </row>
    <row r="53" spans="4:18" ht="16.2" thickBot="1" x14ac:dyDescent="0.35">
      <c r="D53" s="363"/>
      <c r="E53" s="558" t="s">
        <v>130</v>
      </c>
      <c r="F53" s="559"/>
      <c r="G53" s="559"/>
      <c r="H53" s="559"/>
      <c r="I53" s="559"/>
      <c r="J53" s="560"/>
      <c r="K53" s="364"/>
      <c r="L53" s="367" t="s">
        <v>10</v>
      </c>
      <c r="M53" s="366"/>
      <c r="N53" s="110"/>
      <c r="O53" s="110"/>
      <c r="P53" s="61"/>
      <c r="Q53" s="61"/>
    </row>
    <row r="54" spans="4:18" x14ac:dyDescent="0.3">
      <c r="D54" s="325"/>
      <c r="E54" s="357" t="s">
        <v>90</v>
      </c>
      <c r="F54" s="312"/>
      <c r="G54" s="312"/>
      <c r="H54" s="312"/>
      <c r="I54" s="561">
        <f>+K49</f>
        <v>30167</v>
      </c>
      <c r="J54" s="561"/>
      <c r="K54" s="312"/>
      <c r="L54" s="358">
        <f>+I54/$I$54</f>
        <v>1</v>
      </c>
      <c r="M54" s="365"/>
      <c r="N54" s="110"/>
      <c r="O54" s="110"/>
      <c r="P54" s="61"/>
      <c r="Q54" s="61"/>
    </row>
    <row r="55" spans="4:18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  <c r="Q55" s="61"/>
    </row>
    <row r="56" spans="4:18" x14ac:dyDescent="0.3">
      <c r="D56" s="316"/>
      <c r="E56" s="313"/>
      <c r="F56" s="359" t="s">
        <v>115</v>
      </c>
      <c r="G56" s="359"/>
      <c r="H56" s="313"/>
      <c r="I56" s="562">
        <f>+I49</f>
        <v>22172</v>
      </c>
      <c r="J56" s="563"/>
      <c r="K56" s="313"/>
      <c r="L56" s="358">
        <f>+I56/$I$54</f>
        <v>0.73497530414028578</v>
      </c>
      <c r="M56" s="317"/>
      <c r="N56" s="110"/>
      <c r="O56" s="110"/>
      <c r="P56" s="61"/>
      <c r="Q56" s="61"/>
    </row>
    <row r="57" spans="4:18" x14ac:dyDescent="0.3">
      <c r="D57" s="316"/>
      <c r="E57" s="313"/>
      <c r="F57" s="313" t="s">
        <v>91</v>
      </c>
      <c r="G57" s="313"/>
      <c r="H57" s="313"/>
      <c r="I57" s="564">
        <f>+I43</f>
        <v>1836</v>
      </c>
      <c r="J57" s="565"/>
      <c r="K57" s="313"/>
      <c r="L57" s="358">
        <f>+I57/$I$54</f>
        <v>6.0861205953525378E-2</v>
      </c>
      <c r="M57" s="317"/>
      <c r="N57" s="110"/>
      <c r="O57" s="110"/>
      <c r="P57" s="61"/>
      <c r="Q57" s="61"/>
    </row>
    <row r="58" spans="4:18" ht="15" thickBot="1" x14ac:dyDescent="0.35">
      <c r="D58" s="316"/>
      <c r="E58" s="566" t="s">
        <v>116</v>
      </c>
      <c r="F58" s="566"/>
      <c r="G58" s="566"/>
      <c r="H58" s="313"/>
      <c r="I58" s="567">
        <f>+I54-I56-I57</f>
        <v>6159</v>
      </c>
      <c r="J58" s="568"/>
      <c r="K58" s="360"/>
      <c r="L58" s="361">
        <f>+I58/$I$54</f>
        <v>0.20416348990618888</v>
      </c>
      <c r="M58" s="317"/>
      <c r="N58" s="110"/>
      <c r="O58" s="110"/>
      <c r="P58" s="158"/>
      <c r="Q58" s="158"/>
    </row>
    <row r="59" spans="4:18" ht="15" thickTop="1" x14ac:dyDescent="0.3">
      <c r="D59" s="316"/>
      <c r="E59" s="471"/>
      <c r="F59" s="471" t="s">
        <v>131</v>
      </c>
      <c r="G59" s="471"/>
      <c r="H59" s="313"/>
      <c r="I59" s="569">
        <f>+I44</f>
        <v>1397</v>
      </c>
      <c r="J59" s="569"/>
      <c r="K59" s="360"/>
      <c r="L59" s="380"/>
      <c r="M59" s="317"/>
      <c r="N59" s="110"/>
      <c r="O59" s="110"/>
      <c r="P59" s="158"/>
      <c r="Q59" s="158"/>
    </row>
    <row r="60" spans="4:18" ht="15" thickBot="1" x14ac:dyDescent="0.35">
      <c r="D60" s="316"/>
      <c r="E60" s="379"/>
      <c r="F60" s="379" t="s">
        <v>132</v>
      </c>
      <c r="G60" s="379"/>
      <c r="H60" s="313"/>
      <c r="I60" s="567">
        <f>+I58-I59</f>
        <v>4762</v>
      </c>
      <c r="J60" s="567"/>
      <c r="K60" s="360"/>
      <c r="L60" s="361">
        <f>+I60/K49</f>
        <v>0.15785460934133325</v>
      </c>
      <c r="M60" s="317"/>
      <c r="N60" s="110"/>
      <c r="O60" s="110"/>
      <c r="P60" s="61"/>
      <c r="Q60" s="61"/>
    </row>
    <row r="61" spans="4:18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  <c r="Q61" s="61"/>
    </row>
    <row r="62" spans="4:18" ht="15" thickBot="1" x14ac:dyDescent="0.35"/>
    <row r="63" spans="4:18" ht="15" thickBot="1" x14ac:dyDescent="0.35">
      <c r="E63" s="558" t="s">
        <v>119</v>
      </c>
      <c r="F63" s="559"/>
      <c r="G63" s="559"/>
      <c r="H63" s="559"/>
      <c r="I63" s="559"/>
      <c r="J63" s="559"/>
      <c r="K63" s="559"/>
      <c r="L63" s="559"/>
      <c r="M63" s="560"/>
      <c r="P63" s="373"/>
      <c r="Q63" s="373"/>
    </row>
    <row r="64" spans="4:18" x14ac:dyDescent="0.3">
      <c r="E64" s="368"/>
      <c r="F64" s="321" t="s">
        <v>111</v>
      </c>
      <c r="G64" s="321"/>
      <c r="H64" s="321"/>
      <c r="I64" s="553">
        <v>11690000</v>
      </c>
      <c r="J64" s="553"/>
      <c r="K64" s="553"/>
      <c r="L64" s="553"/>
      <c r="M64" s="369"/>
      <c r="P64" s="57">
        <f>+I58/I64</f>
        <v>5.2686056458511551E-4</v>
      </c>
      <c r="Q64" s="57"/>
      <c r="R64" s="57"/>
    </row>
    <row r="65" spans="4:18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8" x14ac:dyDescent="0.3">
      <c r="E66" s="368"/>
      <c r="F66" s="580" t="s">
        <v>110</v>
      </c>
      <c r="G66" s="580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8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8" ht="15" thickBot="1" x14ac:dyDescent="0.35"/>
    <row r="71" spans="4:18" ht="15" thickBot="1" x14ac:dyDescent="0.35">
      <c r="D71" s="528" t="s">
        <v>133</v>
      </c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30"/>
    </row>
    <row r="72" spans="4:18" ht="15" thickBot="1" x14ac:dyDescent="0.35">
      <c r="D72" s="401"/>
      <c r="E72" s="531" t="s">
        <v>77</v>
      </c>
      <c r="F72" s="531"/>
      <c r="G72" s="531"/>
      <c r="H72" s="531"/>
      <c r="I72" s="402" t="s">
        <v>76</v>
      </c>
      <c r="J72" s="403"/>
      <c r="K72" s="532" t="s">
        <v>37</v>
      </c>
      <c r="L72" s="532"/>
      <c r="M72" s="404"/>
      <c r="N72" s="405" t="s">
        <v>75</v>
      </c>
      <c r="O72" s="406"/>
    </row>
    <row r="73" spans="4:18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8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8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8" x14ac:dyDescent="0.3">
      <c r="D77" s="407"/>
      <c r="E77" s="408" t="s">
        <v>79</v>
      </c>
      <c r="F77" s="16"/>
      <c r="G77" s="16"/>
      <c r="H77" s="16"/>
      <c r="I77" s="413">
        <f>+'Main Table'!AO135</f>
        <v>0</v>
      </c>
      <c r="J77" s="410"/>
      <c r="K77" s="411"/>
      <c r="L77" s="411"/>
      <c r="M77" s="411"/>
      <c r="N77" s="411"/>
      <c r="O77" s="412"/>
    </row>
    <row r="78" spans="4:18" x14ac:dyDescent="0.3">
      <c r="D78" s="533" t="s">
        <v>49</v>
      </c>
      <c r="E78" s="534"/>
      <c r="F78" s="534"/>
      <c r="G78" s="534"/>
      <c r="H78" s="534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8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8" ht="15" thickBot="1" x14ac:dyDescent="0.35">
      <c r="D80" s="533" t="s">
        <v>46</v>
      </c>
      <c r="E80" s="534"/>
      <c r="F80" s="534"/>
      <c r="G80" s="534"/>
      <c r="H80" s="534"/>
      <c r="I80" s="417">
        <f>+I78+I79</f>
        <v>36684</v>
      </c>
      <c r="J80" s="410"/>
      <c r="K80" s="536">
        <v>48675</v>
      </c>
      <c r="L80" s="536"/>
      <c r="M80" s="411"/>
      <c r="N80" s="418">
        <f>+K80-I80</f>
        <v>11991</v>
      </c>
      <c r="O80" s="412"/>
      <c r="R80" s="57"/>
    </row>
    <row r="81" spans="4:17" ht="15.6" thickTop="1" thickBot="1" x14ac:dyDescent="0.35">
      <c r="D81" s="419"/>
      <c r="E81" s="535" t="s">
        <v>71</v>
      </c>
      <c r="F81" s="535"/>
      <c r="G81" s="535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7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7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7" ht="16.2" thickBot="1" x14ac:dyDescent="0.35">
      <c r="D84" s="428"/>
      <c r="E84" s="537" t="s">
        <v>134</v>
      </c>
      <c r="F84" s="538"/>
      <c r="G84" s="538"/>
      <c r="H84" s="538"/>
      <c r="I84" s="538"/>
      <c r="J84" s="539"/>
      <c r="K84" s="429"/>
      <c r="L84" s="441" t="s">
        <v>10</v>
      </c>
      <c r="M84" s="430"/>
      <c r="N84" s="110"/>
      <c r="O84" s="110"/>
    </row>
    <row r="85" spans="4:17" x14ac:dyDescent="0.3">
      <c r="D85" s="407"/>
      <c r="E85" s="431" t="s">
        <v>90</v>
      </c>
      <c r="F85" s="16"/>
      <c r="G85" s="16"/>
      <c r="H85" s="16"/>
      <c r="I85" s="540">
        <f>+K80</f>
        <v>48675</v>
      </c>
      <c r="J85" s="540"/>
      <c r="K85" s="16"/>
      <c r="L85" s="60">
        <f>+I85/$I$85</f>
        <v>1</v>
      </c>
      <c r="M85" s="432"/>
      <c r="N85" s="110"/>
      <c r="O85" s="110"/>
    </row>
    <row r="86" spans="4:17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7" x14ac:dyDescent="0.3">
      <c r="D87" s="419"/>
      <c r="E87" s="15"/>
      <c r="F87" s="433" t="s">
        <v>115</v>
      </c>
      <c r="G87" s="433"/>
      <c r="H87" s="15"/>
      <c r="I87" s="541">
        <f>+I80</f>
        <v>36684</v>
      </c>
      <c r="J87" s="542"/>
      <c r="K87" s="15"/>
      <c r="L87" s="60">
        <f>+I87/$I$85</f>
        <v>0.75365177195685673</v>
      </c>
      <c r="M87" s="412"/>
      <c r="N87" s="110"/>
      <c r="O87" s="110"/>
    </row>
    <row r="88" spans="4:17" x14ac:dyDescent="0.3">
      <c r="D88" s="419"/>
      <c r="E88" s="15"/>
      <c r="F88" s="15" t="s">
        <v>91</v>
      </c>
      <c r="G88" s="15"/>
      <c r="H88" s="15"/>
      <c r="I88" s="543">
        <f>+I74</f>
        <v>2144</v>
      </c>
      <c r="J88" s="544"/>
      <c r="K88" s="15"/>
      <c r="L88" s="60">
        <f>+I88/$I$85</f>
        <v>4.4047252182845401E-2</v>
      </c>
      <c r="M88" s="412"/>
      <c r="N88" s="110"/>
      <c r="O88" s="110"/>
    </row>
    <row r="89" spans="4:17" ht="15" thickBot="1" x14ac:dyDescent="0.35">
      <c r="D89" s="419"/>
      <c r="E89" s="546" t="s">
        <v>116</v>
      </c>
      <c r="F89" s="546"/>
      <c r="G89" s="546"/>
      <c r="H89" s="15"/>
      <c r="I89" s="547">
        <f>+I85-I87-I88</f>
        <v>9847</v>
      </c>
      <c r="J89" s="548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  <c r="Q89" s="57"/>
    </row>
    <row r="90" spans="4:17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7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7" ht="15" thickBot="1" x14ac:dyDescent="0.35"/>
    <row r="93" spans="4:17" ht="15" thickBot="1" x14ac:dyDescent="0.35">
      <c r="E93" s="549" t="s">
        <v>121</v>
      </c>
      <c r="F93" s="550"/>
      <c r="G93" s="550"/>
      <c r="H93" s="550"/>
      <c r="I93" s="550"/>
      <c r="J93" s="550"/>
      <c r="K93" s="550"/>
      <c r="L93" s="550"/>
      <c r="M93" s="551"/>
    </row>
    <row r="94" spans="4:17" x14ac:dyDescent="0.3">
      <c r="E94" s="442"/>
      <c r="F94" s="443" t="s">
        <v>122</v>
      </c>
      <c r="G94" s="443"/>
      <c r="H94" s="443"/>
      <c r="I94" s="552">
        <v>21477737</v>
      </c>
      <c r="J94" s="552"/>
      <c r="K94" s="552"/>
      <c r="L94" s="552"/>
      <c r="M94" s="444"/>
    </row>
    <row r="95" spans="4:17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7" x14ac:dyDescent="0.3">
      <c r="E96" s="442"/>
      <c r="F96" s="545" t="s">
        <v>110</v>
      </c>
      <c r="G96" s="545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45" t="s">
        <v>124</v>
      </c>
      <c r="I98" s="545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F66:G66"/>
    <mergeCell ref="E63:M63"/>
    <mergeCell ref="I60:J60"/>
    <mergeCell ref="S3:AC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I59:J59"/>
    <mergeCell ref="E84:J84"/>
    <mergeCell ref="I85:J85"/>
    <mergeCell ref="I87:J87"/>
    <mergeCell ref="I88:J88"/>
    <mergeCell ref="H98:I98"/>
    <mergeCell ref="E89:G89"/>
    <mergeCell ref="I89:J89"/>
    <mergeCell ref="E93:M93"/>
    <mergeCell ref="I94:L94"/>
    <mergeCell ref="F96:G96"/>
    <mergeCell ref="D71:O71"/>
    <mergeCell ref="E72:H72"/>
    <mergeCell ref="K72:L72"/>
    <mergeCell ref="D78:H78"/>
    <mergeCell ref="E81:G81"/>
    <mergeCell ref="D80:H80"/>
    <mergeCell ref="K80:L8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3" t="s">
        <v>5</v>
      </c>
      <c r="C1" s="493"/>
      <c r="D1" s="493"/>
    </row>
    <row r="2" spans="2:31" ht="15.6" x14ac:dyDescent="0.3">
      <c r="B2" s="493" t="s">
        <v>6</v>
      </c>
      <c r="C2" s="493"/>
      <c r="D2" s="49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1" t="s">
        <v>23</v>
      </c>
      <c r="E12" s="602"/>
      <c r="F12" s="602"/>
      <c r="G12" s="602"/>
      <c r="H12" s="602"/>
      <c r="I12" s="602"/>
      <c r="J12" s="602"/>
      <c r="K12" s="602"/>
      <c r="L12" s="602"/>
      <c r="M12" s="602"/>
      <c r="N12" s="602"/>
      <c r="O12" s="602"/>
      <c r="P12" s="602"/>
      <c r="Q12" s="602"/>
      <c r="R12" s="602"/>
      <c r="S12" s="602"/>
      <c r="T12" s="602"/>
      <c r="U12" s="603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Table'!J88</f>
        <v>1.1200889466210191E-2</v>
      </c>
      <c r="U14" s="231"/>
      <c r="V14" s="1"/>
      <c r="X14" s="235"/>
      <c r="Y14" s="600" t="s">
        <v>63</v>
      </c>
      <c r="Z14" s="600"/>
      <c r="AA14" s="600"/>
      <c r="AB14" s="600"/>
      <c r="AC14" s="600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86391.947991545661</v>
      </c>
      <c r="Q15" s="81"/>
      <c r="R15" s="81"/>
      <c r="S15" s="81"/>
      <c r="T15" s="82">
        <f t="shared" ref="T15:T59" si="5">+T14</f>
        <v>1.1200889466210191E-2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87359.614651769531</v>
      </c>
      <c r="Q16" s="81"/>
      <c r="R16" s="81"/>
      <c r="S16" s="81"/>
      <c r="T16" s="82">
        <f t="shared" si="5"/>
        <v>1.1200889466210191E-2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88338.120039294707</v>
      </c>
      <c r="Q17" s="81"/>
      <c r="R17" s="81"/>
      <c r="S17" s="81"/>
      <c r="T17" s="82">
        <f t="shared" si="5"/>
        <v>1.1200889466210191E-2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89327.585557507642</v>
      </c>
      <c r="Q18" s="81"/>
      <c r="R18" s="81"/>
      <c r="S18" s="81"/>
      <c r="T18" s="82">
        <f t="shared" si="5"/>
        <v>1.1200889466210191E-2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90328.133969620714</v>
      </c>
      <c r="Q19" s="81"/>
      <c r="R19" s="81"/>
      <c r="S19" s="81"/>
      <c r="T19" s="82">
        <f t="shared" si="5"/>
        <v>1.1200889466210191E-2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91339.889413903453</v>
      </c>
      <c r="Q20" s="81"/>
      <c r="R20" s="81"/>
      <c r="S20" s="81"/>
      <c r="T20" s="82">
        <f t="shared" si="5"/>
        <v>1.1200889466210191E-2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92362.977419084447</v>
      </c>
      <c r="Q21" s="81"/>
      <c r="R21" s="81"/>
      <c r="S21" s="81"/>
      <c r="T21" s="82">
        <f t="shared" si="5"/>
        <v>1.1200889466210191E-2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93397.52491992568</v>
      </c>
      <c r="Q22" s="81"/>
      <c r="R22" s="81"/>
      <c r="S22" s="81"/>
      <c r="T22" s="82">
        <f t="shared" si="5"/>
        <v>1.1200889466210191E-2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94443.660272971378</v>
      </c>
      <c r="Q23" s="81"/>
      <c r="R23" s="81"/>
      <c r="S23" s="81"/>
      <c r="T23" s="82">
        <f t="shared" si="5"/>
        <v>1.1200889466210191E-2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95501.513272473225</v>
      </c>
      <c r="Q24" s="81"/>
      <c r="R24" s="81"/>
      <c r="S24" s="81"/>
      <c r="T24" s="82">
        <f t="shared" si="5"/>
        <v>1.1200889466210191E-2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96571.215166494003</v>
      </c>
      <c r="Q25" s="81"/>
      <c r="R25" s="81"/>
      <c r="S25" s="81"/>
      <c r="T25" s="82">
        <f t="shared" si="5"/>
        <v>1.1200889466210191E-2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97652.898673191492</v>
      </c>
      <c r="Q26" s="81"/>
      <c r="R26" s="81"/>
      <c r="S26" s="81"/>
      <c r="T26" s="82">
        <f t="shared" si="5"/>
        <v>1.1200889466210191E-2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98746.697997284922</v>
      </c>
      <c r="Q27" s="81"/>
      <c r="R27" s="81"/>
      <c r="S27" s="81"/>
      <c r="T27" s="82">
        <f t="shared" si="5"/>
        <v>1.1200889466210191E-2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99852.748846705741</v>
      </c>
      <c r="Q28" s="81"/>
      <c r="R28" s="81"/>
      <c r="S28" s="81"/>
      <c r="T28" s="82">
        <f t="shared" si="5"/>
        <v>1.1200889466210191E-2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100971.18844943494</v>
      </c>
      <c r="Q29" s="81"/>
      <c r="R29" s="81"/>
      <c r="S29" s="81"/>
      <c r="T29" s="82">
        <f t="shared" si="5"/>
        <v>1.1200889466210191E-2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102102.15557052894</v>
      </c>
      <c r="Q30" s="81"/>
      <c r="R30" s="81"/>
      <c r="S30" s="81"/>
      <c r="T30" s="82">
        <f t="shared" si="5"/>
        <v>1.1200889466210191E-2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103245.79052933621</v>
      </c>
      <c r="Q31" s="81"/>
      <c r="R31" s="81"/>
      <c r="S31" s="81"/>
      <c r="T31" s="82">
        <f t="shared" si="5"/>
        <v>1.1200889466210191E-2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104402.23521690679</v>
      </c>
      <c r="Q32" s="81"/>
      <c r="R32" s="81"/>
      <c r="S32" s="81"/>
      <c r="T32" s="82">
        <f t="shared" si="5"/>
        <v>1.1200889466210191E-2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105571.63311359663</v>
      </c>
      <c r="Q33" s="81"/>
      <c r="R33" s="81"/>
      <c r="S33" s="81"/>
      <c r="T33" s="82">
        <f t="shared" si="5"/>
        <v>1.1200889466210191E-2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106754.12930686932</v>
      </c>
      <c r="Q34" s="81"/>
      <c r="R34" s="81"/>
      <c r="S34" s="81"/>
      <c r="T34" s="82">
        <f t="shared" si="5"/>
        <v>1.1200889466210191E-2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107949.87050929706</v>
      </c>
      <c r="Q35" s="81"/>
      <c r="R35" s="81"/>
      <c r="S35" s="81"/>
      <c r="T35" s="82">
        <f t="shared" si="5"/>
        <v>1.1200889466210191E-2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109159.00507676339</v>
      </c>
      <c r="Q36" s="81"/>
      <c r="R36" s="81"/>
      <c r="S36" s="81"/>
      <c r="T36" s="82">
        <f t="shared" si="5"/>
        <v>1.1200889466210191E-2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110381.68302686969</v>
      </c>
      <c r="Q37" s="81"/>
      <c r="R37" s="81"/>
      <c r="S37" s="81"/>
      <c r="T37" s="82">
        <f t="shared" si="5"/>
        <v>1.1200889466210191E-2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111618.0560575479</v>
      </c>
      <c r="Q38" s="81"/>
      <c r="R38" s="81"/>
      <c r="S38" s="81"/>
      <c r="T38" s="82">
        <f t="shared" si="5"/>
        <v>1.1200889466210191E-2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112868.27756588174</v>
      </c>
      <c r="Q39" s="81"/>
      <c r="R39" s="81"/>
      <c r="S39" s="81"/>
      <c r="T39" s="82">
        <f t="shared" si="5"/>
        <v>1.1200889466210191E-2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114132.5026671387</v>
      </c>
      <c r="Q40" s="81"/>
      <c r="R40" s="81"/>
      <c r="S40" s="81"/>
      <c r="T40" s="82">
        <f t="shared" si="5"/>
        <v>1.1200889466210191E-2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115410.88821401526</v>
      </c>
      <c r="Q41" s="81"/>
      <c r="R41" s="81"/>
      <c r="S41" s="81"/>
      <c r="T41" s="82">
        <f t="shared" si="5"/>
        <v>1.1200889466210191E-2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116703.59281609757</v>
      </c>
      <c r="Q42" s="81"/>
      <c r="R42" s="81"/>
      <c r="S42" s="81"/>
      <c r="T42" s="82">
        <f t="shared" si="5"/>
        <v>1.1200889466210191E-2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118010.77685954027</v>
      </c>
      <c r="Q43" s="81"/>
      <c r="R43" s="81"/>
      <c r="S43" s="81"/>
      <c r="T43" s="82">
        <f t="shared" si="5"/>
        <v>1.1200889466210191E-2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119332.60252696557</v>
      </c>
      <c r="Q44" s="81"/>
      <c r="R44" s="81"/>
      <c r="S44" s="81"/>
      <c r="T44" s="82">
        <f t="shared" si="5"/>
        <v>1.1200889466210191E-2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120669.23381758529</v>
      </c>
      <c r="Q45" s="81"/>
      <c r="R45" s="81"/>
      <c r="S45" s="81"/>
      <c r="T45" s="82">
        <f t="shared" si="5"/>
        <v>1.1200889466210191E-2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122020.83656754834</v>
      </c>
      <c r="Q46" s="81"/>
      <c r="R46" s="81"/>
      <c r="S46" s="81"/>
      <c r="T46" s="82">
        <f t="shared" si="5"/>
        <v>1.1200889466210191E-2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123387.57847051593</v>
      </c>
      <c r="Q47" s="81"/>
      <c r="R47" s="81"/>
      <c r="S47" s="81"/>
      <c r="T47" s="82">
        <f t="shared" si="5"/>
        <v>1.1200889466210191E-2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124769.62909846751</v>
      </c>
      <c r="Q48" s="81"/>
      <c r="R48" s="81"/>
      <c r="S48" s="81"/>
      <c r="T48" s="82">
        <f t="shared" si="5"/>
        <v>1.1200889466210191E-2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126167.15992273948</v>
      </c>
      <c r="Q49" s="81"/>
      <c r="R49" s="81"/>
      <c r="S49" s="81"/>
      <c r="T49" s="82">
        <f t="shared" si="5"/>
        <v>1.1200889466210191E-2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127580.34433529974</v>
      </c>
      <c r="Q50" s="81"/>
      <c r="R50" s="81"/>
      <c r="S50" s="81"/>
      <c r="T50" s="82">
        <f t="shared" si="5"/>
        <v>1.1200889466210191E-2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129009.35767026046</v>
      </c>
      <c r="Q51" s="81"/>
      <c r="R51" s="81"/>
      <c r="S51" s="81"/>
      <c r="T51" s="82">
        <f t="shared" si="5"/>
        <v>1.1200889466210191E-2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130454.37722563182</v>
      </c>
      <c r="Q52" s="81"/>
      <c r="R52" s="81"/>
      <c r="S52" s="81"/>
      <c r="T52" s="82">
        <f t="shared" si="5"/>
        <v>1.1200889466210191E-2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131915.5822853194</v>
      </c>
      <c r="Q53" s="81"/>
      <c r="R53" s="81"/>
      <c r="S53" s="81"/>
      <c r="T53" s="82">
        <f t="shared" si="5"/>
        <v>1.1200889466210191E-2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133393.154141368</v>
      </c>
      <c r="Q54" s="81"/>
      <c r="R54" s="81"/>
      <c r="S54" s="81"/>
      <c r="T54" s="82">
        <f t="shared" si="5"/>
        <v>1.1200889466210191E-2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134887.2761164546</v>
      </c>
      <c r="Q55" s="81"/>
      <c r="R55" s="81"/>
      <c r="S55" s="81"/>
      <c r="T55" s="82">
        <f t="shared" si="5"/>
        <v>1.1200889466210191E-2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136398.13358663316</v>
      </c>
      <c r="Q56" s="81"/>
      <c r="R56" s="81"/>
      <c r="S56" s="81"/>
      <c r="T56" s="82">
        <f t="shared" si="5"/>
        <v>1.1200889466210191E-2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137925.91400433439</v>
      </c>
      <c r="Q57" s="81"/>
      <c r="R57" s="81"/>
      <c r="S57" s="81"/>
      <c r="T57" s="82">
        <f t="shared" si="5"/>
        <v>1.1200889466210191E-2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139470.80692162295</v>
      </c>
      <c r="Q58" s="81"/>
      <c r="R58" s="81"/>
      <c r="S58" s="81"/>
      <c r="T58" s="82">
        <f t="shared" si="5"/>
        <v>1.1200889466210191E-2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141033.00401371517</v>
      </c>
      <c r="Q59" s="81"/>
      <c r="R59" s="81"/>
      <c r="S59" s="81"/>
      <c r="T59" s="82">
        <f t="shared" si="5"/>
        <v>1.1200889466210191E-2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2020-06-01T01:39:00Z</dcterms:modified>
</cp:coreProperties>
</file>