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38A9C44E-8B7E-4BFC-BC0E-080324C84A4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6" i="2" l="1"/>
  <c r="BK91" i="1" l="1"/>
  <c r="BI91" i="1"/>
  <c r="BH91" i="1"/>
  <c r="BC91" i="1"/>
  <c r="BA91" i="1"/>
  <c r="AT91" i="1"/>
  <c r="AS91" i="1"/>
  <c r="AR91" i="1"/>
  <c r="AM91" i="1"/>
  <c r="AL91" i="1"/>
  <c r="AE91" i="1"/>
  <c r="AC91" i="1"/>
  <c r="W91" i="1"/>
  <c r="T91" i="1"/>
  <c r="O91" i="1"/>
  <c r="M91" i="1"/>
  <c r="L91" i="1"/>
  <c r="BN90" i="1"/>
  <c r="BN91" i="1" s="1"/>
  <c r="BK90" i="1"/>
  <c r="BI90" i="1"/>
  <c r="BH90" i="1"/>
  <c r="BG90" i="1"/>
  <c r="BG91" i="1" s="1"/>
  <c r="BE90" i="1"/>
  <c r="BE91" i="1" s="1"/>
  <c r="BC90" i="1"/>
  <c r="BB90" i="1"/>
  <c r="BB91" i="1" s="1"/>
  <c r="BA90" i="1"/>
  <c r="AY90" i="1"/>
  <c r="AY91" i="1" s="1"/>
  <c r="AX90" i="1"/>
  <c r="AX91" i="1" s="1"/>
  <c r="AV90" i="1"/>
  <c r="AV91" i="1" s="1"/>
  <c r="AT90" i="1"/>
  <c r="AS90" i="1"/>
  <c r="AR90" i="1"/>
  <c r="AP90" i="1"/>
  <c r="AP91" i="1" s="1"/>
  <c r="AO90" i="1"/>
  <c r="AO91" i="1" s="1"/>
  <c r="AN90" i="1"/>
  <c r="AN91" i="1" s="1"/>
  <c r="AM90" i="1"/>
  <c r="AL90" i="1"/>
  <c r="AI90" i="1"/>
  <c r="AI91" i="1" s="1"/>
  <c r="AG90" i="1"/>
  <c r="AG91" i="1" s="1"/>
  <c r="AE90" i="1"/>
  <c r="AC90" i="1"/>
  <c r="AA90" i="1"/>
  <c r="AA91" i="1" s="1"/>
  <c r="Y90" i="1"/>
  <c r="Y91" i="1" s="1"/>
  <c r="X90" i="1"/>
  <c r="X91" i="1" s="1"/>
  <c r="W90" i="1"/>
  <c r="V90" i="1"/>
  <c r="V91" i="1" s="1"/>
  <c r="T90" i="1"/>
  <c r="S90" i="1"/>
  <c r="S91" i="1" s="1"/>
  <c r="Q90" i="1"/>
  <c r="Q91" i="1" s="1"/>
  <c r="O90" i="1"/>
  <c r="M90" i="1"/>
  <c r="L90" i="1"/>
  <c r="K90" i="1"/>
  <c r="K91" i="1" s="1"/>
  <c r="I90" i="1"/>
  <c r="I91" i="1" s="1"/>
  <c r="D90" i="1"/>
  <c r="D91" i="1" s="1"/>
  <c r="BM85" i="1"/>
  <c r="BM90" i="1" s="1"/>
  <c r="BM91" i="1" s="1"/>
  <c r="BD85" i="1"/>
  <c r="AZ85" i="1"/>
  <c r="BJ85" i="1" s="1"/>
  <c r="BJ90" i="1" s="1"/>
  <c r="BJ91" i="1" s="1"/>
  <c r="AW85" i="1"/>
  <c r="AW90" i="1" s="1"/>
  <c r="AW91" i="1" s="1"/>
  <c r="AK85" i="1"/>
  <c r="AQ85" i="1" s="1"/>
  <c r="AQ90" i="1" s="1"/>
  <c r="AQ91" i="1" s="1"/>
  <c r="AF85" i="1"/>
  <c r="AH85" i="1" s="1"/>
  <c r="AH90" i="1" s="1"/>
  <c r="P85" i="1"/>
  <c r="R85" i="1" s="1"/>
  <c r="R90" i="1" s="1"/>
  <c r="S91" i="2"/>
  <c r="R91" i="2"/>
  <c r="P91" i="2"/>
  <c r="O91" i="2"/>
  <c r="N91" i="2"/>
  <c r="L91" i="2"/>
  <c r="J91" i="2"/>
  <c r="I91" i="2"/>
  <c r="H91" i="2"/>
  <c r="G91" i="2"/>
  <c r="E91" i="2"/>
  <c r="K86" i="2"/>
  <c r="Q86" i="2" s="1"/>
  <c r="Q91" i="2" s="1"/>
  <c r="I20" i="3"/>
  <c r="K91" i="2" l="1"/>
  <c r="P90" i="1"/>
  <c r="AK90" i="1"/>
  <c r="AK91" i="1" s="1"/>
  <c r="AZ90" i="1"/>
  <c r="AZ91" i="1" s="1"/>
  <c r="AF90" i="1"/>
  <c r="BD90" i="1"/>
  <c r="BD91" i="1" s="1"/>
  <c r="BF85" i="1"/>
  <c r="BF90" i="1" s="1"/>
  <c r="BF91" i="1" s="1"/>
  <c r="BL85" i="1"/>
  <c r="BL90" i="1" s="1"/>
  <c r="U86" i="2"/>
  <c r="M86" i="2"/>
  <c r="M91" i="2" s="1"/>
  <c r="S85" i="2"/>
  <c r="K85" i="2" l="1"/>
  <c r="Q85" i="2" s="1"/>
  <c r="BM84" i="1"/>
  <c r="BD84" i="1"/>
  <c r="AZ84" i="1"/>
  <c r="AW84" i="1"/>
  <c r="AK84" i="1"/>
  <c r="AQ84" i="1" s="1"/>
  <c r="AF84" i="1"/>
  <c r="AH84" i="1" s="1"/>
  <c r="AH91" i="1" s="1"/>
  <c r="P84" i="1"/>
  <c r="R84" i="1" s="1"/>
  <c r="R91" i="1" s="1"/>
  <c r="BV84" i="1"/>
  <c r="BV85" i="1" s="1"/>
  <c r="BV86" i="1" s="1"/>
  <c r="BV87" i="1" s="1"/>
  <c r="BV88" i="1" s="1"/>
  <c r="B84" i="1"/>
  <c r="B85" i="1" s="1"/>
  <c r="B86" i="1" s="1"/>
  <c r="B87" i="1" s="1"/>
  <c r="B88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P91" i="1" l="1"/>
  <c r="AF91" i="1"/>
  <c r="BJ84" i="1"/>
  <c r="U85" i="2"/>
  <c r="M85" i="2"/>
  <c r="BF84" i="1"/>
  <c r="BL84" i="1" l="1"/>
  <c r="BL91" i="1" s="1"/>
  <c r="BD83" i="1"/>
  <c r="AZ83" i="1"/>
  <c r="BJ83" i="1" s="1"/>
  <c r="AK83" i="1"/>
  <c r="AQ83" i="1" s="1"/>
  <c r="AF83" i="1"/>
  <c r="AH83" i="1" s="1"/>
  <c r="P83" i="1"/>
  <c r="S84" i="2"/>
  <c r="K84" i="2"/>
  <c r="Q84" i="2" s="1"/>
  <c r="W84" i="2"/>
  <c r="W85" i="2" s="1"/>
  <c r="W86" i="2" s="1"/>
  <c r="W87" i="2" s="1"/>
  <c r="W88" i="2" s="1"/>
  <c r="W89" i="2" s="1"/>
  <c r="C84" i="2"/>
  <c r="C85" i="2" s="1"/>
  <c r="C86" i="2" s="1"/>
  <c r="C87" i="2" s="1"/>
  <c r="C88" i="2" s="1"/>
  <c r="C89" i="2" s="1"/>
  <c r="F119" i="3"/>
  <c r="F116" i="3"/>
  <c r="S83" i="2"/>
  <c r="R83" i="1" l="1"/>
  <c r="BF83" i="1"/>
  <c r="BL83" i="1"/>
  <c r="U84" i="2"/>
  <c r="M84" i="2"/>
  <c r="AF82" i="1" l="1"/>
  <c r="P82" i="1"/>
  <c r="V78" i="1"/>
  <c r="K83" i="2"/>
  <c r="U83" i="2" s="1"/>
  <c r="BD82" i="1"/>
  <c r="AZ82" i="1"/>
  <c r="AK82" i="1"/>
  <c r="S82" i="2"/>
  <c r="K82" i="2"/>
  <c r="M82" i="2" s="1"/>
  <c r="BD81" i="1"/>
  <c r="AZ81" i="1"/>
  <c r="AK81" i="1"/>
  <c r="AF86" i="1" l="1"/>
  <c r="AF87" i="1" s="1"/>
  <c r="P86" i="1"/>
  <c r="P87" i="1" s="1"/>
  <c r="AQ82" i="1"/>
  <c r="BJ82" i="1"/>
  <c r="AH82" i="1"/>
  <c r="R82" i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L82" i="1" l="1"/>
  <c r="BF80" i="1"/>
  <c r="S80" i="2"/>
  <c r="K80" i="2"/>
  <c r="U80" i="2" s="1"/>
  <c r="BD79" i="1"/>
  <c r="AZ79" i="1"/>
  <c r="AK79" i="1"/>
  <c r="AQ79" i="1" l="1"/>
  <c r="M80" i="2"/>
  <c r="Q80" i="2"/>
  <c r="BF79" i="1"/>
  <c r="Q92" i="2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19" i="1" l="1"/>
  <c r="P75" i="1"/>
  <c r="BD75" i="1"/>
  <c r="AZ75" i="1"/>
  <c r="BJ75" i="1" s="1"/>
  <c r="AK75" i="1"/>
  <c r="AQ75" i="1" s="1"/>
  <c r="AF75" i="1"/>
  <c r="AH75" i="1" s="1"/>
  <c r="K76" i="2"/>
  <c r="M76" i="2" s="1"/>
  <c r="BF75" i="1" l="1"/>
  <c r="BL75" i="1"/>
  <c r="U76" i="2"/>
  <c r="Q76" i="2"/>
  <c r="D123" i="1"/>
  <c r="D122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5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13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AK62" i="1"/>
  <c r="AQ62" i="1" s="1"/>
  <c r="K63" i="2"/>
  <c r="M63" i="2" s="1"/>
  <c r="X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1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03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1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9" i="1"/>
  <c r="B142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M82" i="1"/>
  <c r="AW82" i="1"/>
  <c r="AB34" i="1"/>
  <c r="J35" i="1"/>
  <c r="H35" i="1"/>
  <c r="N35" i="1" s="1"/>
  <c r="AU34" i="1"/>
  <c r="BQ56" i="1"/>
  <c r="BO57" i="1"/>
  <c r="Z38" i="1"/>
  <c r="AD38" i="1" s="1"/>
  <c r="J36" i="1"/>
  <c r="BM83" i="1" l="1"/>
  <c r="AW83" i="1"/>
  <c r="H36" i="1"/>
  <c r="N36" i="1" s="1"/>
  <c r="AB35" i="1"/>
  <c r="AU35" i="1"/>
  <c r="BQ57" i="1"/>
  <c r="BO58" i="1"/>
  <c r="Z39" i="1"/>
  <c r="AD39" i="1" s="1"/>
  <c r="J37" i="1" l="1"/>
  <c r="H37" i="1"/>
  <c r="N37" i="1" s="1"/>
  <c r="AU36" i="1"/>
  <c r="AB36" i="1"/>
  <c r="BQ58" i="1"/>
  <c r="BO59" i="1"/>
  <c r="Z40" i="1"/>
  <c r="AD40" i="1" s="1"/>
  <c r="AB37" i="1"/>
  <c r="AU37" i="1" l="1"/>
  <c r="H38" i="1"/>
  <c r="N38" i="1" s="1"/>
  <c r="J38" i="1"/>
  <c r="BQ59" i="1"/>
  <c r="BO60" i="1"/>
  <c r="Z41" i="1"/>
  <c r="AD41" i="1" s="1"/>
  <c r="AU38" i="1"/>
  <c r="J39" i="1"/>
  <c r="AB38" i="1"/>
  <c r="H39" i="1" l="1"/>
  <c r="N39" i="1" s="1"/>
  <c r="BQ60" i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Q83" i="1"/>
  <c r="AD62" i="1"/>
  <c r="Z63" i="1"/>
  <c r="J61" i="1"/>
  <c r="H61" i="1"/>
  <c r="AU60" i="1"/>
  <c r="N60" i="1"/>
  <c r="AB60" i="1"/>
  <c r="BQ85" i="1" l="1"/>
  <c r="BO90" i="1"/>
  <c r="BO91" i="1" s="1"/>
  <c r="Z64" i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17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AD83" i="1"/>
  <c r="AM23" i="2"/>
  <c r="AD82" i="1"/>
  <c r="AU76" i="1"/>
  <c r="J77" i="1"/>
  <c r="H77" i="1"/>
  <c r="N76" i="1"/>
  <c r="AB76" i="1"/>
  <c r="Z27" i="3"/>
  <c r="AD85" i="1" l="1"/>
  <c r="AD90" i="1" s="1"/>
  <c r="AD91" i="1" s="1"/>
  <c r="Z90" i="1"/>
  <c r="Z91" i="1" s="1"/>
  <c r="I21" i="3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J82" i="1"/>
  <c r="AB81" i="1"/>
  <c r="AU81" i="1"/>
  <c r="Z36" i="3"/>
  <c r="Z34" i="3"/>
  <c r="Z35" i="3"/>
  <c r="Z33" i="3"/>
  <c r="J83" i="1" l="1"/>
  <c r="H83" i="1"/>
  <c r="AU82" i="1"/>
  <c r="N82" i="1"/>
  <c r="AB82" i="1"/>
  <c r="J84" i="1" l="1"/>
  <c r="H84" i="1"/>
  <c r="AU83" i="1"/>
  <c r="N83" i="1"/>
  <c r="AB83" i="1"/>
  <c r="AU84" i="1" l="1"/>
  <c r="J85" i="1"/>
  <c r="J90" i="1" s="1"/>
  <c r="H85" i="1"/>
  <c r="N84" i="1"/>
  <c r="AB84" i="1"/>
  <c r="AU85" i="1" l="1"/>
  <c r="AU90" i="1" s="1"/>
  <c r="AU91" i="1" s="1"/>
  <c r="N85" i="1"/>
  <c r="N90" i="1" s="1"/>
  <c r="N91" i="1" s="1"/>
  <c r="H90" i="1"/>
  <c r="AB85" i="1"/>
  <c r="AB90" i="1" s="1"/>
  <c r="AB91" i="1" s="1"/>
  <c r="J91" i="1"/>
  <c r="T14" i="7"/>
  <c r="Z39" i="3"/>
  <c r="Z38" i="3"/>
  <c r="Z37" i="3"/>
  <c r="H91" i="1" l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 l="1"/>
  <c r="L35" i="3"/>
  <c r="I28" i="3"/>
  <c r="I36" i="3"/>
  <c r="L32" i="3"/>
  <c r="V40" i="3" l="1"/>
  <c r="Z40" i="3" s="1"/>
  <c r="L36" i="3"/>
  <c r="X40" i="3" l="1"/>
  <c r="X12" i="3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<sst xmlns="http://schemas.openxmlformats.org/spreadsheetml/2006/main" count="243" uniqueCount="135">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</sst>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0" fontId="0" fillId="6" borderId="0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Table'!$AF$26:$AF$82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Table'!$P$26:$P$82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Table'!$BL$40:$BL$82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93</xdr:row>
      <xdr:rowOff>0</xdr:rowOff>
    </xdr:from>
    <xdr:to>
      <xdr:col>53</xdr:col>
      <xdr:colOff>160020</xdr:colOff>
      <xdr:row>93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94</xdr:row>
      <xdr:rowOff>0</xdr:rowOff>
    </xdr:from>
    <xdr:to>
      <xdr:col>53</xdr:col>
      <xdr:colOff>160020</xdr:colOff>
      <xdr:row>94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103</xdr:row>
      <xdr:rowOff>99060</xdr:rowOff>
    </xdr:from>
    <xdr:to>
      <xdr:col>21</xdr:col>
      <xdr:colOff>274320</xdr:colOff>
      <xdr:row>104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103</xdr:row>
      <xdr:rowOff>129540</xdr:rowOff>
    </xdr:from>
    <xdr:to>
      <xdr:col>22</xdr:col>
      <xdr:colOff>38100</xdr:colOff>
      <xdr:row>104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15240</xdr:colOff>
      <xdr:row>35</xdr:row>
      <xdr:rowOff>45720</xdr:rowOff>
    </xdr:from>
    <xdr:to>
      <xdr:col>85</xdr:col>
      <xdr:colOff>281940</xdr:colOff>
      <xdr:row>53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75</xdr:col>
      <xdr:colOff>449580</xdr:colOff>
      <xdr:row>13</xdr:row>
      <xdr:rowOff>175260</xdr:rowOff>
    </xdr:from>
    <xdr:to>
      <xdr:col>87</xdr:col>
      <xdr:colOff>76200</xdr:colOff>
      <xdr:row>31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89</xdr:col>
      <xdr:colOff>464820</xdr:colOff>
      <xdr:row>15</xdr:row>
      <xdr:rowOff>53340</xdr:rowOff>
    </xdr:from>
    <xdr:to>
      <xdr:col>95</xdr:col>
      <xdr:colOff>38100</xdr:colOff>
      <xdr:row>33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9"/>
  <sheetViews>
    <sheetView tabSelected="1" zoomScaleNormal="100" workbookViewId="0">
      <selection activeCell="BB86" sqref="BB8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9" t="s">
        <v>5</v>
      </c>
      <c r="C1" s="499"/>
      <c r="D1" s="499"/>
    </row>
    <row r="2" spans="2:89" ht="15.6" x14ac:dyDescent="0.3">
      <c r="B2" s="499" t="s">
        <v>6</v>
      </c>
      <c r="C2" s="499"/>
      <c r="D2" s="499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02" t="s">
        <v>13</v>
      </c>
      <c r="C3" s="502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00" t="s">
        <v>11</v>
      </c>
      <c r="K4" s="501"/>
      <c r="L4" s="501"/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1"/>
      <c r="Z4" s="501"/>
      <c r="AA4" s="501"/>
      <c r="AB4" s="501"/>
      <c r="AC4" s="11"/>
      <c r="AD4" s="328"/>
      <c r="AE4" s="451"/>
      <c r="AF4" s="451"/>
      <c r="AG4" s="451"/>
      <c r="AH4" s="451"/>
      <c r="AI4" s="12"/>
      <c r="AK4" s="482" t="s">
        <v>14</v>
      </c>
      <c r="AL4" s="483"/>
      <c r="AM4" s="483"/>
      <c r="AN4" s="483"/>
      <c r="AO4" s="483"/>
      <c r="AP4" s="483"/>
      <c r="AQ4" s="483"/>
      <c r="AR4" s="483"/>
      <c r="AS4" s="483"/>
      <c r="AT4" s="483"/>
      <c r="AU4" s="483"/>
      <c r="AV4" s="483"/>
      <c r="AW4" s="483"/>
      <c r="AX4" s="483"/>
      <c r="AY4" s="483"/>
      <c r="AZ4" s="483"/>
      <c r="BA4" s="483"/>
      <c r="BB4" s="483"/>
      <c r="BC4" s="483"/>
      <c r="BD4" s="483"/>
      <c r="BE4" s="483"/>
      <c r="BF4" s="483"/>
      <c r="BG4" s="483"/>
      <c r="BH4" s="483"/>
      <c r="BI4" s="483"/>
      <c r="BJ4" s="483"/>
      <c r="BK4" s="483"/>
      <c r="BL4" s="483"/>
      <c r="BM4" s="483"/>
      <c r="BN4" s="483"/>
      <c r="BO4" s="483"/>
      <c r="BP4" s="483"/>
      <c r="BQ4" s="483"/>
      <c r="BR4" s="483"/>
      <c r="BS4" s="483"/>
      <c r="BT4" s="484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503" t="s">
        <v>12</v>
      </c>
      <c r="G6" s="503"/>
      <c r="H6" s="503"/>
      <c r="I6" s="503"/>
      <c r="J6" s="503"/>
      <c r="K6" s="503"/>
      <c r="L6" s="503"/>
      <c r="M6" s="338"/>
      <c r="N6" s="338"/>
      <c r="O6" s="339"/>
      <c r="P6" s="509" t="s">
        <v>126</v>
      </c>
      <c r="Q6" s="503"/>
      <c r="R6" s="503"/>
      <c r="S6" s="503"/>
      <c r="T6" s="510"/>
      <c r="U6" s="3"/>
      <c r="V6" s="8" t="s">
        <v>7</v>
      </c>
      <c r="W6" s="30"/>
      <c r="X6" s="504">
        <v>1.2500000000000001E-2</v>
      </c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5"/>
      <c r="AJ6" s="3"/>
      <c r="AK6" s="491" t="s">
        <v>27</v>
      </c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3"/>
      <c r="AY6" s="3"/>
      <c r="AZ6" s="494" t="s">
        <v>7</v>
      </c>
      <c r="BA6" s="486"/>
      <c r="BB6" s="486"/>
      <c r="BC6" s="97"/>
      <c r="BD6" s="485" t="s">
        <v>26</v>
      </c>
      <c r="BE6" s="485"/>
      <c r="BF6" s="485"/>
      <c r="BG6" s="485"/>
      <c r="BH6" s="485"/>
      <c r="BI6" s="485"/>
      <c r="BJ6" s="485"/>
      <c r="BK6" s="485"/>
      <c r="BL6" s="485"/>
      <c r="BM6" s="485"/>
      <c r="BN6" s="485"/>
      <c r="BO6" s="485"/>
      <c r="BP6" s="485"/>
      <c r="BQ6" s="486"/>
      <c r="BR6" s="486"/>
      <c r="BS6" s="486"/>
      <c r="BT6" s="487"/>
      <c r="BU6" s="3"/>
    </row>
    <row r="7" spans="2:89" ht="16.2" x14ac:dyDescent="0.3">
      <c r="D7" s="488" t="s">
        <v>20</v>
      </c>
      <c r="E7" s="489"/>
      <c r="F7" s="489"/>
      <c r="G7" s="489"/>
      <c r="H7" s="489"/>
      <c r="I7" s="489"/>
      <c r="J7" s="489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506" t="s">
        <v>35</v>
      </c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508"/>
      <c r="AJ7" s="3"/>
      <c r="AK7" s="488" t="s">
        <v>78</v>
      </c>
      <c r="AL7" s="489"/>
      <c r="AM7" s="489"/>
      <c r="AN7" s="489"/>
      <c r="AO7" s="489"/>
      <c r="AP7" s="489"/>
      <c r="AQ7" s="489"/>
      <c r="AR7" s="489"/>
      <c r="AS7" s="489"/>
      <c r="AT7" s="489"/>
      <c r="AU7" s="489"/>
      <c r="AV7" s="489"/>
      <c r="AW7" s="489"/>
      <c r="AX7" s="490"/>
      <c r="AZ7" s="488" t="s">
        <v>25</v>
      </c>
      <c r="BA7" s="489"/>
      <c r="BB7" s="489"/>
      <c r="BC7" s="489"/>
      <c r="BD7" s="489"/>
      <c r="BE7" s="489"/>
      <c r="BF7" s="489"/>
      <c r="BG7" s="489"/>
      <c r="BH7" s="489"/>
      <c r="BI7" s="489"/>
      <c r="BJ7" s="489"/>
      <c r="BK7" s="489"/>
      <c r="BL7" s="489"/>
      <c r="BM7" s="489"/>
      <c r="BN7" s="489"/>
      <c r="BO7" s="489"/>
      <c r="BP7" s="489"/>
      <c r="BQ7" s="489"/>
      <c r="BR7" s="489"/>
      <c r="BS7" s="489"/>
      <c r="BT7" s="490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0" t="s">
        <v>1</v>
      </c>
      <c r="BA8" s="481"/>
      <c r="BB8" s="481"/>
      <c r="BC8" s="64"/>
      <c r="BD8" s="481" t="s">
        <v>24</v>
      </c>
      <c r="BE8" s="481"/>
      <c r="BF8" s="481"/>
      <c r="BG8" s="481"/>
      <c r="BH8" s="495"/>
      <c r="BI8" s="496" t="s">
        <v>126</v>
      </c>
      <c r="BJ8" s="497"/>
      <c r="BK8" s="497"/>
      <c r="BL8" s="498"/>
      <c r="BM8" s="480" t="s">
        <v>24</v>
      </c>
      <c r="BN8" s="481"/>
      <c r="BO8" s="481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8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88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173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10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479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>
        <f t="shared" ref="P83" si="307">SUM(D77:D83)</f>
        <v>153097</v>
      </c>
      <c r="Q83" s="16"/>
      <c r="R83" s="60" t="e">
        <f t="shared" ref="R83" si="308">+(P83-P76)/P76</f>
        <v>#DIV/0!</v>
      </c>
      <c r="S83" s="16"/>
      <c r="T83" s="41"/>
      <c r="U83" s="10"/>
      <c r="V83" s="34">
        <v>730</v>
      </c>
      <c r="W83" s="33"/>
      <c r="X83" s="33"/>
      <c r="Y83" s="33"/>
      <c r="Z83" s="33">
        <f t="shared" ref="Z83" si="309">+Z82+V83</f>
        <v>106925</v>
      </c>
      <c r="AA83" s="33"/>
      <c r="AB83" s="46">
        <f t="shared" ref="AB83" si="310">+Z83/H83</f>
        <v>5.7507490629653914E-2</v>
      </c>
      <c r="AC83" s="33"/>
      <c r="AD83" s="33">
        <f t="shared" ref="AD83" si="311">+Z83/BV83</f>
        <v>1444.9324324324325</v>
      </c>
      <c r="AE83" s="50"/>
      <c r="AF83" s="33">
        <f t="shared" ref="AF83" si="312">SUM(V77:V83)</f>
        <v>7120</v>
      </c>
      <c r="AG83" s="33"/>
      <c r="AH83" s="233" t="e">
        <f t="shared" ref="AH83" si="313">+(AF83-AF76)/AF76</f>
        <v>#DIV/0!</v>
      </c>
      <c r="AI83" s="50"/>
      <c r="AJ83" s="10"/>
      <c r="AK83" s="23">
        <f t="shared" ref="AK83" si="314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5">+AK83/AO82</f>
        <v>2.5774046580325307E-2</v>
      </c>
      <c r="AR83" s="25"/>
      <c r="AS83" s="25"/>
      <c r="AT83" s="24"/>
      <c r="AU83" s="344">
        <f t="shared" ref="AU83" si="316">+AO83/H83</f>
        <v>0.33094196113316515</v>
      </c>
      <c r="AV83" s="344"/>
      <c r="AW83" s="24">
        <f t="shared" ref="AW83" si="317">+AO83/BV83</f>
        <v>8315.2432432432433</v>
      </c>
      <c r="AX83" s="354"/>
      <c r="AY83" s="10"/>
      <c r="AZ83" s="66">
        <f t="shared" ref="AZ83" si="318">+BB83-BB82</f>
        <v>477486</v>
      </c>
      <c r="BA83" s="67"/>
      <c r="BB83" s="67">
        <v>18150053</v>
      </c>
      <c r="BC83" s="67"/>
      <c r="BD83" s="67">
        <f t="shared" ref="BD83" si="319">+D83</f>
        <v>22153</v>
      </c>
      <c r="BE83" s="67"/>
      <c r="BF83" s="157">
        <f t="shared" ref="BF83" si="320">+BD83/AZ83</f>
        <v>4.6395077552011998E-2</v>
      </c>
      <c r="BG83" s="67"/>
      <c r="BH83" s="185"/>
      <c r="BI83" s="67"/>
      <c r="BJ83" s="67">
        <f t="shared" ref="BJ83" si="321">SUM(AZ77:AZ83)</f>
        <v>2962406</v>
      </c>
      <c r="BK83" s="67"/>
      <c r="BL83" s="157">
        <f t="shared" ref="BL83" si="322">+P83/BJ83</f>
        <v>5.1679952038984525E-2</v>
      </c>
      <c r="BM83" s="66">
        <f t="shared" ref="BM83" si="323">+BB83/BV83</f>
        <v>245270.98648648648</v>
      </c>
      <c r="BN83" s="67"/>
      <c r="BO83" s="67">
        <f t="shared" ref="BO83" si="324">+BO82+BD83</f>
        <v>1607001</v>
      </c>
      <c r="BP83" s="67"/>
      <c r="BQ83" s="74">
        <f t="shared" ref="BQ83" si="325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6">+H83+D84</f>
        <v>1881205</v>
      </c>
      <c r="I84" s="16"/>
      <c r="J84" s="38">
        <f t="shared" ref="J84" si="327">+D84/H83</f>
        <v>1.176879971903752E-2</v>
      </c>
      <c r="K84" s="16"/>
      <c r="L84" s="16"/>
      <c r="M84" s="16"/>
      <c r="N84" s="16">
        <f t="shared" ref="N84" si="328">+H84/BV84</f>
        <v>25082.733333333334</v>
      </c>
      <c r="O84" s="41"/>
      <c r="P84" s="17">
        <f t="shared" ref="P84" si="329">SUM(D78:D84)</f>
        <v>155948</v>
      </c>
      <c r="Q84" s="16"/>
      <c r="R84" s="60" t="e">
        <f t="shared" ref="R84" si="330">+(P84-P77)/P77</f>
        <v>#DIV/0!</v>
      </c>
      <c r="S84" s="16"/>
      <c r="T84" s="41"/>
      <c r="U84" s="10"/>
      <c r="V84" s="34">
        <v>1134</v>
      </c>
      <c r="W84" s="33"/>
      <c r="X84" s="33"/>
      <c r="Y84" s="33"/>
      <c r="Z84" s="33">
        <f t="shared" ref="Z84" si="331">+Z83+V84</f>
        <v>108059</v>
      </c>
      <c r="AA84" s="33"/>
      <c r="AB84" s="46">
        <f t="shared" ref="AB84" si="332">+Z84/H84</f>
        <v>5.74413740129332E-2</v>
      </c>
      <c r="AC84" s="33"/>
      <c r="AD84" s="33">
        <f t="shared" ref="AD84" si="333">+Z84/BV84</f>
        <v>1440.7866666666666</v>
      </c>
      <c r="AE84" s="50"/>
      <c r="AF84" s="33">
        <f t="shared" ref="AF84" si="334">SUM(V78:V84)</f>
        <v>7480</v>
      </c>
      <c r="AG84" s="33"/>
      <c r="AH84" s="233" t="e">
        <f t="shared" ref="AH84" si="335">+(AF84-AF77)/AF77</f>
        <v>#DIV/0!</v>
      </c>
      <c r="AI84" s="50"/>
      <c r="AJ84" s="10"/>
      <c r="AK84" s="23">
        <f t="shared" ref="AK84" si="33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37">+AK84/AO83</f>
        <v>4.9320037443444799E-2</v>
      </c>
      <c r="AR84" s="25"/>
      <c r="AS84" s="25"/>
      <c r="AT84" s="24"/>
      <c r="AU84" s="344">
        <f t="shared" ref="AU84" si="338">+AO84/H84</f>
        <v>0.34322468843108539</v>
      </c>
      <c r="AV84" s="344"/>
      <c r="AW84" s="24">
        <f t="shared" ref="AW84" si="339">+AO84/BV84</f>
        <v>8609.0133333333342</v>
      </c>
      <c r="AX84" s="354"/>
      <c r="AY84" s="10"/>
      <c r="AZ84" s="66">
        <f t="shared" ref="AZ84" si="340">+BB84-BB83</f>
        <v>453121</v>
      </c>
      <c r="BA84" s="67"/>
      <c r="BB84" s="67">
        <v>18603174</v>
      </c>
      <c r="BC84" s="67"/>
      <c r="BD84" s="67">
        <f t="shared" ref="BD84" si="341">+D84</f>
        <v>21882</v>
      </c>
      <c r="BE84" s="67"/>
      <c r="BF84" s="157">
        <f t="shared" ref="BF84" si="342">+BD84/AZ84</f>
        <v>4.8291736644295896E-2</v>
      </c>
      <c r="BG84" s="67"/>
      <c r="BH84" s="185"/>
      <c r="BI84" s="67"/>
      <c r="BJ84" s="67">
        <f t="shared" ref="BJ84" si="343">SUM(AZ78:AZ84)</f>
        <v>3071015</v>
      </c>
      <c r="BK84" s="67"/>
      <c r="BL84" s="157">
        <f t="shared" ref="BL84" si="344">+P84/BJ84</f>
        <v>5.078060510938566E-2</v>
      </c>
      <c r="BM84" s="66">
        <f t="shared" ref="BM84" si="345">+BB84/BV84</f>
        <v>248042.32</v>
      </c>
      <c r="BN84" s="67"/>
      <c r="BO84" s="67">
        <f t="shared" ref="BO84" si="346">+BO83+BD84</f>
        <v>1628883</v>
      </c>
      <c r="BP84" s="67"/>
      <c r="BQ84" s="74">
        <f t="shared" ref="BQ84" si="347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48">+H84+D85</f>
        <v>1901783</v>
      </c>
      <c r="I85" s="16"/>
      <c r="J85" s="479">
        <f t="shared" ref="J85" si="349">+D85/H84</f>
        <v>1.0938733418208011E-2</v>
      </c>
      <c r="K85" s="16"/>
      <c r="L85" s="16"/>
      <c r="M85" s="16"/>
      <c r="N85" s="16">
        <f t="shared" ref="N85" si="350">+H85/BV85</f>
        <v>25023.46052631579</v>
      </c>
      <c r="O85" s="41"/>
      <c r="P85" s="17">
        <f t="shared" ref="P85" si="351">SUM(D79:D85)</f>
        <v>155980</v>
      </c>
      <c r="Q85" s="16"/>
      <c r="R85" s="60" t="e">
        <f t="shared" ref="R85" si="352">+(P85-P78)/P78</f>
        <v>#DIV/0!</v>
      </c>
      <c r="S85" s="16"/>
      <c r="T85" s="41"/>
      <c r="U85" s="10"/>
      <c r="V85" s="34">
        <v>1083</v>
      </c>
      <c r="W85" s="33"/>
      <c r="X85" s="33"/>
      <c r="Y85" s="33"/>
      <c r="Z85" s="33">
        <f t="shared" ref="Z85" si="353">+Z84+V85</f>
        <v>109142</v>
      </c>
      <c r="AA85" s="33"/>
      <c r="AB85" s="46">
        <f t="shared" ref="AB85" si="354">+Z85/H85</f>
        <v>5.738930256501399E-2</v>
      </c>
      <c r="AC85" s="33"/>
      <c r="AD85" s="33">
        <f t="shared" ref="AD85" si="355">+Z85/BV85</f>
        <v>1436.078947368421</v>
      </c>
      <c r="AE85" s="50"/>
      <c r="AF85" s="33">
        <f t="shared" ref="AF85" si="356">SUM(V79:V85)</f>
        <v>7035</v>
      </c>
      <c r="AG85" s="33"/>
      <c r="AH85" s="233" t="e">
        <f t="shared" ref="AH85" si="357">+(AF85-AF78)/AF78</f>
        <v>#DIV/0!</v>
      </c>
      <c r="AI85" s="50"/>
      <c r="AJ85" s="10"/>
      <c r="AK85" s="23">
        <f t="shared" ref="AK85" si="358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59">+AK85/AO84</f>
        <v>6.6587576431522938E-2</v>
      </c>
      <c r="AR85" s="25"/>
      <c r="AS85" s="25"/>
      <c r="AT85" s="24"/>
      <c r="AU85" s="344">
        <f t="shared" ref="AU85" si="360">+AO85/H85</f>
        <v>0.36211807551124392</v>
      </c>
      <c r="AV85" s="344"/>
      <c r="AW85" s="24">
        <f t="shared" ref="AW85" si="361">+AO85/BV85</f>
        <v>9061.4473684210534</v>
      </c>
      <c r="AX85" s="354"/>
      <c r="AY85" s="10"/>
      <c r="AZ85" s="66">
        <f t="shared" ref="AZ85" si="362">+BB85-BB84</f>
        <v>493497</v>
      </c>
      <c r="BA85" s="67"/>
      <c r="BB85" s="67">
        <v>19096671</v>
      </c>
      <c r="BC85" s="67"/>
      <c r="BD85" s="67">
        <f t="shared" ref="BD85" si="363">+D85</f>
        <v>20578</v>
      </c>
      <c r="BE85" s="67"/>
      <c r="BF85" s="157">
        <f t="shared" ref="BF85" si="364">+BD85/AZ85</f>
        <v>4.1698328459950113E-2</v>
      </c>
      <c r="BG85" s="67"/>
      <c r="BH85" s="185"/>
      <c r="BI85" s="67"/>
      <c r="BJ85" s="67">
        <f t="shared" ref="BJ85" si="365">SUM(AZ79:AZ85)</f>
        <v>3221198</v>
      </c>
      <c r="BK85" s="67"/>
      <c r="BL85" s="157">
        <f t="shared" ref="BL85" si="366">+P85/BJ85</f>
        <v>4.8422978034880187E-2</v>
      </c>
      <c r="BM85" s="66">
        <f t="shared" ref="BM85" si="367">+BB85/BV85</f>
        <v>251271.98684210525</v>
      </c>
      <c r="BN85" s="67"/>
      <c r="BO85" s="67">
        <f t="shared" ref="BO85" si="368">+BO84+BD85</f>
        <v>1649461</v>
      </c>
      <c r="BP85" s="67"/>
      <c r="BQ85" s="74">
        <f t="shared" ref="BQ85" si="369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C86" s="61"/>
      <c r="D86" s="17"/>
      <c r="E86" s="16"/>
      <c r="F86" s="16"/>
      <c r="G86" s="16"/>
      <c r="H86" s="16"/>
      <c r="I86" s="16"/>
      <c r="J86" s="38"/>
      <c r="K86" s="16"/>
      <c r="L86" s="16"/>
      <c r="M86" s="16"/>
      <c r="N86" s="16"/>
      <c r="O86" s="41"/>
      <c r="P86" s="17">
        <f>+P33-P82</f>
        <v>70583</v>
      </c>
      <c r="Q86" s="16"/>
      <c r="R86" s="60"/>
      <c r="S86" s="16"/>
      <c r="T86" s="41"/>
      <c r="U86" s="10"/>
      <c r="V86" s="34"/>
      <c r="W86" s="33"/>
      <c r="X86" s="33"/>
      <c r="Y86" s="33"/>
      <c r="Z86" s="33"/>
      <c r="AA86" s="33"/>
      <c r="AB86" s="46"/>
      <c r="AC86" s="33"/>
      <c r="AD86" s="233"/>
      <c r="AE86" s="50"/>
      <c r="AF86" s="17">
        <f>+AF40-AF82</f>
        <v>7806</v>
      </c>
      <c r="AG86" s="33"/>
      <c r="AH86" s="233"/>
      <c r="AI86" s="50"/>
      <c r="AJ86" s="10"/>
      <c r="AK86" s="23"/>
      <c r="AL86" s="24"/>
      <c r="AM86" s="24"/>
      <c r="AN86" s="24"/>
      <c r="AO86" s="24"/>
      <c r="AP86" s="24"/>
      <c r="AQ86" s="25"/>
      <c r="AR86" s="25"/>
      <c r="AS86" s="25"/>
      <c r="AT86" s="24"/>
      <c r="AU86" s="344"/>
      <c r="AV86" s="344"/>
      <c r="AW86" s="24"/>
      <c r="AX86" s="354"/>
      <c r="AY86" s="10"/>
      <c r="AZ86" s="66"/>
      <c r="BA86" s="67"/>
      <c r="BB86" s="67"/>
      <c r="BC86" s="67"/>
      <c r="BD86" s="67"/>
      <c r="BE86" s="67"/>
      <c r="BF86" s="157"/>
      <c r="BG86" s="67"/>
      <c r="BH86" s="185"/>
      <c r="BI86" s="67"/>
      <c r="BJ86" s="67"/>
      <c r="BK86" s="67"/>
      <c r="BL86" s="157"/>
      <c r="BM86" s="66"/>
      <c r="BN86" s="67"/>
      <c r="BO86" s="67"/>
      <c r="BP86" s="67"/>
      <c r="BQ86" s="74"/>
      <c r="BR86" s="67"/>
      <c r="BS86" s="86"/>
      <c r="BT86" s="185"/>
      <c r="BU86" s="1"/>
      <c r="BV86">
        <f t="shared" si="220"/>
        <v>77</v>
      </c>
    </row>
    <row r="87" spans="2:84" x14ac:dyDescent="0.3">
      <c r="B87" s="173">
        <f t="shared" si="203"/>
        <v>43987</v>
      </c>
      <c r="C87" s="61"/>
      <c r="D87" s="17"/>
      <c r="E87" s="16"/>
      <c r="F87" s="16"/>
      <c r="G87" s="16"/>
      <c r="H87" s="16"/>
      <c r="I87" s="16"/>
      <c r="J87" s="38"/>
      <c r="K87" s="16"/>
      <c r="L87" s="16"/>
      <c r="M87" s="16"/>
      <c r="N87" s="16"/>
      <c r="O87" s="41"/>
      <c r="P87" s="457">
        <f>+P86/P33</f>
        <v>0.31892263133875842</v>
      </c>
      <c r="Q87" s="16"/>
      <c r="R87" s="60"/>
      <c r="S87" s="16"/>
      <c r="T87" s="41"/>
      <c r="U87" s="10"/>
      <c r="V87" s="34"/>
      <c r="W87" s="33"/>
      <c r="X87" s="33"/>
      <c r="Y87" s="33"/>
      <c r="Z87" s="33"/>
      <c r="AA87" s="33"/>
      <c r="AB87" s="46"/>
      <c r="AC87" s="33"/>
      <c r="AD87" s="33"/>
      <c r="AE87" s="50"/>
      <c r="AF87" s="457">
        <f>+AF86/AF40</f>
        <v>0.53098428678321208</v>
      </c>
      <c r="AG87" s="33"/>
      <c r="AH87" s="233"/>
      <c r="AI87" s="50"/>
      <c r="AJ87" s="10"/>
      <c r="AK87" s="23"/>
      <c r="AL87" s="24"/>
      <c r="AM87" s="24"/>
      <c r="AN87" s="24"/>
      <c r="AO87" s="24"/>
      <c r="AP87" s="24"/>
      <c r="AQ87" s="25"/>
      <c r="AR87" s="25"/>
      <c r="AS87" s="25"/>
      <c r="AT87" s="24"/>
      <c r="AU87" s="344"/>
      <c r="AV87" s="344"/>
      <c r="AW87" s="24"/>
      <c r="AX87" s="354"/>
      <c r="AY87" s="10"/>
      <c r="AZ87" s="66"/>
      <c r="BA87" s="67"/>
      <c r="BB87" s="67"/>
      <c r="BC87" s="67"/>
      <c r="BD87" s="67"/>
      <c r="BE87" s="67"/>
      <c r="BF87" s="157"/>
      <c r="BG87" s="67"/>
      <c r="BH87" s="185"/>
      <c r="BI87" s="67"/>
      <c r="BJ87" s="67"/>
      <c r="BK87" s="67"/>
      <c r="BL87" s="157"/>
      <c r="BM87" s="66"/>
      <c r="BN87" s="67"/>
      <c r="BO87" s="67"/>
      <c r="BP87" s="67"/>
      <c r="BQ87" s="74"/>
      <c r="BR87" s="67"/>
      <c r="BS87" s="86"/>
      <c r="BT87" s="185"/>
      <c r="BU87" s="1"/>
      <c r="BV87">
        <f t="shared" si="220"/>
        <v>78</v>
      </c>
    </row>
    <row r="88" spans="2:84" x14ac:dyDescent="0.3">
      <c r="B88" s="173">
        <f t="shared" si="203"/>
        <v>43988</v>
      </c>
      <c r="D88" s="18"/>
      <c r="E88" s="19"/>
      <c r="F88" s="19"/>
      <c r="G88" s="19"/>
      <c r="H88" s="19"/>
      <c r="I88" s="19"/>
      <c r="J88" s="39"/>
      <c r="K88" s="19"/>
      <c r="L88" s="19"/>
      <c r="M88" s="19"/>
      <c r="N88" s="19"/>
      <c r="O88" s="43"/>
      <c r="P88" s="18"/>
      <c r="Q88" s="19"/>
      <c r="R88" s="19"/>
      <c r="S88" s="19"/>
      <c r="T88" s="43"/>
      <c r="U88" s="1"/>
      <c r="V88" s="35"/>
      <c r="W88" s="36"/>
      <c r="X88" s="36"/>
      <c r="Y88" s="36"/>
      <c r="Z88" s="36"/>
      <c r="AA88" s="36"/>
      <c r="AB88" s="47"/>
      <c r="AC88" s="36"/>
      <c r="AD88" s="36"/>
      <c r="AE88" s="51"/>
      <c r="AF88" s="36"/>
      <c r="AG88" s="36"/>
      <c r="AH88" s="36"/>
      <c r="AI88" s="51"/>
      <c r="AJ88" s="1"/>
      <c r="AK88" s="26"/>
      <c r="AL88" s="27"/>
      <c r="AM88" s="27"/>
      <c r="AN88" s="27"/>
      <c r="AO88" s="27"/>
      <c r="AP88" s="27"/>
      <c r="AQ88" s="27"/>
      <c r="AR88" s="27"/>
      <c r="AS88" s="27"/>
      <c r="AT88" s="27"/>
      <c r="AU88" s="346"/>
      <c r="AV88" s="346"/>
      <c r="AW88" s="27"/>
      <c r="AX88" s="353"/>
      <c r="AY88" s="1"/>
      <c r="AZ88" s="68"/>
      <c r="BA88" s="69"/>
      <c r="BB88" s="69"/>
      <c r="BC88" s="69"/>
      <c r="BD88" s="69"/>
      <c r="BE88" s="69"/>
      <c r="BF88" s="69"/>
      <c r="BG88" s="69"/>
      <c r="BH88" s="186"/>
      <c r="BI88" s="69"/>
      <c r="BJ88" s="69"/>
      <c r="BK88" s="69"/>
      <c r="BL88" s="69"/>
      <c r="BM88" s="68"/>
      <c r="BN88" s="69"/>
      <c r="BO88" s="69"/>
      <c r="BP88" s="69"/>
      <c r="BQ88" s="71"/>
      <c r="BR88" s="69"/>
      <c r="BS88" s="69"/>
      <c r="BT88" s="186"/>
      <c r="BU88" s="1"/>
      <c r="BV88">
        <f t="shared" si="220"/>
        <v>79</v>
      </c>
    </row>
    <row r="89" spans="2:84" x14ac:dyDescent="0.3">
      <c r="B89" s="56"/>
      <c r="D89" s="1"/>
      <c r="E89" s="1"/>
      <c r="F89" s="1"/>
      <c r="G89" s="1"/>
      <c r="H89" s="59"/>
      <c r="I89" s="1"/>
      <c r="J89" s="5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59"/>
      <c r="W89" s="1"/>
      <c r="X89" s="1"/>
      <c r="Y89" s="1"/>
      <c r="Z89" s="1"/>
      <c r="AA89" s="1"/>
      <c r="AB89" s="5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59"/>
      <c r="BC89" s="1"/>
      <c r="BD89" s="5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84" x14ac:dyDescent="0.3">
      <c r="B90" s="181" t="s">
        <v>84</v>
      </c>
      <c r="D90" s="56">
        <f>+D85</f>
        <v>20578</v>
      </c>
      <c r="E90" s="56"/>
      <c r="F90" s="56"/>
      <c r="G90" s="56"/>
      <c r="H90" s="56">
        <f t="shared" ref="H90:BO90" si="370">+H85</f>
        <v>1901783</v>
      </c>
      <c r="I90" s="56">
        <f t="shared" si="370"/>
        <v>0</v>
      </c>
      <c r="J90" s="56">
        <f t="shared" si="370"/>
        <v>1.0938733418208011E-2</v>
      </c>
      <c r="K90" s="56">
        <f t="shared" si="370"/>
        <v>0</v>
      </c>
      <c r="L90" s="56">
        <f t="shared" si="370"/>
        <v>0</v>
      </c>
      <c r="M90" s="56">
        <f t="shared" si="370"/>
        <v>0</v>
      </c>
      <c r="N90" s="56">
        <f t="shared" si="370"/>
        <v>25023.46052631579</v>
      </c>
      <c r="O90" s="56">
        <f t="shared" si="370"/>
        <v>0</v>
      </c>
      <c r="P90" s="56">
        <f t="shared" si="370"/>
        <v>155980</v>
      </c>
      <c r="Q90" s="56">
        <f t="shared" si="370"/>
        <v>0</v>
      </c>
      <c r="R90" s="56" t="e">
        <f t="shared" si="370"/>
        <v>#DIV/0!</v>
      </c>
      <c r="S90" s="56">
        <f t="shared" si="370"/>
        <v>0</v>
      </c>
      <c r="T90" s="56">
        <f t="shared" si="370"/>
        <v>0</v>
      </c>
      <c r="U90" s="56"/>
      <c r="V90" s="56">
        <f t="shared" si="370"/>
        <v>1083</v>
      </c>
      <c r="W90" s="56">
        <f t="shared" si="370"/>
        <v>0</v>
      </c>
      <c r="X90" s="56">
        <f t="shared" si="370"/>
        <v>0</v>
      </c>
      <c r="Y90" s="56">
        <f t="shared" si="370"/>
        <v>0</v>
      </c>
      <c r="Z90" s="56">
        <f t="shared" si="370"/>
        <v>109142</v>
      </c>
      <c r="AA90" s="56">
        <f t="shared" si="370"/>
        <v>0</v>
      </c>
      <c r="AB90" s="56">
        <f t="shared" si="370"/>
        <v>5.738930256501399E-2</v>
      </c>
      <c r="AC90" s="56">
        <f t="shared" si="370"/>
        <v>0</v>
      </c>
      <c r="AD90" s="56">
        <f t="shared" si="370"/>
        <v>1436.078947368421</v>
      </c>
      <c r="AE90" s="56">
        <f t="shared" si="370"/>
        <v>0</v>
      </c>
      <c r="AF90" s="56">
        <f t="shared" si="370"/>
        <v>7035</v>
      </c>
      <c r="AG90" s="56">
        <f t="shared" si="370"/>
        <v>0</v>
      </c>
      <c r="AH90" s="56" t="e">
        <f t="shared" si="370"/>
        <v>#DIV/0!</v>
      </c>
      <c r="AI90" s="56">
        <f t="shared" si="370"/>
        <v>0</v>
      </c>
      <c r="AJ90" s="56"/>
      <c r="AK90" s="56">
        <f t="shared" si="370"/>
        <v>42994</v>
      </c>
      <c r="AL90" s="56">
        <f t="shared" si="370"/>
        <v>0</v>
      </c>
      <c r="AM90" s="56">
        <f t="shared" si="370"/>
        <v>0</v>
      </c>
      <c r="AN90" s="56">
        <f t="shared" si="370"/>
        <v>178263</v>
      </c>
      <c r="AO90" s="56">
        <f t="shared" si="370"/>
        <v>688670</v>
      </c>
      <c r="AP90" s="56">
        <f t="shared" si="370"/>
        <v>0</v>
      </c>
      <c r="AQ90" s="56">
        <f t="shared" si="370"/>
        <v>6.6587576431522938E-2</v>
      </c>
      <c r="AR90" s="56">
        <f t="shared" si="370"/>
        <v>0</v>
      </c>
      <c r="AS90" s="56">
        <f t="shared" si="370"/>
        <v>0</v>
      </c>
      <c r="AT90" s="56">
        <f t="shared" si="370"/>
        <v>0</v>
      </c>
      <c r="AU90" s="56">
        <f t="shared" si="370"/>
        <v>0.36211807551124392</v>
      </c>
      <c r="AV90" s="56">
        <f t="shared" si="370"/>
        <v>0</v>
      </c>
      <c r="AW90" s="56">
        <f t="shared" si="370"/>
        <v>9061.4473684210534</v>
      </c>
      <c r="AX90" s="56">
        <f t="shared" si="370"/>
        <v>0</v>
      </c>
      <c r="AY90" s="56">
        <f t="shared" si="370"/>
        <v>0</v>
      </c>
      <c r="AZ90" s="56">
        <f t="shared" si="370"/>
        <v>493497</v>
      </c>
      <c r="BA90" s="56">
        <f t="shared" si="370"/>
        <v>0</v>
      </c>
      <c r="BB90" s="56">
        <f t="shared" si="370"/>
        <v>19096671</v>
      </c>
      <c r="BC90" s="56">
        <f t="shared" si="370"/>
        <v>0</v>
      </c>
      <c r="BD90" s="56">
        <f t="shared" si="370"/>
        <v>20578</v>
      </c>
      <c r="BE90" s="56">
        <f t="shared" si="370"/>
        <v>0</v>
      </c>
      <c r="BF90" s="56">
        <f t="shared" si="370"/>
        <v>4.1698328459950113E-2</v>
      </c>
      <c r="BG90" s="56">
        <f t="shared" si="370"/>
        <v>0</v>
      </c>
      <c r="BH90" s="56">
        <f t="shared" si="370"/>
        <v>0</v>
      </c>
      <c r="BI90" s="56">
        <f t="shared" si="370"/>
        <v>0</v>
      </c>
      <c r="BJ90" s="56">
        <f t="shared" si="370"/>
        <v>3221198</v>
      </c>
      <c r="BK90" s="56">
        <f t="shared" si="370"/>
        <v>0</v>
      </c>
      <c r="BL90" s="56">
        <f t="shared" si="370"/>
        <v>4.8422978034880187E-2</v>
      </c>
      <c r="BM90" s="56">
        <f t="shared" si="370"/>
        <v>251271.98684210525</v>
      </c>
      <c r="BN90" s="56">
        <f t="shared" si="370"/>
        <v>0</v>
      </c>
      <c r="BO90" s="56">
        <f t="shared" si="370"/>
        <v>1649461</v>
      </c>
      <c r="BP90" s="10"/>
      <c r="BQ90" s="62"/>
      <c r="BR90" s="10"/>
      <c r="BS90" s="10"/>
      <c r="BT90" s="10"/>
      <c r="BU90" s="10"/>
      <c r="BV90" s="161"/>
      <c r="BW90" s="10"/>
      <c r="BX90" s="62"/>
      <c r="BY90" s="10"/>
      <c r="BZ90" s="161"/>
      <c r="CA90" s="61"/>
      <c r="CB90" s="61"/>
      <c r="CC90" s="61"/>
      <c r="CD90" s="61"/>
      <c r="CE90" s="61"/>
      <c r="CF90" s="158"/>
    </row>
    <row r="91" spans="2:84" x14ac:dyDescent="0.3">
      <c r="B91" t="s">
        <v>120</v>
      </c>
      <c r="D91" s="56">
        <f>+D84-D90</f>
        <v>1304</v>
      </c>
      <c r="H91" s="56">
        <f t="shared" ref="H91:BO91" si="371">+H84-H90</f>
        <v>-20578</v>
      </c>
      <c r="I91" s="56">
        <f t="shared" si="371"/>
        <v>0</v>
      </c>
      <c r="J91" s="56">
        <f t="shared" si="371"/>
        <v>8.300663008295097E-4</v>
      </c>
      <c r="K91" s="56">
        <f t="shared" si="371"/>
        <v>0</v>
      </c>
      <c r="L91" s="56">
        <f t="shared" si="371"/>
        <v>0</v>
      </c>
      <c r="M91" s="56">
        <f t="shared" si="371"/>
        <v>0</v>
      </c>
      <c r="N91" s="56">
        <f t="shared" si="371"/>
        <v>59.272807017543528</v>
      </c>
      <c r="O91" s="56">
        <f t="shared" si="371"/>
        <v>0</v>
      </c>
      <c r="P91" s="56">
        <f t="shared" si="371"/>
        <v>-32</v>
      </c>
      <c r="Q91" s="56">
        <f t="shared" si="371"/>
        <v>0</v>
      </c>
      <c r="R91" s="56" t="e">
        <f t="shared" si="371"/>
        <v>#DIV/0!</v>
      </c>
      <c r="S91" s="56">
        <f t="shared" si="371"/>
        <v>0</v>
      </c>
      <c r="T91" s="56">
        <f t="shared" si="371"/>
        <v>0</v>
      </c>
      <c r="U91" s="56"/>
      <c r="V91" s="56">
        <f t="shared" si="371"/>
        <v>51</v>
      </c>
      <c r="W91" s="56">
        <f t="shared" si="371"/>
        <v>0</v>
      </c>
      <c r="X91" s="56">
        <f t="shared" si="371"/>
        <v>0</v>
      </c>
      <c r="Y91" s="56">
        <f t="shared" si="371"/>
        <v>0</v>
      </c>
      <c r="Z91" s="56">
        <f t="shared" si="371"/>
        <v>-1083</v>
      </c>
      <c r="AA91" s="56">
        <f t="shared" si="371"/>
        <v>0</v>
      </c>
      <c r="AB91" s="56">
        <f t="shared" si="371"/>
        <v>5.2071447919209424E-5</v>
      </c>
      <c r="AC91" s="56">
        <f t="shared" si="371"/>
        <v>0</v>
      </c>
      <c r="AD91" s="56">
        <f t="shared" si="371"/>
        <v>4.7077192982455927</v>
      </c>
      <c r="AE91" s="56">
        <f t="shared" si="371"/>
        <v>0</v>
      </c>
      <c r="AF91" s="56">
        <f t="shared" si="371"/>
        <v>445</v>
      </c>
      <c r="AG91" s="56">
        <f t="shared" si="371"/>
        <v>0</v>
      </c>
      <c r="AH91" s="56" t="e">
        <f t="shared" si="371"/>
        <v>#DIV/0!</v>
      </c>
      <c r="AI91" s="56">
        <f t="shared" si="371"/>
        <v>0</v>
      </c>
      <c r="AJ91" s="56"/>
      <c r="AK91" s="56">
        <f t="shared" si="371"/>
        <v>-12646</v>
      </c>
      <c r="AL91" s="56">
        <f t="shared" si="371"/>
        <v>0</v>
      </c>
      <c r="AM91" s="56">
        <f t="shared" si="371"/>
        <v>0</v>
      </c>
      <c r="AN91" s="56">
        <f t="shared" si="371"/>
        <v>0</v>
      </c>
      <c r="AO91" s="56">
        <f t="shared" si="371"/>
        <v>-42994</v>
      </c>
      <c r="AP91" s="56">
        <f t="shared" si="371"/>
        <v>0</v>
      </c>
      <c r="AQ91" s="56">
        <f t="shared" si="371"/>
        <v>-1.7267538988078139E-2</v>
      </c>
      <c r="AR91" s="56">
        <f t="shared" si="371"/>
        <v>0</v>
      </c>
      <c r="AS91" s="56">
        <f t="shared" si="371"/>
        <v>0</v>
      </c>
      <c r="AT91" s="56">
        <f t="shared" si="371"/>
        <v>0</v>
      </c>
      <c r="AU91" s="56">
        <f t="shared" si="371"/>
        <v>-1.889338708015853E-2</v>
      </c>
      <c r="AV91" s="56">
        <f t="shared" si="371"/>
        <v>0</v>
      </c>
      <c r="AW91" s="56">
        <f t="shared" si="371"/>
        <v>-452.43403508771917</v>
      </c>
      <c r="AX91" s="56">
        <f t="shared" si="371"/>
        <v>0</v>
      </c>
      <c r="AY91" s="56">
        <f t="shared" si="371"/>
        <v>0</v>
      </c>
      <c r="AZ91" s="56">
        <f t="shared" si="371"/>
        <v>-40376</v>
      </c>
      <c r="BA91" s="56">
        <f t="shared" si="371"/>
        <v>0</v>
      </c>
      <c r="BB91" s="56">
        <f t="shared" si="371"/>
        <v>-493497</v>
      </c>
      <c r="BC91" s="56">
        <f t="shared" si="371"/>
        <v>0</v>
      </c>
      <c r="BD91" s="56">
        <f t="shared" si="371"/>
        <v>1304</v>
      </c>
      <c r="BE91" s="56">
        <f t="shared" si="371"/>
        <v>0</v>
      </c>
      <c r="BF91" s="56">
        <f t="shared" si="371"/>
        <v>6.5934081843457837E-3</v>
      </c>
      <c r="BG91" s="56">
        <f t="shared" si="371"/>
        <v>0</v>
      </c>
      <c r="BH91" s="56">
        <f t="shared" si="371"/>
        <v>0</v>
      </c>
      <c r="BI91" s="56">
        <f t="shared" si="371"/>
        <v>0</v>
      </c>
      <c r="BJ91" s="56">
        <f t="shared" si="371"/>
        <v>-150183</v>
      </c>
      <c r="BK91" s="56">
        <f t="shared" si="371"/>
        <v>0</v>
      </c>
      <c r="BL91" s="56">
        <f t="shared" si="371"/>
        <v>2.3576270745054723E-3</v>
      </c>
      <c r="BM91" s="56">
        <f t="shared" si="371"/>
        <v>-3229.6668421052455</v>
      </c>
      <c r="BN91" s="56">
        <f t="shared" si="371"/>
        <v>0</v>
      </c>
      <c r="BO91" s="56">
        <f t="shared" si="371"/>
        <v>-20578</v>
      </c>
      <c r="BP91" s="10"/>
      <c r="BQ91" s="10"/>
      <c r="BR91" s="10"/>
      <c r="BS91" s="10"/>
      <c r="BT91" s="10"/>
      <c r="BU91" s="10"/>
      <c r="BV91" s="62"/>
      <c r="BW91" s="10"/>
      <c r="BX91" s="10"/>
      <c r="BY91" s="10"/>
      <c r="BZ91" s="62"/>
      <c r="CA91" s="61"/>
      <c r="CB91" s="61"/>
      <c r="CC91" s="61"/>
      <c r="CD91" s="61"/>
      <c r="CE91" s="61"/>
      <c r="CF91" s="117"/>
    </row>
    <row r="92" spans="2:84" x14ac:dyDescent="0.3">
      <c r="N92" s="59"/>
      <c r="Z92" s="56"/>
      <c r="AB92" s="59"/>
      <c r="AD92" s="275"/>
      <c r="AZ92" s="59"/>
      <c r="BF92" s="59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61"/>
      <c r="CB92" s="117"/>
      <c r="CC92" s="117"/>
      <c r="CD92" s="117"/>
      <c r="CE92" s="117"/>
    </row>
    <row r="93" spans="2:84" x14ac:dyDescent="0.3">
      <c r="D93" s="56"/>
      <c r="H93" s="1"/>
      <c r="N93" s="59"/>
      <c r="V93" s="56"/>
      <c r="Z93" s="1"/>
      <c r="AZ93" s="59"/>
      <c r="BB93" s="56"/>
      <c r="BD93" s="59"/>
      <c r="BI93" s="61"/>
      <c r="BJ93" s="61"/>
      <c r="BK93" s="61"/>
      <c r="BL93" s="61"/>
      <c r="BM93" s="61"/>
      <c r="BN93" s="61"/>
      <c r="BO93" s="61"/>
      <c r="BP93" s="61"/>
      <c r="BQ93" s="61"/>
      <c r="BR93" s="10"/>
      <c r="BS93" s="10"/>
    </row>
    <row r="94" spans="2:84" x14ac:dyDescent="0.3">
      <c r="H94" s="56"/>
      <c r="Z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90"/>
      <c r="BR94" s="1"/>
      <c r="BS94" s="1"/>
    </row>
    <row r="95" spans="2:84" x14ac:dyDescent="0.3">
      <c r="D95" s="1"/>
      <c r="E95" s="123" t="s">
        <v>28</v>
      </c>
      <c r="F95" s="124"/>
      <c r="G95" s="124" t="s">
        <v>68</v>
      </c>
      <c r="H95" s="116"/>
      <c r="I95" s="116"/>
      <c r="J95" s="116"/>
      <c r="K95" s="61"/>
      <c r="L95" s="10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90"/>
      <c r="BR95" s="1"/>
      <c r="BS95" s="1"/>
    </row>
    <row r="96" spans="2:84" x14ac:dyDescent="0.3">
      <c r="D96" s="1"/>
      <c r="E96" s="123" t="s">
        <v>40</v>
      </c>
      <c r="F96" s="124"/>
      <c r="G96" s="124" t="s">
        <v>42</v>
      </c>
      <c r="H96" s="10"/>
      <c r="I96" s="10"/>
      <c r="J96" s="10"/>
      <c r="K96" s="61"/>
      <c r="L96" s="10"/>
      <c r="AC96" s="1"/>
      <c r="AD96" s="1"/>
      <c r="AE96" s="1"/>
      <c r="AF96" s="1"/>
      <c r="AG96" s="1"/>
      <c r="AH96" s="1"/>
      <c r="AI96" s="1"/>
      <c r="AJ96" s="1"/>
      <c r="AK96" s="1" t="s">
        <v>17</v>
      </c>
      <c r="AL96" s="1"/>
      <c r="AM96" s="1"/>
      <c r="AN96" s="1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90"/>
      <c r="BR96" s="1"/>
      <c r="BS96" s="1"/>
    </row>
    <row r="97" spans="2:86" x14ac:dyDescent="0.3">
      <c r="D97" s="1"/>
      <c r="E97" s="123" t="s">
        <v>47</v>
      </c>
      <c r="F97" s="124"/>
      <c r="G97" s="124" t="s">
        <v>58</v>
      </c>
      <c r="H97" s="10"/>
      <c r="I97" s="10"/>
      <c r="J97" s="10"/>
      <c r="K97" s="61"/>
      <c r="L97" s="10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90"/>
      <c r="BR97" s="1"/>
      <c r="BS97" s="1"/>
    </row>
    <row r="98" spans="2:86" x14ac:dyDescent="0.3">
      <c r="D98" s="1"/>
      <c r="E98" s="123" t="s">
        <v>69</v>
      </c>
      <c r="F98" s="61"/>
      <c r="G98" s="93" t="s">
        <v>70</v>
      </c>
      <c r="H98" s="61"/>
      <c r="I98" s="61"/>
      <c r="J98" s="61"/>
      <c r="K98" s="61"/>
      <c r="L98" s="6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90"/>
      <c r="BR98" s="1"/>
      <c r="BS98" s="1"/>
    </row>
    <row r="99" spans="2:86" x14ac:dyDescent="0.3">
      <c r="AC99" s="1"/>
      <c r="AD99" s="1"/>
      <c r="AE99" s="1"/>
      <c r="AF99" s="1"/>
      <c r="AG99" s="1"/>
      <c r="AH99" s="1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1"/>
      <c r="BS99" s="1"/>
    </row>
    <row r="100" spans="2:86" x14ac:dyDescent="0.3">
      <c r="AC100" s="1"/>
      <c r="AD100" s="1"/>
      <c r="AE100" s="1"/>
      <c r="AF100" s="1"/>
      <c r="AG100" s="1"/>
      <c r="AH100" s="1"/>
    </row>
    <row r="101" spans="2:86" x14ac:dyDescent="0.3">
      <c r="D101" s="56"/>
      <c r="AC101" s="1"/>
      <c r="AD101" s="1"/>
      <c r="AE101" s="1"/>
      <c r="AF101" s="1"/>
      <c r="AG101" s="1"/>
      <c r="AH101" s="1"/>
    </row>
    <row r="102" spans="2:86" x14ac:dyDescent="0.3">
      <c r="D102" s="1">
        <v>4900</v>
      </c>
      <c r="Z102" s="56"/>
      <c r="AC102" s="1"/>
      <c r="AD102" s="1"/>
      <c r="AE102" s="1"/>
      <c r="AF102" s="1"/>
      <c r="AG102" s="1"/>
      <c r="AH102" s="1"/>
    </row>
    <row r="103" spans="2:86" x14ac:dyDescent="0.3">
      <c r="D103" s="1">
        <v>1000000</v>
      </c>
      <c r="AC103" s="1"/>
      <c r="AD103" s="1"/>
      <c r="AE103" s="1"/>
      <c r="AF103" s="1"/>
      <c r="AG103" s="1"/>
      <c r="AH103" s="1"/>
    </row>
    <row r="104" spans="2:86" x14ac:dyDescent="0.3">
      <c r="AC104" s="1"/>
      <c r="AD104" s="1"/>
      <c r="AE104" s="1"/>
      <c r="AF104" s="1"/>
      <c r="AG104" s="1"/>
      <c r="AH104" s="1"/>
    </row>
    <row r="105" spans="2:86" x14ac:dyDescent="0.3">
      <c r="D105" s="279">
        <f>+D102/D103</f>
        <v>4.8999999999999998E-3</v>
      </c>
      <c r="AC105" s="1"/>
      <c r="AD105" s="1"/>
      <c r="AE105" s="1"/>
      <c r="AF105" s="1"/>
      <c r="AG105" s="1"/>
      <c r="AH105" s="1"/>
    </row>
    <row r="106" spans="2:86" x14ac:dyDescent="0.3">
      <c r="AC106" s="1"/>
      <c r="AD106" s="1"/>
      <c r="AE106" s="1"/>
      <c r="AF106" s="1"/>
      <c r="AG106" s="1"/>
      <c r="AH106" s="1"/>
    </row>
    <row r="107" spans="2:86" x14ac:dyDescent="0.3">
      <c r="D107" s="475"/>
      <c r="AC107" s="1"/>
      <c r="AD107" s="1"/>
      <c r="AE107" s="1"/>
      <c r="AF107" s="1"/>
      <c r="AG107" s="1"/>
      <c r="AH107" s="1"/>
    </row>
    <row r="108" spans="2:86" x14ac:dyDescent="0.3">
      <c r="B108" s="474"/>
      <c r="AC108" s="1"/>
      <c r="AD108" s="1"/>
      <c r="AE108" s="1"/>
      <c r="AF108" s="1"/>
      <c r="AG108" s="1"/>
      <c r="AH108" s="1"/>
    </row>
    <row r="109" spans="2:86" x14ac:dyDescent="0.3">
      <c r="D109" s="474"/>
      <c r="AC109" s="1"/>
      <c r="AD109" s="1"/>
      <c r="AE109" s="1"/>
      <c r="AF109" s="1"/>
      <c r="AG109" s="1"/>
      <c r="AH109" s="1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1"/>
      <c r="BS109" s="1"/>
      <c r="BT109" s="1"/>
      <c r="BU109" s="1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</row>
    <row r="110" spans="2:86" x14ac:dyDescent="0.3">
      <c r="AC110" s="10"/>
      <c r="AD110" s="10"/>
      <c r="AE110" s="10"/>
      <c r="AF110" s="10"/>
      <c r="AG110" s="10"/>
      <c r="AH110" s="1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121"/>
      <c r="CA110" s="1"/>
      <c r="CB110" s="1"/>
      <c r="CC110" s="1"/>
      <c r="CD110" s="1"/>
      <c r="CE110" s="1"/>
      <c r="CF110" s="1"/>
      <c r="CG110" s="1"/>
      <c r="CH110" s="1"/>
    </row>
    <row r="111" spans="2:86" x14ac:dyDescent="0.3">
      <c r="D111">
        <v>10</v>
      </c>
      <c r="AC111" s="10"/>
      <c r="AD111" s="10"/>
      <c r="AE111" s="10"/>
      <c r="AF111" s="10"/>
      <c r="AG111" s="10"/>
      <c r="AH111" s="1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89"/>
      <c r="BW111" s="89"/>
      <c r="BX111" s="89"/>
      <c r="BY111" s="89"/>
      <c r="BZ111" s="89"/>
      <c r="CA111" s="1"/>
      <c r="CB111" s="1"/>
      <c r="CC111" s="1"/>
      <c r="CD111" s="1"/>
      <c r="CE111" s="1"/>
      <c r="CF111" s="1"/>
      <c r="CG111" s="1"/>
      <c r="CH111" s="1"/>
    </row>
    <row r="112" spans="2:86" x14ac:dyDescent="0.3">
      <c r="D112" s="1">
        <v>1000000</v>
      </c>
      <c r="AC112" s="10"/>
      <c r="AD112" s="10"/>
      <c r="AE112" s="10"/>
      <c r="AF112" s="10"/>
      <c r="AG112" s="10"/>
      <c r="AH112" s="1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89"/>
      <c r="BW112" s="89"/>
      <c r="BX112" s="89"/>
      <c r="BY112" s="89"/>
      <c r="BZ112" s="89"/>
      <c r="CA112" s="1"/>
      <c r="CB112" s="1"/>
      <c r="CC112" s="1"/>
      <c r="CD112" s="1"/>
      <c r="CE112" s="1"/>
      <c r="CF112" s="1"/>
    </row>
    <row r="113" spans="2:84" x14ac:dyDescent="0.3">
      <c r="D113" s="57">
        <f>+D111/D112</f>
        <v>1.0000000000000001E-5</v>
      </c>
      <c r="AC113" s="10"/>
      <c r="AD113" s="10"/>
      <c r="AE113" s="10"/>
      <c r="AF113" s="10"/>
      <c r="AG113" s="10"/>
      <c r="AH113" s="1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89"/>
      <c r="BW113" s="89"/>
      <c r="BX113" s="89"/>
      <c r="BY113" s="89"/>
      <c r="BZ113" s="89"/>
      <c r="CA113" s="1"/>
      <c r="CB113" s="1"/>
      <c r="CC113" s="1"/>
      <c r="CD113" s="1"/>
      <c r="CE113" s="1"/>
      <c r="CF113" s="1"/>
    </row>
    <row r="114" spans="2:84" x14ac:dyDescent="0.3">
      <c r="AC114" s="10"/>
      <c r="AD114" s="10"/>
      <c r="AE114" s="10"/>
      <c r="AF114" s="10"/>
      <c r="AG114" s="10"/>
      <c r="AH114" s="1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122"/>
      <c r="BY114" s="89"/>
      <c r="BZ114" s="89"/>
    </row>
    <row r="115" spans="2:84" x14ac:dyDescent="0.3">
      <c r="D115" s="1">
        <v>330000000</v>
      </c>
      <c r="AC115" s="10"/>
      <c r="AD115" s="10"/>
      <c r="AE115" s="10"/>
      <c r="AF115" s="10"/>
      <c r="AG115" s="10"/>
      <c r="AH115" s="10"/>
      <c r="AI115" s="90"/>
      <c r="AJ115" s="90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9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</row>
    <row r="116" spans="2:84" x14ac:dyDescent="0.3">
      <c r="AC116" s="10"/>
      <c r="AD116" s="10"/>
      <c r="AE116" s="10"/>
      <c r="AF116" s="10"/>
      <c r="AG116" s="10"/>
      <c r="AH116" s="10"/>
      <c r="AI116" s="90"/>
      <c r="AJ116" s="90"/>
      <c r="AK116" s="151"/>
      <c r="AL116" s="151"/>
      <c r="AM116" s="151"/>
      <c r="AN116" s="151"/>
      <c r="AO116" s="151"/>
      <c r="AP116" s="151"/>
      <c r="AQ116" s="151"/>
      <c r="AR116" s="90"/>
      <c r="AS116" s="90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</row>
    <row r="117" spans="2:84" x14ac:dyDescent="0.3">
      <c r="D117" s="472">
        <f>+H72/D115</f>
        <v>4.9118121212121208E-3</v>
      </c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10"/>
      <c r="AT117" s="90"/>
      <c r="AU117" s="110"/>
      <c r="AV117" s="110"/>
      <c r="AW117" s="110"/>
      <c r="AX117" s="110"/>
      <c r="AY117" s="90"/>
      <c r="AZ117" s="9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89"/>
      <c r="BW117" s="89"/>
      <c r="BX117" s="89"/>
      <c r="BY117" s="89"/>
      <c r="BZ117" s="89"/>
    </row>
    <row r="118" spans="2:84" x14ac:dyDescent="0.3">
      <c r="D118">
        <v>150000</v>
      </c>
      <c r="AC118" s="10"/>
      <c r="AD118" s="10"/>
      <c r="AE118" s="10"/>
      <c r="AF118" s="10"/>
      <c r="AG118" s="10"/>
      <c r="AH118" s="10"/>
      <c r="AI118" s="90"/>
      <c r="AJ118" s="90"/>
      <c r="AK118" s="90"/>
      <c r="AL118" s="90"/>
      <c r="AM118" s="152"/>
      <c r="AN118" s="152"/>
      <c r="AO118" s="152"/>
      <c r="AP118" s="152"/>
      <c r="AQ118" s="152"/>
      <c r="AR118" s="90"/>
      <c r="AS118" s="90"/>
      <c r="AT118" s="90"/>
      <c r="AU118" s="110"/>
      <c r="AV118" s="110"/>
      <c r="AW118" s="110"/>
      <c r="AX118" s="110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89"/>
      <c r="BW118" s="89"/>
      <c r="BX118" s="89"/>
      <c r="BY118" s="89"/>
      <c r="BZ118" s="89"/>
    </row>
    <row r="119" spans="2:84" x14ac:dyDescent="0.3">
      <c r="D119" s="279">
        <f>+D118/D115</f>
        <v>4.5454545454545455E-4</v>
      </c>
      <c r="AC119" s="10"/>
      <c r="AD119" s="10"/>
      <c r="AE119" s="10"/>
      <c r="AF119" s="10"/>
      <c r="AG119" s="10"/>
      <c r="AH119" s="10"/>
      <c r="AI119" s="90"/>
      <c r="AJ119" s="90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10"/>
      <c r="AV119" s="110"/>
      <c r="AW119" s="110"/>
      <c r="AX119" s="110"/>
      <c r="AY119" s="90"/>
      <c r="AZ119" s="90"/>
      <c r="BA119" s="11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</row>
    <row r="120" spans="2:84" x14ac:dyDescent="0.3">
      <c r="D120">
        <v>28.59</v>
      </c>
      <c r="AC120" s="10"/>
      <c r="AD120" s="10"/>
      <c r="AE120" s="10"/>
      <c r="AF120" s="10"/>
      <c r="AG120" s="10"/>
      <c r="AH120" s="10"/>
      <c r="AI120" s="90"/>
      <c r="AJ120" s="90"/>
      <c r="AK120" s="90"/>
      <c r="AL120" s="90"/>
      <c r="AM120" s="152"/>
      <c r="AN120" s="152"/>
      <c r="AO120" s="152"/>
      <c r="AP120" s="152"/>
      <c r="AQ120" s="152"/>
      <c r="AR120" s="152"/>
      <c r="AS120" s="152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</row>
    <row r="121" spans="2:84" x14ac:dyDescent="0.3">
      <c r="AC121" s="10"/>
      <c r="AD121" s="10"/>
      <c r="AE121" s="10"/>
      <c r="AF121" s="10"/>
      <c r="AG121" s="10"/>
      <c r="AH121" s="10"/>
      <c r="AI121" s="90"/>
      <c r="AJ121" s="90"/>
      <c r="AK121" s="90"/>
      <c r="AL121" s="90"/>
      <c r="AM121" s="152"/>
      <c r="AN121" s="152"/>
      <c r="AO121" s="152"/>
      <c r="AP121" s="152"/>
      <c r="AQ121" s="152"/>
      <c r="AR121" s="152"/>
      <c r="AS121" s="152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</row>
    <row r="122" spans="2:84" x14ac:dyDescent="0.3">
      <c r="D122">
        <f>+D115/100000</f>
        <v>3300</v>
      </c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152"/>
      <c r="AS122" s="152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</row>
    <row r="123" spans="2:84" x14ac:dyDescent="0.3">
      <c r="D123">
        <f>+D122*D120</f>
        <v>94347</v>
      </c>
      <c r="AC123" s="10"/>
      <c r="AD123" s="10"/>
      <c r="AE123" s="10"/>
      <c r="AF123" s="10"/>
      <c r="AG123" s="10"/>
      <c r="AH123" s="10"/>
      <c r="AI123" s="90"/>
      <c r="AJ123" s="90"/>
      <c r="AK123" s="90"/>
      <c r="AL123" s="90"/>
      <c r="AM123" s="152"/>
      <c r="AN123" s="152"/>
      <c r="AO123" s="152"/>
      <c r="AP123" s="152"/>
      <c r="AQ123" s="152"/>
      <c r="AR123" s="152"/>
      <c r="AS123" s="152"/>
      <c r="AT123" s="90"/>
      <c r="AU123" s="110"/>
      <c r="AV123" s="110"/>
      <c r="AW123" s="110"/>
      <c r="AX123" s="110"/>
      <c r="AY123" s="90"/>
      <c r="AZ123" s="9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2:84" x14ac:dyDescent="0.3">
      <c r="AC124" s="10"/>
      <c r="AD124" s="10"/>
      <c r="AE124" s="10"/>
      <c r="AF124" s="10"/>
      <c r="AG124" s="10"/>
      <c r="AH124" s="10"/>
      <c r="AI124" s="90"/>
      <c r="AJ124" s="90"/>
      <c r="AK124" s="90"/>
      <c r="AL124" s="90"/>
      <c r="AM124" s="152"/>
      <c r="AN124" s="152"/>
      <c r="AO124" s="152"/>
      <c r="AP124" s="152"/>
      <c r="AQ124" s="152"/>
      <c r="AR124" s="152"/>
      <c r="AS124" s="152"/>
      <c r="AT124" s="90"/>
      <c r="AU124" s="110"/>
      <c r="AV124" s="110"/>
      <c r="AW124" s="110"/>
      <c r="AX124" s="110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2:84" x14ac:dyDescent="0.3">
      <c r="AC125" s="10"/>
      <c r="AD125" s="10"/>
      <c r="AE125" s="10"/>
      <c r="AF125" s="10"/>
      <c r="AG125" s="10"/>
      <c r="AH125" s="10"/>
      <c r="AI125" s="90"/>
      <c r="AJ125" s="90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90"/>
      <c r="AV125" s="90"/>
      <c r="AW125" s="90"/>
      <c r="AX125" s="90"/>
      <c r="AY125" s="90"/>
      <c r="AZ125" s="110"/>
      <c r="BA125" s="11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2:84" x14ac:dyDescent="0.3">
      <c r="AC126" s="10"/>
      <c r="AD126" s="10"/>
      <c r="AE126" s="10"/>
      <c r="AF126" s="10"/>
      <c r="AG126" s="10"/>
      <c r="AH126" s="10"/>
      <c r="AI126" s="90"/>
      <c r="AJ126" s="90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2:84" x14ac:dyDescent="0.3"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90"/>
      <c r="AT127" s="110"/>
      <c r="AU127" s="153"/>
      <c r="AV127" s="153"/>
      <c r="AW127" s="153"/>
      <c r="AX127" s="153"/>
      <c r="AY127" s="110"/>
      <c r="AZ127" s="110"/>
      <c r="BA127" s="110"/>
      <c r="BB127" s="110"/>
    </row>
    <row r="128" spans="2:84" x14ac:dyDescent="0.3">
      <c r="B128" s="125"/>
      <c r="D128" s="55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90"/>
      <c r="AV128" s="90"/>
      <c r="AW128" s="90"/>
      <c r="AX128" s="90"/>
      <c r="AY128" s="110"/>
      <c r="AZ128" s="154"/>
      <c r="BA128" s="110"/>
      <c r="BB128" s="110"/>
    </row>
    <row r="129" spans="2:54" x14ac:dyDescent="0.3">
      <c r="B129" s="1"/>
      <c r="D129" s="55"/>
      <c r="W129" s="61"/>
      <c r="X129" s="61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</row>
    <row r="130" spans="2:54" x14ac:dyDescent="0.3">
      <c r="B130" s="1"/>
      <c r="D130" s="55"/>
      <c r="W130" s="61"/>
      <c r="X130" s="61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</row>
    <row r="131" spans="2:54" x14ac:dyDescent="0.3">
      <c r="B131" s="1"/>
      <c r="D131" s="55"/>
      <c r="W131" s="61"/>
      <c r="X131" s="61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</row>
    <row r="132" spans="2:54" x14ac:dyDescent="0.3">
      <c r="B132" s="1"/>
      <c r="D132" s="55"/>
      <c r="W132" s="61"/>
      <c r="X132" s="61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</row>
    <row r="133" spans="2:54" x14ac:dyDescent="0.3">
      <c r="B133" s="55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</row>
    <row r="134" spans="2:54" x14ac:dyDescent="0.3">
      <c r="B134" s="57"/>
      <c r="D134" s="55"/>
      <c r="W134" s="61"/>
      <c r="X134" s="61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</row>
    <row r="135" spans="2:54" x14ac:dyDescent="0.3">
      <c r="B135" s="1"/>
      <c r="D135" s="55"/>
      <c r="W135" s="61"/>
      <c r="X135" s="61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2:54" x14ac:dyDescent="0.3">
      <c r="B136" s="1"/>
      <c r="D136" s="55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</row>
    <row r="137" spans="2:54" x14ac:dyDescent="0.3">
      <c r="B137" s="1"/>
      <c r="D137" s="55"/>
    </row>
    <row r="138" spans="2:54" x14ac:dyDescent="0.3">
      <c r="B138" s="1"/>
      <c r="D138" s="55"/>
    </row>
    <row r="139" spans="2:54" x14ac:dyDescent="0.3">
      <c r="B139" s="57" t="e">
        <f>+B138/B137</f>
        <v>#DIV/0!</v>
      </c>
      <c r="D139" s="55"/>
    </row>
    <row r="140" spans="2:54" x14ac:dyDescent="0.3">
      <c r="B140" s="1"/>
      <c r="D140" s="55"/>
    </row>
    <row r="141" spans="2:54" x14ac:dyDescent="0.3">
      <c r="B141" s="1"/>
      <c r="D141" s="55"/>
    </row>
    <row r="142" spans="2:54" x14ac:dyDescent="0.3">
      <c r="B142" s="1">
        <f>+B138*50</f>
        <v>0</v>
      </c>
      <c r="D142" s="55"/>
    </row>
    <row r="143" spans="2:54" x14ac:dyDescent="0.3">
      <c r="B143" s="1"/>
      <c r="D143" s="55"/>
    </row>
    <row r="144" spans="2:54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/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  <c r="D150" s="55"/>
    </row>
    <row r="151" spans="2:4" x14ac:dyDescent="0.3">
      <c r="B151" s="1"/>
      <c r="D151" s="55"/>
    </row>
    <row r="152" spans="2:4" x14ac:dyDescent="0.3">
      <c r="B152" s="1"/>
    </row>
    <row r="153" spans="2:4" x14ac:dyDescent="0.3">
      <c r="B153" s="1"/>
    </row>
    <row r="154" spans="2:4" x14ac:dyDescent="0.3">
      <c r="B154" s="1"/>
    </row>
    <row r="155" spans="2:4" x14ac:dyDescent="0.3">
      <c r="B155" s="1"/>
    </row>
    <row r="156" spans="2:4" x14ac:dyDescent="0.3">
      <c r="B156" s="1"/>
    </row>
    <row r="157" spans="2:4" x14ac:dyDescent="0.3">
      <c r="B157" s="1"/>
    </row>
    <row r="158" spans="2:4" x14ac:dyDescent="0.3">
      <c r="B158" s="1"/>
    </row>
    <row r="159" spans="2:4" x14ac:dyDescent="0.3">
      <c r="B159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03"/>
  <sheetViews>
    <sheetView topLeftCell="A55" workbookViewId="0">
      <selection activeCell="M86" sqref="M8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11" t="s">
        <v>7</v>
      </c>
      <c r="F7" s="512"/>
      <c r="G7" s="516">
        <v>0.7</v>
      </c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7"/>
    </row>
    <row r="8" spans="3:40" x14ac:dyDescent="0.3">
      <c r="E8" s="513" t="s">
        <v>125</v>
      </c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5"/>
    </row>
    <row r="9" spans="3:40" x14ac:dyDescent="0.3">
      <c r="E9" s="531" t="s">
        <v>37</v>
      </c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3"/>
      <c r="Q9" s="529" t="s">
        <v>118</v>
      </c>
      <c r="R9" s="5"/>
      <c r="S9" s="526" t="s">
        <v>4</v>
      </c>
      <c r="T9" s="527"/>
      <c r="U9" s="528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30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89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89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3" t="s">
        <v>48</v>
      </c>
      <c r="AE14" s="524"/>
      <c r="AF14" s="525"/>
      <c r="AG14" s="208"/>
      <c r="AH14" s="521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2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+K91</f>
        <v>579244</v>
      </c>
      <c r="AG16" s="202"/>
      <c r="AH16" s="216">
        <f>+AJ31</f>
        <v>0</v>
      </c>
      <c r="AI16" s="216"/>
      <c r="AJ16" s="217">
        <f>+S91</f>
        <v>45888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/>
      <c r="AG17" s="203"/>
      <c r="AH17" s="164"/>
      <c r="AI17" s="216"/>
      <c r="AJ17" s="163"/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/>
      <c r="AG18" s="203"/>
      <c r="AH18" s="164"/>
      <c r="AI18" s="216"/>
      <c r="AJ18" s="163"/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579244</v>
      </c>
      <c r="AG19" s="203"/>
      <c r="AH19" s="203"/>
      <c r="AI19" s="203"/>
      <c r="AJ19" s="221">
        <f>SUM(AJ16:AJ18)</f>
        <v>45888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Table'!H90</f>
        <v>0.30457943939976329</v>
      </c>
      <c r="AG21" s="203"/>
      <c r="AH21" s="203"/>
      <c r="AI21" s="203"/>
      <c r="AJ21" s="223">
        <f>+AJ19/'Main Table'!Z90</f>
        <v>0.42044309248501954</v>
      </c>
      <c r="AK21" s="220"/>
      <c r="AL21" s="110"/>
      <c r="AM21" s="96">
        <f>1-AJ21</f>
        <v>0.57955690751498046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44648.954206446651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25849.339233292405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3" t="s">
        <v>57</v>
      </c>
      <c r="AB25" s="524"/>
      <c r="AC25" s="524"/>
      <c r="AD25" s="524"/>
      <c r="AE25" s="524"/>
      <c r="AF25" s="524"/>
      <c r="AG25" s="524"/>
      <c r="AH25" s="524"/>
      <c r="AI25" s="524"/>
      <c r="AJ25" s="524"/>
      <c r="AK25" s="525"/>
      <c r="AL25" s="155"/>
      <c r="AM25" s="155"/>
      <c r="AN25" s="90">
        <f>+AN23+AN24</f>
        <v>70498.293439739064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0.66385699364131134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+E91</f>
        <v>374085</v>
      </c>
      <c r="AE27" s="170"/>
      <c r="AF27" s="201"/>
      <c r="AG27" s="170"/>
      <c r="AH27" s="192">
        <f>+AD27/AD$31</f>
        <v>0.64581592558576351</v>
      </c>
      <c r="AI27" s="192"/>
      <c r="AJ27" s="170">
        <f>+AF27*AH27</f>
        <v>0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+G91</f>
        <v>162068</v>
      </c>
      <c r="AE28" s="170"/>
      <c r="AF28" s="201"/>
      <c r="AG28" s="170"/>
      <c r="AH28" s="192">
        <f>+AD28/AD$31</f>
        <v>0.27979228097313047</v>
      </c>
      <c r="AI28" s="192"/>
      <c r="AJ28" s="170">
        <f>+AF28*AH28</f>
        <v>0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+I91</f>
        <v>43091</v>
      </c>
      <c r="AE29" s="170"/>
      <c r="AF29" s="201"/>
      <c r="AG29" s="170"/>
      <c r="AH29" s="192">
        <f>+AD29/AD$31</f>
        <v>7.4391793441105997E-2</v>
      </c>
      <c r="AI29" s="192"/>
      <c r="AJ29" s="170">
        <f>+AF29*AH29</f>
        <v>0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0</v>
      </c>
      <c r="AE30" s="282"/>
      <c r="AF30" s="170">
        <f>+AH17</f>
        <v>0</v>
      </c>
      <c r="AG30" s="282"/>
      <c r="AH30" s="192">
        <f>+AD30/AD$31</f>
        <v>0</v>
      </c>
      <c r="AI30" s="282"/>
      <c r="AJ30" s="170">
        <f>+AF30*AH30</f>
        <v>0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579244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0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8" t="s">
        <v>31</v>
      </c>
      <c r="AB36" s="519"/>
      <c r="AC36" s="519"/>
      <c r="AD36" s="519"/>
      <c r="AE36" s="519"/>
      <c r="AF36" s="519"/>
      <c r="AG36" s="519"/>
      <c r="AH36" s="519"/>
      <c r="AI36" s="520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3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3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3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3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3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3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" si="86">SUM(E86:I86)</f>
        <v>579244</v>
      </c>
      <c r="L86" s="6"/>
      <c r="M86" s="478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3" x14ac:dyDescent="0.3">
      <c r="C87" s="172">
        <f t="shared" si="1"/>
        <v>43986</v>
      </c>
      <c r="E87" s="286"/>
      <c r="F87" s="7"/>
      <c r="G87" s="7"/>
      <c r="H87" s="7"/>
      <c r="I87" s="7"/>
      <c r="J87" s="289"/>
      <c r="K87" s="7"/>
      <c r="L87" s="6"/>
      <c r="M87" s="478"/>
      <c r="N87" s="29"/>
      <c r="O87" s="29"/>
      <c r="P87" s="29"/>
      <c r="Q87" s="378"/>
      <c r="R87" s="6"/>
      <c r="S87" s="7"/>
      <c r="T87" s="6"/>
      <c r="U87" s="288"/>
      <c r="W87">
        <f t="shared" si="0"/>
        <v>77</v>
      </c>
    </row>
    <row r="88" spans="3:23" x14ac:dyDescent="0.3">
      <c r="C88" s="172">
        <f t="shared" si="1"/>
        <v>43987</v>
      </c>
      <c r="E88" s="286"/>
      <c r="F88" s="7"/>
      <c r="G88" s="7"/>
      <c r="H88" s="7"/>
      <c r="I88" s="7"/>
      <c r="J88" s="289"/>
      <c r="K88" s="7"/>
      <c r="L88" s="6"/>
      <c r="M88" s="29"/>
      <c r="N88" s="29"/>
      <c r="O88" s="29"/>
      <c r="P88" s="29"/>
      <c r="Q88" s="378"/>
      <c r="R88" s="6"/>
      <c r="S88" s="7"/>
      <c r="T88" s="6"/>
      <c r="U88" s="288"/>
      <c r="W88">
        <f t="shared" si="0"/>
        <v>78</v>
      </c>
    </row>
    <row r="89" spans="3:23" ht="15" thickBot="1" x14ac:dyDescent="0.35">
      <c r="C89" s="172">
        <f t="shared" si="1"/>
        <v>43988</v>
      </c>
      <c r="E89" s="290"/>
      <c r="F89" s="291"/>
      <c r="G89" s="291"/>
      <c r="H89" s="291"/>
      <c r="I89" s="291"/>
      <c r="J89" s="291"/>
      <c r="K89" s="291"/>
      <c r="L89" s="292"/>
      <c r="M89" s="293"/>
      <c r="N89" s="293"/>
      <c r="O89" s="293"/>
      <c r="P89" s="293"/>
      <c r="Q89" s="377"/>
      <c r="R89" s="292"/>
      <c r="S89" s="292"/>
      <c r="T89" s="292"/>
      <c r="U89" s="294"/>
      <c r="W89">
        <f t="shared" si="0"/>
        <v>79</v>
      </c>
    </row>
    <row r="90" spans="3:23" x14ac:dyDescent="0.3">
      <c r="E90" s="56"/>
      <c r="F90" s="1"/>
      <c r="G90" s="56"/>
      <c r="H90" s="56"/>
      <c r="I90" s="56"/>
      <c r="J90" s="1"/>
      <c r="K90" s="56"/>
      <c r="S90" s="56"/>
    </row>
    <row r="91" spans="3:23" x14ac:dyDescent="0.3">
      <c r="C91" s="181" t="s">
        <v>83</v>
      </c>
      <c r="E91" s="56">
        <f>+E86</f>
        <v>374085</v>
      </c>
      <c r="F91" s="56">
        <f>+F52</f>
        <v>0</v>
      </c>
      <c r="G91" s="56">
        <f t="shared" ref="G91:S91" si="90">+G86</f>
        <v>162068</v>
      </c>
      <c r="H91" s="56">
        <f t="shared" si="90"/>
        <v>0</v>
      </c>
      <c r="I91" s="56">
        <f t="shared" si="90"/>
        <v>43091</v>
      </c>
      <c r="J91" s="56">
        <f t="shared" si="90"/>
        <v>0</v>
      </c>
      <c r="K91" s="56">
        <f t="shared" si="90"/>
        <v>579244</v>
      </c>
      <c r="L91" s="56">
        <f t="shared" si="90"/>
        <v>0</v>
      </c>
      <c r="M91" s="56">
        <f t="shared" si="90"/>
        <v>2.9087685520565688E-3</v>
      </c>
      <c r="N91" s="56">
        <f t="shared" si="90"/>
        <v>0</v>
      </c>
      <c r="O91" s="56">
        <f t="shared" si="90"/>
        <v>0</v>
      </c>
      <c r="P91" s="56">
        <f t="shared" si="90"/>
        <v>0</v>
      </c>
      <c r="Q91" s="56">
        <f t="shared" si="90"/>
        <v>1680</v>
      </c>
      <c r="R91" s="56">
        <f t="shared" si="90"/>
        <v>0</v>
      </c>
      <c r="S91" s="56">
        <f t="shared" si="90"/>
        <v>45888</v>
      </c>
      <c r="T91" s="56">
        <f>+T60</f>
        <v>0</v>
      </c>
    </row>
    <row r="92" spans="3:23" x14ac:dyDescent="0.3">
      <c r="E92" s="56"/>
      <c r="G92" s="56"/>
      <c r="H92" s="56"/>
      <c r="I92" s="56"/>
      <c r="J92" s="56"/>
      <c r="K92" s="56"/>
      <c r="L92" s="56"/>
      <c r="M92" s="59"/>
      <c r="N92" s="56"/>
      <c r="O92" s="56"/>
      <c r="P92" s="56"/>
      <c r="Q92" s="56">
        <f>+Q78-Q79</f>
        <v>196</v>
      </c>
      <c r="R92" s="56"/>
      <c r="S92" s="56"/>
    </row>
    <row r="93" spans="3:23" x14ac:dyDescent="0.3">
      <c r="E93" s="59"/>
      <c r="K93" s="1"/>
    </row>
    <row r="94" spans="3:23" x14ac:dyDescent="0.3">
      <c r="C94" s="123"/>
      <c r="D94" s="124"/>
      <c r="E94" s="395"/>
      <c r="F94" s="10"/>
      <c r="G94" s="10"/>
      <c r="H94" s="10"/>
      <c r="I94" s="61"/>
      <c r="J94" s="10"/>
      <c r="K94" s="10"/>
      <c r="L94" s="10"/>
      <c r="M94" s="10"/>
      <c r="N94" s="10"/>
      <c r="O94" s="10"/>
      <c r="P94" s="10"/>
      <c r="Q94" s="395"/>
      <c r="R94" s="10"/>
      <c r="S94" s="10"/>
    </row>
    <row r="95" spans="3:23" x14ac:dyDescent="0.3">
      <c r="E95" s="56"/>
      <c r="K95" s="56"/>
      <c r="Q95" s="56"/>
    </row>
    <row r="96" spans="3:23" x14ac:dyDescent="0.3">
      <c r="Q96" s="56"/>
      <c r="S96" s="59"/>
    </row>
    <row r="99" spans="3:41" x14ac:dyDescent="0.3">
      <c r="AO99" s="1">
        <v>3797000</v>
      </c>
    </row>
    <row r="100" spans="3:41" x14ac:dyDescent="0.3">
      <c r="C100" s="1"/>
    </row>
    <row r="101" spans="3:41" x14ac:dyDescent="0.3">
      <c r="C101" s="1"/>
      <c r="AO101" s="1">
        <v>30000</v>
      </c>
    </row>
    <row r="102" spans="3:41" x14ac:dyDescent="0.3">
      <c r="C102" s="59"/>
    </row>
    <row r="103" spans="3:41" x14ac:dyDescent="0.3">
      <c r="AO103" s="279">
        <f>+AO101/AO99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67" workbookViewId="0">
      <selection activeCell="P34" sqref="P34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87" t="s">
        <v>116</v>
      </c>
      <c r="T3" s="588"/>
      <c r="U3" s="588"/>
      <c r="V3" s="588"/>
      <c r="W3" s="588"/>
      <c r="X3" s="588"/>
      <c r="Y3" s="588"/>
      <c r="Z3" s="588"/>
      <c r="AA3" s="588"/>
      <c r="AB3" s="588"/>
      <c r="AC3" s="589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0.15660251458762645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90" t="s">
        <v>106</v>
      </c>
      <c r="F15" s="590"/>
      <c r="G15" s="590"/>
      <c r="H15" s="590"/>
      <c r="I15" s="590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96" t="s">
        <v>46</v>
      </c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8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99" t="s">
        <v>77</v>
      </c>
      <c r="F19" s="599"/>
      <c r="G19" s="599"/>
      <c r="H19" s="599"/>
      <c r="I19" s="147" t="s">
        <v>76</v>
      </c>
      <c r="J19" s="148"/>
      <c r="K19" s="604" t="s">
        <v>74</v>
      </c>
      <c r="L19" s="604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Table'!H72</f>
        <v>1620898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Table'!Z90</f>
        <v>109142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16939</v>
      </c>
      <c r="J22" s="129"/>
      <c r="K22" s="140"/>
      <c r="L22" s="283">
        <v>17114</v>
      </c>
      <c r="M22" s="140"/>
      <c r="N22" s="160">
        <f>+(I22-L22)/I22</f>
        <v>-1.0331188381840722E-2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1494817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Table'!AO90</f>
        <v>688670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600" t="s">
        <v>49</v>
      </c>
      <c r="E25" s="601"/>
      <c r="F25" s="601"/>
      <c r="G25" s="601"/>
      <c r="H25" s="601"/>
      <c r="I25" s="132">
        <f>+I23-I24</f>
        <v>806147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688670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600" t="s">
        <v>46</v>
      </c>
      <c r="E27" s="601"/>
      <c r="F27" s="601"/>
      <c r="G27" s="601"/>
      <c r="H27" s="601"/>
      <c r="I27" s="149">
        <f>+I25+I26</f>
        <v>1494817</v>
      </c>
      <c r="J27" s="129"/>
      <c r="K27" s="605">
        <v>1467552</v>
      </c>
      <c r="L27" s="605"/>
      <c r="M27" s="140"/>
      <c r="N27" s="150">
        <f>+I27-K27</f>
        <v>27265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602" t="s">
        <v>71</v>
      </c>
      <c r="F28" s="602"/>
      <c r="G28" s="602"/>
      <c r="H28" s="137"/>
      <c r="I28" s="276">
        <f>+I27/I32</f>
        <v>0.78600818284735952</v>
      </c>
      <c r="J28" s="140"/>
      <c r="K28" s="140"/>
      <c r="L28" s="140"/>
      <c r="M28" s="110"/>
      <c r="N28" s="162">
        <f>+N27/K27</f>
        <v>1.8578558034059441E-2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81" t="s">
        <v>116</v>
      </c>
      <c r="F31" s="582"/>
      <c r="G31" s="582"/>
      <c r="H31" s="582"/>
      <c r="I31" s="582"/>
      <c r="J31" s="583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76">
        <f>+'Main Table'!H90</f>
        <v>1901783</v>
      </c>
      <c r="J32" s="576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77">
        <f>+I27</f>
        <v>1494817</v>
      </c>
      <c r="J34" s="578"/>
      <c r="K34" s="22"/>
      <c r="L34" s="25">
        <f>+I34/$I$32</f>
        <v>0.78600818284735952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84">
        <f>+I21</f>
        <v>109142</v>
      </c>
      <c r="J35" s="585"/>
      <c r="K35" s="22"/>
      <c r="L35" s="25">
        <f>+I35/$I$32</f>
        <v>5.738930256501399E-2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603" t="s">
        <v>116</v>
      </c>
      <c r="F36" s="603"/>
      <c r="G36" s="603"/>
      <c r="H36" s="277"/>
      <c r="I36" s="579">
        <f>+I32-I34-I35</f>
        <v>297824</v>
      </c>
      <c r="J36" s="580"/>
      <c r="K36" s="305"/>
      <c r="L36" s="278">
        <f>+I36/$I$32</f>
        <v>0.15660251458762645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f>+I$36</f>
        <v>297824</v>
      </c>
      <c r="W40" s="6"/>
      <c r="X40" s="44">
        <f>+L$36</f>
        <v>0.15660251458762645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91" t="s">
        <v>129</v>
      </c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3"/>
      <c r="S41" s="295"/>
      <c r="T41" s="298">
        <f t="shared" si="1"/>
        <v>43986</v>
      </c>
      <c r="U41" s="6"/>
      <c r="V41" s="299"/>
      <c r="W41" s="6"/>
      <c r="X41" s="44"/>
      <c r="Y41" s="6"/>
      <c r="Z41" s="300"/>
      <c r="AA41" s="6"/>
      <c r="AB41" s="304"/>
      <c r="AC41" s="297"/>
    </row>
    <row r="42" spans="3:29" ht="15" thickBot="1" x14ac:dyDescent="0.35">
      <c r="D42" s="323"/>
      <c r="E42" s="594" t="s">
        <v>77</v>
      </c>
      <c r="F42" s="594"/>
      <c r="G42" s="594"/>
      <c r="H42" s="594"/>
      <c r="I42" s="306" t="s">
        <v>76</v>
      </c>
      <c r="J42" s="307"/>
      <c r="K42" s="595" t="s">
        <v>37</v>
      </c>
      <c r="L42" s="595"/>
      <c r="M42" s="308"/>
      <c r="N42" s="309" t="s">
        <v>75</v>
      </c>
      <c r="O42" s="324"/>
      <c r="S42" s="295"/>
      <c r="T42" s="298">
        <f t="shared" si="1"/>
        <v>43987</v>
      </c>
      <c r="U42" s="6"/>
      <c r="V42" s="299"/>
      <c r="W42" s="6"/>
      <c r="X42" s="44"/>
      <c r="Y42" s="6"/>
      <c r="Z42" s="300"/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/>
      <c r="W43" s="6"/>
      <c r="X43" s="44"/>
      <c r="Y43" s="6"/>
      <c r="Z43" s="300"/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/>
      <c r="W44" s="6"/>
      <c r="X44" s="44"/>
      <c r="Y44" s="6"/>
      <c r="Z44" s="300"/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/>
      <c r="W45" s="6"/>
      <c r="X45" s="44"/>
      <c r="Y45" s="6"/>
      <c r="Z45" s="300"/>
      <c r="AA45" s="6"/>
      <c r="AB45" s="304"/>
      <c r="AC45" s="297"/>
    </row>
    <row r="46" spans="3:29" x14ac:dyDescent="0.3">
      <c r="D46" s="325"/>
      <c r="E46" s="310"/>
      <c r="F46" s="314" t="s">
        <v>72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/>
      <c r="W46" s="6"/>
      <c r="X46" s="44"/>
      <c r="Y46" s="6"/>
      <c r="Z46" s="300"/>
      <c r="AA46" s="6"/>
      <c r="AB46" s="304"/>
      <c r="AC46" s="297"/>
    </row>
    <row r="47" spans="3:29" x14ac:dyDescent="0.3">
      <c r="D47" s="325"/>
      <c r="E47" s="310" t="s">
        <v>79</v>
      </c>
      <c r="F47" s="312"/>
      <c r="G47" s="312"/>
      <c r="H47" s="312"/>
      <c r="I47" s="384">
        <f>+'Main Table'!AO107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60" t="s">
        <v>49</v>
      </c>
      <c r="E48" s="561"/>
      <c r="F48" s="561"/>
      <c r="G48" s="561"/>
      <c r="H48" s="561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73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0" t="s">
        <v>46</v>
      </c>
      <c r="E50" s="561"/>
      <c r="F50" s="561"/>
      <c r="G50" s="561"/>
      <c r="H50" s="561"/>
      <c r="I50" s="386">
        <f>+I48+I49</f>
        <v>22172</v>
      </c>
      <c r="J50" s="382"/>
      <c r="K50" s="562">
        <v>30167</v>
      </c>
      <c r="L50" s="562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63" t="s">
        <v>71</v>
      </c>
      <c r="F51" s="563"/>
      <c r="G51" s="563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</row>
    <row r="54" spans="4:29" ht="16.2" thickBot="1" x14ac:dyDescent="0.35">
      <c r="D54" s="363"/>
      <c r="E54" s="564" t="s">
        <v>130</v>
      </c>
      <c r="F54" s="565"/>
      <c r="G54" s="565"/>
      <c r="H54" s="565"/>
      <c r="I54" s="565"/>
      <c r="J54" s="566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90</v>
      </c>
      <c r="F55" s="312"/>
      <c r="G55" s="312"/>
      <c r="H55" s="312"/>
      <c r="I55" s="567">
        <f>+K50</f>
        <v>30167</v>
      </c>
      <c r="J55" s="567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115</v>
      </c>
      <c r="G57" s="359"/>
      <c r="H57" s="313"/>
      <c r="I57" s="568">
        <f>+I50</f>
        <v>22172</v>
      </c>
      <c r="J57" s="569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91</v>
      </c>
      <c r="G58" s="313"/>
      <c r="H58" s="313"/>
      <c r="I58" s="570">
        <f>+I44</f>
        <v>1836</v>
      </c>
      <c r="J58" s="571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2" t="s">
        <v>116</v>
      </c>
      <c r="F59" s="572"/>
      <c r="G59" s="572"/>
      <c r="H59" s="313"/>
      <c r="I59" s="573">
        <f>+I55-I57-I58</f>
        <v>6159</v>
      </c>
      <c r="J59" s="574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131</v>
      </c>
      <c r="G60" s="471"/>
      <c r="H60" s="313"/>
      <c r="I60" s="575">
        <f>+I45</f>
        <v>1397</v>
      </c>
      <c r="J60" s="575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132</v>
      </c>
      <c r="G61" s="379"/>
      <c r="H61" s="313"/>
      <c r="I61" s="573">
        <f>+I59-I60</f>
        <v>4762</v>
      </c>
      <c r="J61" s="573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64" t="s">
        <v>119</v>
      </c>
      <c r="F64" s="565"/>
      <c r="G64" s="565"/>
      <c r="H64" s="565"/>
      <c r="I64" s="565"/>
      <c r="J64" s="565"/>
      <c r="K64" s="565"/>
      <c r="L64" s="565"/>
      <c r="M64" s="566"/>
      <c r="P64" s="373"/>
      <c r="Q64" s="373"/>
    </row>
    <row r="65" spans="4:18" x14ac:dyDescent="0.3">
      <c r="E65" s="368"/>
      <c r="F65" s="321" t="s">
        <v>111</v>
      </c>
      <c r="G65" s="321"/>
      <c r="H65" s="321"/>
      <c r="I65" s="559">
        <v>11690000</v>
      </c>
      <c r="J65" s="559"/>
      <c r="K65" s="559"/>
      <c r="L65" s="559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112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86" t="s">
        <v>110</v>
      </c>
      <c r="G67" s="586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34" t="s">
        <v>133</v>
      </c>
      <c r="E72" s="535"/>
      <c r="F72" s="535"/>
      <c r="G72" s="535"/>
      <c r="H72" s="535"/>
      <c r="I72" s="535"/>
      <c r="J72" s="535"/>
      <c r="K72" s="535"/>
      <c r="L72" s="535"/>
      <c r="M72" s="535"/>
      <c r="N72" s="535"/>
      <c r="O72" s="536"/>
    </row>
    <row r="73" spans="4:18" ht="15" thickBot="1" x14ac:dyDescent="0.35">
      <c r="D73" s="401"/>
      <c r="E73" s="537" t="s">
        <v>77</v>
      </c>
      <c r="F73" s="537"/>
      <c r="G73" s="537"/>
      <c r="H73" s="537"/>
      <c r="I73" s="402" t="s">
        <v>76</v>
      </c>
      <c r="J73" s="403"/>
      <c r="K73" s="538" t="s">
        <v>37</v>
      </c>
      <c r="L73" s="538"/>
      <c r="M73" s="404"/>
      <c r="N73" s="405" t="s">
        <v>75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72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79</v>
      </c>
      <c r="F78" s="16"/>
      <c r="G78" s="16"/>
      <c r="H78" s="16"/>
      <c r="I78" s="413">
        <f>+'Main Table'!AO137</f>
        <v>0</v>
      </c>
      <c r="J78" s="410"/>
      <c r="K78" s="411"/>
      <c r="L78" s="411"/>
      <c r="M78" s="411"/>
      <c r="N78" s="411"/>
      <c r="O78" s="412"/>
    </row>
    <row r="79" spans="4:18" x14ac:dyDescent="0.3">
      <c r="D79" s="539" t="s">
        <v>49</v>
      </c>
      <c r="E79" s="540"/>
      <c r="F79" s="540"/>
      <c r="G79" s="540"/>
      <c r="H79" s="540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73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539" t="s">
        <v>46</v>
      </c>
      <c r="E81" s="540"/>
      <c r="F81" s="540"/>
      <c r="G81" s="540"/>
      <c r="H81" s="540"/>
      <c r="I81" s="417">
        <f>+I79+I80</f>
        <v>36684</v>
      </c>
      <c r="J81" s="410"/>
      <c r="K81" s="542">
        <v>48675</v>
      </c>
      <c r="L81" s="542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541" t="s">
        <v>71</v>
      </c>
      <c r="F82" s="541"/>
      <c r="G82" s="541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43" t="s">
        <v>134</v>
      </c>
      <c r="F85" s="544"/>
      <c r="G85" s="544"/>
      <c r="H85" s="544"/>
      <c r="I85" s="544"/>
      <c r="J85" s="545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90</v>
      </c>
      <c r="F86" s="16"/>
      <c r="G86" s="16"/>
      <c r="H86" s="16"/>
      <c r="I86" s="546">
        <f>+K81</f>
        <v>48675</v>
      </c>
      <c r="J86" s="546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115</v>
      </c>
      <c r="G88" s="433"/>
      <c r="H88" s="15"/>
      <c r="I88" s="547">
        <f>+I81</f>
        <v>36684</v>
      </c>
      <c r="J88" s="548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91</v>
      </c>
      <c r="G89" s="15"/>
      <c r="H89" s="15"/>
      <c r="I89" s="549">
        <f>+I75</f>
        <v>2144</v>
      </c>
      <c r="J89" s="550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52" t="s">
        <v>116</v>
      </c>
      <c r="F90" s="552"/>
      <c r="G90" s="552"/>
      <c r="H90" s="15"/>
      <c r="I90" s="553">
        <f>+I86-I88-I89</f>
        <v>9847</v>
      </c>
      <c r="J90" s="554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55" t="s">
        <v>121</v>
      </c>
      <c r="F94" s="556"/>
      <c r="G94" s="556"/>
      <c r="H94" s="556"/>
      <c r="I94" s="556"/>
      <c r="J94" s="556"/>
      <c r="K94" s="556"/>
      <c r="L94" s="556"/>
      <c r="M94" s="557"/>
    </row>
    <row r="95" spans="4:18" x14ac:dyDescent="0.3">
      <c r="E95" s="442"/>
      <c r="F95" s="443" t="s">
        <v>122</v>
      </c>
      <c r="G95" s="443"/>
      <c r="H95" s="443"/>
      <c r="I95" s="558">
        <v>21477737</v>
      </c>
      <c r="J95" s="558"/>
      <c r="K95" s="558"/>
      <c r="L95" s="558"/>
      <c r="M95" s="444"/>
    </row>
    <row r="96" spans="4:18" x14ac:dyDescent="0.3">
      <c r="E96" s="442"/>
      <c r="F96" s="443" t="s">
        <v>112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51" t="s">
        <v>110</v>
      </c>
      <c r="G97" s="551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123</v>
      </c>
      <c r="G99" s="447"/>
      <c r="H99" s="551" t="s">
        <v>124</v>
      </c>
      <c r="I99" s="551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9" t="s">
        <v>5</v>
      </c>
      <c r="C1" s="499"/>
      <c r="D1" s="499"/>
    </row>
    <row r="2" spans="2:31" ht="15.6" x14ac:dyDescent="0.3">
      <c r="B2" s="499" t="s">
        <v>6</v>
      </c>
      <c r="C2" s="499"/>
      <c r="D2" s="499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7" t="s">
        <v>23</v>
      </c>
      <c r="E12" s="608"/>
      <c r="F12" s="608"/>
      <c r="G12" s="608"/>
      <c r="H12" s="608"/>
      <c r="I12" s="608"/>
      <c r="J12" s="608"/>
      <c r="K12" s="608"/>
      <c r="L12" s="608"/>
      <c r="M12" s="608"/>
      <c r="N12" s="608"/>
      <c r="O12" s="608"/>
      <c r="P12" s="608"/>
      <c r="Q12" s="608"/>
      <c r="R12" s="608"/>
      <c r="S12" s="608"/>
      <c r="T12" s="608"/>
      <c r="U12" s="609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Table'!J90</f>
        <v>1.0938733418208011E-2</v>
      </c>
      <c r="U14" s="231"/>
      <c r="V14" s="1"/>
      <c r="X14" s="235"/>
      <c r="Y14" s="606" t="s">
        <v>63</v>
      </c>
      <c r="Z14" s="606"/>
      <c r="AA14" s="606"/>
      <c r="AB14" s="606"/>
      <c r="AC14" s="606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86369.550689584605</v>
      </c>
      <c r="Q15" s="81"/>
      <c r="R15" s="81"/>
      <c r="S15" s="81"/>
      <c r="T15" s="82">
        <f t="shared" ref="T15:T59" si="5">+T14</f>
        <v>1.0938733418208011E-2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87314.324180028372</v>
      </c>
      <c r="Q16" s="81"/>
      <c r="R16" s="81"/>
      <c r="S16" s="81"/>
      <c r="T16" s="82">
        <f t="shared" si="5"/>
        <v>1.0938733418208011E-2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88269.432295824707</v>
      </c>
      <c r="Q17" s="81"/>
      <c r="R17" s="81"/>
      <c r="S17" s="81"/>
      <c r="T17" s="82">
        <f t="shared" si="5"/>
        <v>1.0938733418208011E-2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89234.988084685305</v>
      </c>
      <c r="Q18" s="81"/>
      <c r="R18" s="81"/>
      <c r="S18" s="81"/>
      <c r="T18" s="82">
        <f t="shared" si="5"/>
        <v>1.0938733418208011E-2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90211.105830920656</v>
      </c>
      <c r="Q19" s="81"/>
      <c r="R19" s="81"/>
      <c r="S19" s="81"/>
      <c r="T19" s="82">
        <f t="shared" si="5"/>
        <v>1.0938733418208011E-2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91197.90106896685</v>
      </c>
      <c r="Q20" s="81"/>
      <c r="R20" s="81"/>
      <c r="S20" s="81"/>
      <c r="T20" s="82">
        <f t="shared" si="5"/>
        <v>1.0938733418208011E-2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92195.490597060387</v>
      </c>
      <c r="Q21" s="81"/>
      <c r="R21" s="81"/>
      <c r="S21" s="81"/>
      <c r="T21" s="82">
        <f t="shared" si="5"/>
        <v>1.0938733418208011E-2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93203.992491062541</v>
      </c>
      <c r="Q22" s="81"/>
      <c r="R22" s="81"/>
      <c r="S22" s="81"/>
      <c r="T22" s="82">
        <f t="shared" si="5"/>
        <v>1.0938733418208011E-2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94223.526118434937</v>
      </c>
      <c r="Q23" s="81"/>
      <c r="R23" s="81"/>
      <c r="S23" s="81"/>
      <c r="T23" s="82">
        <f t="shared" si="5"/>
        <v>1.0938733418208011E-2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95254.212152368054</v>
      </c>
      <c r="Q24" s="81"/>
      <c r="R24" s="81"/>
      <c r="S24" s="81"/>
      <c r="T24" s="82">
        <f t="shared" si="5"/>
        <v>1.0938733418208011E-2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96296.172586064247</v>
      </c>
      <c r="Q25" s="81"/>
      <c r="R25" s="81"/>
      <c r="S25" s="81"/>
      <c r="T25" s="82">
        <f t="shared" si="5"/>
        <v>1.0938733418208011E-2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97349.530747176963</v>
      </c>
      <c r="Q26" s="81"/>
      <c r="R26" s="81"/>
      <c r="S26" s="81"/>
      <c r="T26" s="82">
        <f t="shared" si="5"/>
        <v>1.0938733418208011E-2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98414.411312407974</v>
      </c>
      <c r="Q27" s="81"/>
      <c r="R27" s="81"/>
      <c r="S27" s="81"/>
      <c r="T27" s="82">
        <f t="shared" si="5"/>
        <v>1.0938733418208011E-2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99490.940322264287</v>
      </c>
      <c r="Q28" s="81"/>
      <c r="R28" s="81"/>
      <c r="S28" s="81"/>
      <c r="T28" s="82">
        <f t="shared" si="5"/>
        <v>1.0938733418208011E-2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100579.24519597639</v>
      </c>
      <c r="Q29" s="81"/>
      <c r="R29" s="81"/>
      <c r="S29" s="81"/>
      <c r="T29" s="82">
        <f t="shared" si="5"/>
        <v>1.0938733418208011E-2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101679.45474657975</v>
      </c>
      <c r="Q30" s="81"/>
      <c r="R30" s="81"/>
      <c r="S30" s="81"/>
      <c r="T30" s="82">
        <f t="shared" si="5"/>
        <v>1.0938733418208011E-2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102791.69919616134</v>
      </c>
      <c r="Q31" s="81"/>
      <c r="R31" s="81"/>
      <c r="S31" s="81"/>
      <c r="T31" s="82">
        <f t="shared" si="5"/>
        <v>1.0938733418208011E-2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103916.11019127278</v>
      </c>
      <c r="Q32" s="81"/>
      <c r="R32" s="81"/>
      <c r="S32" s="81"/>
      <c r="T32" s="82">
        <f t="shared" si="5"/>
        <v>1.0938733418208011E-2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105052.82081851223</v>
      </c>
      <c r="Q33" s="81"/>
      <c r="R33" s="81"/>
      <c r="S33" s="81"/>
      <c r="T33" s="82">
        <f t="shared" si="5"/>
        <v>1.0938733418208011E-2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106201.96562027672</v>
      </c>
      <c r="Q34" s="81"/>
      <c r="R34" s="81"/>
      <c r="S34" s="81"/>
      <c r="T34" s="82">
        <f t="shared" si="5"/>
        <v>1.0938733418208011E-2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107363.68061068663</v>
      </c>
      <c r="Q35" s="81"/>
      <c r="R35" s="81"/>
      <c r="S35" s="81"/>
      <c r="T35" s="82">
        <f t="shared" si="5"/>
        <v>1.0938733418208011E-2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108538.10329168456</v>
      </c>
      <c r="Q36" s="81"/>
      <c r="R36" s="81"/>
      <c r="S36" s="81"/>
      <c r="T36" s="82">
        <f t="shared" si="5"/>
        <v>1.0938733418208011E-2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109725.37266931022</v>
      </c>
      <c r="Q37" s="81"/>
      <c r="R37" s="81"/>
      <c r="S37" s="81"/>
      <c r="T37" s="82">
        <f t="shared" si="5"/>
        <v>1.0938733418208011E-2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110925.62927015334</v>
      </c>
      <c r="Q38" s="81"/>
      <c r="R38" s="81"/>
      <c r="S38" s="81"/>
      <c r="T38" s="82">
        <f t="shared" si="5"/>
        <v>1.0938733418208011E-2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112139.01515798652</v>
      </c>
      <c r="Q39" s="81"/>
      <c r="R39" s="81"/>
      <c r="S39" s="81"/>
      <c r="T39" s="82">
        <f t="shared" si="5"/>
        <v>1.0938733418208011E-2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113365.67395058012</v>
      </c>
      <c r="Q40" s="81"/>
      <c r="R40" s="81"/>
      <c r="S40" s="81"/>
      <c r="T40" s="82">
        <f t="shared" si="5"/>
        <v>1.0938733418208011E-2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114605.75083670102</v>
      </c>
      <c r="Q41" s="81"/>
      <c r="R41" s="81"/>
      <c r="S41" s="81"/>
      <c r="T41" s="82">
        <f t="shared" si="5"/>
        <v>1.0938733418208011E-2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115859.39259329726</v>
      </c>
      <c r="Q42" s="81"/>
      <c r="R42" s="81"/>
      <c r="S42" s="81"/>
      <c r="T42" s="82">
        <f t="shared" si="5"/>
        <v>1.0938733418208011E-2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117126.74760287085</v>
      </c>
      <c r="Q43" s="81"/>
      <c r="R43" s="81"/>
      <c r="S43" s="81"/>
      <c r="T43" s="82">
        <f t="shared" si="5"/>
        <v>1.0938733418208011E-2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118407.96587104039</v>
      </c>
      <c r="Q44" s="81"/>
      <c r="R44" s="81"/>
      <c r="S44" s="81"/>
      <c r="T44" s="82">
        <f t="shared" si="5"/>
        <v>1.0938733418208011E-2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119703.19904429598</v>
      </c>
      <c r="Q45" s="81"/>
      <c r="R45" s="81"/>
      <c r="S45" s="81"/>
      <c r="T45" s="82">
        <f t="shared" si="5"/>
        <v>1.0938733418208011E-2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121012.60042794823</v>
      </c>
      <c r="Q46" s="81"/>
      <c r="R46" s="81"/>
      <c r="S46" s="81"/>
      <c r="T46" s="82">
        <f t="shared" si="5"/>
        <v>1.0938733418208011E-2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122336.32500427369</v>
      </c>
      <c r="Q47" s="81"/>
      <c r="R47" s="81"/>
      <c r="S47" s="81"/>
      <c r="T47" s="82">
        <f t="shared" si="5"/>
        <v>1.0938733418208011E-2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123674.5294508587</v>
      </c>
      <c r="Q48" s="81"/>
      <c r="R48" s="81"/>
      <c r="S48" s="81"/>
      <c r="T48" s="82">
        <f t="shared" si="5"/>
        <v>1.0938733418208011E-2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125027.37215914395</v>
      </c>
      <c r="Q49" s="81"/>
      <c r="R49" s="81"/>
      <c r="S49" s="81"/>
      <c r="T49" s="82">
        <f t="shared" si="5"/>
        <v>1.0938733418208011E-2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126395.01325317191</v>
      </c>
      <c r="Q50" s="81"/>
      <c r="R50" s="81"/>
      <c r="S50" s="81"/>
      <c r="T50" s="82">
        <f t="shared" si="5"/>
        <v>1.0938733418208011E-2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127777.61460853924</v>
      </c>
      <c r="Q51" s="81"/>
      <c r="R51" s="81"/>
      <c r="S51" s="81"/>
      <c r="T51" s="82">
        <f t="shared" si="5"/>
        <v>1.0938733418208011E-2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129175.33987155657</v>
      </c>
      <c r="Q52" s="81"/>
      <c r="R52" s="81"/>
      <c r="S52" s="81"/>
      <c r="T52" s="82">
        <f t="shared" si="5"/>
        <v>1.0938733418208011E-2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130588.35447861796</v>
      </c>
      <c r="Q53" s="81"/>
      <c r="R53" s="81"/>
      <c r="S53" s="81"/>
      <c r="T53" s="82">
        <f t="shared" si="5"/>
        <v>1.0938733418208011E-2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132016.82567578202</v>
      </c>
      <c r="Q54" s="81"/>
      <c r="R54" s="81"/>
      <c r="S54" s="81"/>
      <c r="T54" s="82">
        <f t="shared" si="5"/>
        <v>1.0938733418208011E-2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133460.92253856745</v>
      </c>
      <c r="Q55" s="81"/>
      <c r="R55" s="81"/>
      <c r="S55" s="81"/>
      <c r="T55" s="82">
        <f t="shared" si="5"/>
        <v>1.0938733418208011E-2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134920.81599196495</v>
      </c>
      <c r="Q56" s="81"/>
      <c r="R56" s="81"/>
      <c r="S56" s="81"/>
      <c r="T56" s="82">
        <f t="shared" si="5"/>
        <v>1.0938733418208011E-2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136396.67883066816</v>
      </c>
      <c r="Q57" s="81"/>
      <c r="R57" s="81"/>
      <c r="S57" s="81"/>
      <c r="T57" s="82">
        <f t="shared" si="5"/>
        <v>1.0938733418208011E-2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137888.68573952577</v>
      </c>
      <c r="Q58" s="81"/>
      <c r="R58" s="81"/>
      <c r="S58" s="81"/>
      <c r="T58" s="82">
        <f t="shared" si="5"/>
        <v>1.0938733418208011E-2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139397.0133142175</v>
      </c>
      <c r="Q59" s="81"/>
      <c r="R59" s="81"/>
      <c r="S59" s="81"/>
      <c r="T59" s="82">
        <f t="shared" si="5"/>
        <v>1.0938733418208011E-2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2020-06-04T00:38:39Z</dcterms:modified>
</cp:coreProperties>
</file>