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2094E49D-AE59-4415-BBC7-6484367C3A03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4" i="2" l="1"/>
  <c r="R94" i="2"/>
  <c r="Q94" i="2"/>
  <c r="N94" i="2"/>
  <c r="M94" i="2"/>
  <c r="L94" i="2"/>
  <c r="K94" i="2"/>
  <c r="J94" i="2"/>
  <c r="I94" i="2"/>
  <c r="H94" i="2"/>
  <c r="G94" i="2"/>
  <c r="E94" i="2"/>
  <c r="S87" i="2"/>
  <c r="U87" i="2"/>
  <c r="Q87" i="2"/>
  <c r="M87" i="2"/>
  <c r="K87" i="2"/>
  <c r="W87" i="2"/>
  <c r="W88" i="2" s="1"/>
  <c r="W89" i="2" s="1"/>
  <c r="W90" i="2" s="1"/>
  <c r="W91" i="2" s="1"/>
  <c r="W92" i="2" s="1"/>
  <c r="C87" i="2"/>
  <c r="C88" i="2" s="1"/>
  <c r="C89" i="2" s="1"/>
  <c r="C90" i="2" s="1"/>
  <c r="C91" i="2" s="1"/>
  <c r="C92" i="2" s="1"/>
  <c r="BH95" i="1"/>
  <c r="BG95" i="1"/>
  <c r="AY95" i="1"/>
  <c r="AR95" i="1"/>
  <c r="AJ95" i="1"/>
  <c r="AI95" i="1"/>
  <c r="AA95" i="1"/>
  <c r="T95" i="1"/>
  <c r="S95" i="1"/>
  <c r="L95" i="1"/>
  <c r="K95" i="1"/>
  <c r="BN94" i="1"/>
  <c r="BN95" i="1" s="1"/>
  <c r="BK94" i="1"/>
  <c r="BK95" i="1" s="1"/>
  <c r="BI94" i="1"/>
  <c r="BI95" i="1" s="1"/>
  <c r="BH94" i="1"/>
  <c r="BG94" i="1"/>
  <c r="BE94" i="1"/>
  <c r="BE95" i="1" s="1"/>
  <c r="BC94" i="1"/>
  <c r="BC95" i="1" s="1"/>
  <c r="BB94" i="1"/>
  <c r="BB95" i="1" s="1"/>
  <c r="BA94" i="1"/>
  <c r="BA95" i="1" s="1"/>
  <c r="AY94" i="1"/>
  <c r="AX94" i="1"/>
  <c r="AX95" i="1" s="1"/>
  <c r="AV94" i="1"/>
  <c r="AV95" i="1" s="1"/>
  <c r="AT94" i="1"/>
  <c r="AT95" i="1" s="1"/>
  <c r="AS94" i="1"/>
  <c r="AS95" i="1" s="1"/>
  <c r="AR94" i="1"/>
  <c r="AP94" i="1"/>
  <c r="AP95" i="1" s="1"/>
  <c r="AO94" i="1"/>
  <c r="AO95" i="1" s="1"/>
  <c r="AN94" i="1"/>
  <c r="AN95" i="1" s="1"/>
  <c r="AM94" i="1"/>
  <c r="AM95" i="1" s="1"/>
  <c r="AL94" i="1"/>
  <c r="AL95" i="1" s="1"/>
  <c r="AJ94" i="1"/>
  <c r="AI94" i="1"/>
  <c r="AH94" i="1"/>
  <c r="AH95" i="1" s="1"/>
  <c r="AG94" i="1"/>
  <c r="AG95" i="1" s="1"/>
  <c r="AF94" i="1"/>
  <c r="AF95" i="1" s="1"/>
  <c r="AE94" i="1"/>
  <c r="AE95" i="1" s="1"/>
  <c r="AD94" i="1"/>
  <c r="AD95" i="1" s="1"/>
  <c r="AC94" i="1"/>
  <c r="AC95" i="1" s="1"/>
  <c r="AA94" i="1"/>
  <c r="Z94" i="1"/>
  <c r="Z95" i="1" s="1"/>
  <c r="Y94" i="1"/>
  <c r="Y95" i="1" s="1"/>
  <c r="X94" i="1"/>
  <c r="X95" i="1" s="1"/>
  <c r="W94" i="1"/>
  <c r="W95" i="1" s="1"/>
  <c r="V94" i="1"/>
  <c r="V95" i="1" s="1"/>
  <c r="U94" i="1"/>
  <c r="U95" i="1" s="1"/>
  <c r="T94" i="1"/>
  <c r="S94" i="1"/>
  <c r="Q94" i="1"/>
  <c r="Q95" i="1" s="1"/>
  <c r="O94" i="1"/>
  <c r="O95" i="1" s="1"/>
  <c r="M94" i="1"/>
  <c r="M95" i="1" s="1"/>
  <c r="L94" i="1"/>
  <c r="K94" i="1"/>
  <c r="I94" i="1"/>
  <c r="I95" i="1" s="1"/>
  <c r="D94" i="1"/>
  <c r="D95" i="1" s="1"/>
  <c r="BV87" i="1"/>
  <c r="BV88" i="1" s="1"/>
  <c r="BV89" i="1" s="1"/>
  <c r="BV90" i="1" s="1"/>
  <c r="BV91" i="1" s="1"/>
  <c r="BV92" i="1" s="1"/>
  <c r="B87" i="1"/>
  <c r="B88" i="1" s="1"/>
  <c r="B89" i="1" s="1"/>
  <c r="B90" i="1" s="1"/>
  <c r="B91" i="1" s="1"/>
  <c r="B92" i="1" s="1"/>
  <c r="BD86" i="1"/>
  <c r="BD94" i="1" s="1"/>
  <c r="BD95" i="1" s="1"/>
  <c r="AZ86" i="1"/>
  <c r="BJ86" i="1" s="1"/>
  <c r="BJ94" i="1" s="1"/>
  <c r="BJ95" i="1" s="1"/>
  <c r="AK86" i="1"/>
  <c r="AQ86" i="1" s="1"/>
  <c r="AQ94" i="1" s="1"/>
  <c r="AQ95" i="1" s="1"/>
  <c r="AF86" i="1"/>
  <c r="AH86" i="1" s="1"/>
  <c r="P86" i="1"/>
  <c r="R86" i="1" s="1"/>
  <c r="R94" i="1" s="1"/>
  <c r="R95" i="1" s="1"/>
  <c r="AZ94" i="1" l="1"/>
  <c r="AZ95" i="1" s="1"/>
  <c r="AK94" i="1"/>
  <c r="AK95" i="1" s="1"/>
  <c r="P94" i="1"/>
  <c r="P95" i="1" s="1"/>
  <c r="BF86" i="1"/>
  <c r="BF94" i="1" s="1"/>
  <c r="BF95" i="1" s="1"/>
  <c r="BL86" i="1"/>
  <c r="BL94" i="1" s="1"/>
  <c r="S86" i="2"/>
  <c r="BD85" i="1" l="1"/>
  <c r="AZ85" i="1"/>
  <c r="BJ85" i="1" s="1"/>
  <c r="AK85" i="1"/>
  <c r="AQ85" i="1" s="1"/>
  <c r="AF85" i="1"/>
  <c r="AH85" i="1" s="1"/>
  <c r="K86" i="2"/>
  <c r="Q86" i="2" s="1"/>
  <c r="BF85" i="1" l="1"/>
  <c r="BL85" i="1"/>
  <c r="BL95" i="1" s="1"/>
  <c r="U86" i="2"/>
  <c r="M86" i="2"/>
  <c r="S85" i="2"/>
  <c r="K85" i="2" l="1"/>
  <c r="Q85" i="2" s="1"/>
  <c r="BD84" i="1"/>
  <c r="AZ84" i="1"/>
  <c r="AK84" i="1"/>
  <c r="AQ84" i="1" s="1"/>
  <c r="AF84" i="1"/>
  <c r="AH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BJ84" i="1" l="1"/>
  <c r="U85" i="2"/>
  <c r="M85" i="2"/>
  <c r="BF84" i="1"/>
  <c r="BL84" i="1" l="1"/>
  <c r="BD83" i="1"/>
  <c r="AZ83" i="1"/>
  <c r="BJ83" i="1" s="1"/>
  <c r="AK83" i="1"/>
  <c r="AQ83" i="1" s="1"/>
  <c r="AF83" i="1"/>
  <c r="AH83" i="1" s="1"/>
  <c r="S84" i="2"/>
  <c r="K84" i="2"/>
  <c r="Q84" i="2" s="1"/>
  <c r="F119" i="3"/>
  <c r="F116" i="3"/>
  <c r="S83" i="2"/>
  <c r="BF83" i="1" l="1"/>
  <c r="BL83" i="1"/>
  <c r="U84" i="2"/>
  <c r="M84" i="2"/>
  <c r="AF82" i="1" l="1"/>
  <c r="P82" i="1"/>
  <c r="V78" i="1"/>
  <c r="K83" i="2"/>
  <c r="U83" i="2" s="1"/>
  <c r="BD82" i="1"/>
  <c r="AZ82" i="1"/>
  <c r="AK82" i="1"/>
  <c r="S82" i="2"/>
  <c r="K82" i="2"/>
  <c r="M82" i="2" s="1"/>
  <c r="BD81" i="1"/>
  <c r="AZ81" i="1"/>
  <c r="AK81" i="1"/>
  <c r="AF91" i="1" l="1"/>
  <c r="P91" i="1"/>
  <c r="AQ82" i="1"/>
  <c r="BJ82" i="1"/>
  <c r="AH82" i="1"/>
  <c r="R82" i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L82" i="1" l="1"/>
  <c r="BF80" i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3" i="1" l="1"/>
  <c r="P75" i="1"/>
  <c r="BD75" i="1"/>
  <c r="AZ75" i="1"/>
  <c r="BJ75" i="1" s="1"/>
  <c r="AK75" i="1"/>
  <c r="AQ75" i="1" s="1"/>
  <c r="AF75" i="1"/>
  <c r="AH75" i="1" s="1"/>
  <c r="K76" i="2"/>
  <c r="M76" i="2" s="1"/>
  <c r="BF75" i="1" l="1"/>
  <c r="BL75" i="1"/>
  <c r="U76" i="2"/>
  <c r="Q76" i="2"/>
  <c r="D127" i="1"/>
  <c r="D126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9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17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AK62" i="1"/>
  <c r="AQ62" i="1" s="1"/>
  <c r="K63" i="2"/>
  <c r="M63" i="2" s="1"/>
  <c r="X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4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06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4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W84" i="2" s="1"/>
  <c r="W85" i="2" s="1"/>
  <c r="W8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43" i="1"/>
  <c r="B146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H35" i="1"/>
  <c r="N35" i="1" s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M85" i="1"/>
  <c r="AW85" i="1"/>
  <c r="J37" i="1"/>
  <c r="H37" i="1"/>
  <c r="N37" i="1" s="1"/>
  <c r="AU36" i="1"/>
  <c r="AB36" i="1"/>
  <c r="BQ58" i="1"/>
  <c r="BO59" i="1"/>
  <c r="Z40" i="1"/>
  <c r="AD40" i="1" s="1"/>
  <c r="AB37" i="1" l="1"/>
  <c r="AW86" i="1"/>
  <c r="AW94" i="1" s="1"/>
  <c r="AW95" i="1" s="1"/>
  <c r="BM86" i="1"/>
  <c r="BM94" i="1" s="1"/>
  <c r="BM95" i="1" s="1"/>
  <c r="AU37" i="1"/>
  <c r="H38" i="1"/>
  <c r="N38" i="1" s="1"/>
  <c r="J38" i="1"/>
  <c r="BQ59" i="1"/>
  <c r="BO60" i="1"/>
  <c r="Z41" i="1"/>
  <c r="AD41" i="1" s="1"/>
  <c r="AB38" i="1" l="1"/>
  <c r="AU38" i="1"/>
  <c r="J39" i="1"/>
  <c r="H39" i="1"/>
  <c r="N39" i="1" s="1"/>
  <c r="BQ60" i="1"/>
  <c r="BO61" i="1"/>
  <c r="H40" i="1"/>
  <c r="Z42" i="1"/>
  <c r="AD42" i="1" s="1"/>
  <c r="AB39" i="1" l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Q83" i="1"/>
  <c r="AD62" i="1"/>
  <c r="Z63" i="1"/>
  <c r="J61" i="1"/>
  <c r="H61" i="1"/>
  <c r="AU60" i="1"/>
  <c r="N60" i="1"/>
  <c r="AB60" i="1"/>
  <c r="BQ86" i="1" l="1"/>
  <c r="BO94" i="1"/>
  <c r="BO95" i="1" s="1"/>
  <c r="BQ85" i="1"/>
  <c r="Z64" i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1" i="1"/>
  <c r="J73" i="1"/>
  <c r="H73" i="1"/>
  <c r="I20" i="3" s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AD83" i="1"/>
  <c r="AM23" i="2"/>
  <c r="AD82" i="1"/>
  <c r="AU76" i="1"/>
  <c r="J77" i="1"/>
  <c r="H77" i="1"/>
  <c r="N76" i="1"/>
  <c r="AB76" i="1"/>
  <c r="Z27" i="3"/>
  <c r="AD86" i="1" l="1"/>
  <c r="AD85" i="1"/>
  <c r="I21" i="3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J82" i="1"/>
  <c r="AB81" i="1"/>
  <c r="AU81" i="1"/>
  <c r="Z36" i="3"/>
  <c r="Z34" i="3"/>
  <c r="Z35" i="3"/>
  <c r="Z33" i="3"/>
  <c r="J83" i="1" l="1"/>
  <c r="H83" i="1"/>
  <c r="AU82" i="1"/>
  <c r="N82" i="1"/>
  <c r="AB82" i="1"/>
  <c r="J84" i="1" l="1"/>
  <c r="H84" i="1"/>
  <c r="AU83" i="1"/>
  <c r="N83" i="1"/>
  <c r="AB83" i="1"/>
  <c r="AU84" i="1" l="1"/>
  <c r="J85" i="1"/>
  <c r="H85" i="1"/>
  <c r="N84" i="1"/>
  <c r="AB84" i="1"/>
  <c r="H86" i="1" l="1"/>
  <c r="H94" i="1" s="1"/>
  <c r="H95" i="1" s="1"/>
  <c r="J86" i="1"/>
  <c r="J94" i="1" s="1"/>
  <c r="J95" i="1" s="1"/>
  <c r="AU85" i="1"/>
  <c r="N85" i="1"/>
  <c r="AB85" i="1"/>
  <c r="T14" i="7"/>
  <c r="Z39" i="3"/>
  <c r="Z38" i="3"/>
  <c r="Z37" i="3"/>
  <c r="AU86" i="1" l="1"/>
  <c r="AU94" i="1" s="1"/>
  <c r="AU95" i="1" s="1"/>
  <c r="N86" i="1"/>
  <c r="N94" i="1" s="1"/>
  <c r="N95" i="1" s="1"/>
  <c r="AB86" i="1"/>
  <c r="AB94" i="1" s="1"/>
  <c r="AB95" i="1" s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 l="1"/>
  <c r="L35" i="3"/>
  <c r="I28" i="3"/>
  <c r="I36" i="3"/>
  <c r="V41" i="3" s="1"/>
  <c r="Z41" i="3" s="1"/>
  <c r="L32" i="3"/>
  <c r="Z40" i="3" l="1"/>
  <c r="L36" i="3"/>
  <c r="X41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<sst xmlns="http://schemas.openxmlformats.org/spreadsheetml/2006/main" count="243" uniqueCount="135">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</sst>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0" fontId="0" fillId="6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6" fontId="0" fillId="8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Table'!$AF$26:$AF$82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Table'!$P$26:$P$82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Table'!$BL$40:$BL$82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97</xdr:row>
      <xdr:rowOff>0</xdr:rowOff>
    </xdr:from>
    <xdr:to>
      <xdr:col>53</xdr:col>
      <xdr:colOff>160020</xdr:colOff>
      <xdr:row>97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98</xdr:row>
      <xdr:rowOff>0</xdr:rowOff>
    </xdr:from>
    <xdr:to>
      <xdr:col>53</xdr:col>
      <xdr:colOff>160020</xdr:colOff>
      <xdr:row>98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107</xdr:row>
      <xdr:rowOff>99060</xdr:rowOff>
    </xdr:from>
    <xdr:to>
      <xdr:col>21</xdr:col>
      <xdr:colOff>274320</xdr:colOff>
      <xdr:row>108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107</xdr:row>
      <xdr:rowOff>129540</xdr:rowOff>
    </xdr:from>
    <xdr:to>
      <xdr:col>22</xdr:col>
      <xdr:colOff>38100</xdr:colOff>
      <xdr:row>108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15240</xdr:colOff>
      <xdr:row>35</xdr:row>
      <xdr:rowOff>45720</xdr:rowOff>
    </xdr:from>
    <xdr:to>
      <xdr:col>85</xdr:col>
      <xdr:colOff>281940</xdr:colOff>
      <xdr:row>53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75</xdr:col>
      <xdr:colOff>449580</xdr:colOff>
      <xdr:row>13</xdr:row>
      <xdr:rowOff>175260</xdr:rowOff>
    </xdr:from>
    <xdr:to>
      <xdr:col>87</xdr:col>
      <xdr:colOff>76200</xdr:colOff>
      <xdr:row>31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464820</xdr:colOff>
      <xdr:row>15</xdr:row>
      <xdr:rowOff>53340</xdr:rowOff>
    </xdr:from>
    <xdr:to>
      <xdr:col>95</xdr:col>
      <xdr:colOff>38100</xdr:colOff>
      <xdr:row>33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3"/>
  <sheetViews>
    <sheetView tabSelected="1" zoomScaleNormal="100" workbookViewId="0">
      <selection activeCell="Z96" sqref="Z9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0" t="s">
        <v>5</v>
      </c>
      <c r="C1" s="480"/>
      <c r="D1" s="480"/>
    </row>
    <row r="2" spans="2:89" ht="15.6" x14ac:dyDescent="0.3">
      <c r="B2" s="480" t="s">
        <v>6</v>
      </c>
      <c r="C2" s="480"/>
      <c r="D2" s="480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5" t="s">
        <v>13</v>
      </c>
      <c r="C3" s="485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1" t="s">
        <v>11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11"/>
      <c r="AD4" s="328"/>
      <c r="AE4" s="451"/>
      <c r="AF4" s="451"/>
      <c r="AG4" s="451"/>
      <c r="AH4" s="451"/>
      <c r="AI4" s="12"/>
      <c r="AK4" s="496" t="s">
        <v>14</v>
      </c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8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86" t="s">
        <v>12</v>
      </c>
      <c r="G6" s="486"/>
      <c r="H6" s="486"/>
      <c r="I6" s="486"/>
      <c r="J6" s="486"/>
      <c r="K6" s="486"/>
      <c r="L6" s="486"/>
      <c r="M6" s="338"/>
      <c r="N6" s="338"/>
      <c r="O6" s="339"/>
      <c r="P6" s="492" t="s">
        <v>126</v>
      </c>
      <c r="Q6" s="486"/>
      <c r="R6" s="486"/>
      <c r="S6" s="486"/>
      <c r="T6" s="493"/>
      <c r="U6" s="3"/>
      <c r="V6" s="8" t="s">
        <v>7</v>
      </c>
      <c r="W6" s="30"/>
      <c r="X6" s="487">
        <v>1.2500000000000001E-2</v>
      </c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8"/>
      <c r="AJ6" s="3"/>
      <c r="AK6" s="503" t="s">
        <v>27</v>
      </c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5"/>
      <c r="AY6" s="3"/>
      <c r="AZ6" s="506" t="s">
        <v>7</v>
      </c>
      <c r="BA6" s="500"/>
      <c r="BB6" s="500"/>
      <c r="BC6" s="97"/>
      <c r="BD6" s="499" t="s">
        <v>26</v>
      </c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500"/>
      <c r="BR6" s="500"/>
      <c r="BS6" s="500"/>
      <c r="BT6" s="501"/>
      <c r="BU6" s="3"/>
    </row>
    <row r="7" spans="2:89" ht="16.2" x14ac:dyDescent="0.3">
      <c r="D7" s="483" t="s">
        <v>20</v>
      </c>
      <c r="E7" s="484"/>
      <c r="F7" s="484"/>
      <c r="G7" s="484"/>
      <c r="H7" s="484"/>
      <c r="I7" s="484"/>
      <c r="J7" s="484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89" t="s">
        <v>35</v>
      </c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1"/>
      <c r="AJ7" s="3"/>
      <c r="AK7" s="483" t="s">
        <v>78</v>
      </c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502"/>
      <c r="AZ7" s="483" t="s">
        <v>25</v>
      </c>
      <c r="BA7" s="484"/>
      <c r="BB7" s="484"/>
      <c r="BC7" s="484"/>
      <c r="BD7" s="484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  <c r="BR7" s="484"/>
      <c r="BS7" s="484"/>
      <c r="BT7" s="502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94" t="s">
        <v>1</v>
      </c>
      <c r="BA8" s="495"/>
      <c r="BB8" s="495"/>
      <c r="BC8" s="64"/>
      <c r="BD8" s="495" t="s">
        <v>24</v>
      </c>
      <c r="BE8" s="495"/>
      <c r="BF8" s="495"/>
      <c r="BG8" s="495"/>
      <c r="BH8" s="507"/>
      <c r="BI8" s="508" t="s">
        <v>126</v>
      </c>
      <c r="BJ8" s="509"/>
      <c r="BK8" s="509"/>
      <c r="BL8" s="510"/>
      <c r="BM8" s="494" t="s">
        <v>24</v>
      </c>
      <c r="BN8" s="495"/>
      <c r="BO8" s="495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2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2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173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10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106925</v>
      </c>
      <c r="AA83" s="33"/>
      <c r="AB83" s="46">
        <f t="shared" ref="AB83" si="308">+Z83/H83</f>
        <v>5.7507490629653914E-2</v>
      </c>
      <c r="AC83" s="33"/>
      <c r="AD83" s="33">
        <f t="shared" ref="AD83" si="309">+Z83/BV83</f>
        <v>1444.9324324324325</v>
      </c>
      <c r="AE83" s="50"/>
      <c r="AF83" s="33">
        <f t="shared" ref="AF83" si="310">SUM(V77:V83)</f>
        <v>7120</v>
      </c>
      <c r="AG83" s="33"/>
      <c r="AH83" s="233" t="e">
        <f t="shared" ref="AH83" si="311">+(AF83-AF76)/AF76</f>
        <v>#DIV/0!</v>
      </c>
      <c r="AI83" s="50"/>
      <c r="AJ83" s="10"/>
      <c r="AK83" s="23">
        <f t="shared" ref="AK83" si="312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3">+AK83/AO82</f>
        <v>2.5774046580325307E-2</v>
      </c>
      <c r="AR83" s="25"/>
      <c r="AS83" s="25"/>
      <c r="AT83" s="24"/>
      <c r="AU83" s="344">
        <f t="shared" ref="AU83" si="314">+AO83/H83</f>
        <v>0.33094196113316515</v>
      </c>
      <c r="AV83" s="344"/>
      <c r="AW83" s="24">
        <f t="shared" ref="AW83" si="315">+AO83/BV83</f>
        <v>8315.2432432432433</v>
      </c>
      <c r="AX83" s="354"/>
      <c r="AY83" s="10"/>
      <c r="AZ83" s="66">
        <f t="shared" ref="AZ83" si="316">+BB83-BB82</f>
        <v>477486</v>
      </c>
      <c r="BA83" s="67"/>
      <c r="BB83" s="67">
        <v>18150053</v>
      </c>
      <c r="BC83" s="67"/>
      <c r="BD83" s="67">
        <f t="shared" ref="BD83" si="317">+D83</f>
        <v>22153</v>
      </c>
      <c r="BE83" s="67"/>
      <c r="BF83" s="157">
        <f t="shared" ref="BF83" si="318">+BD83/AZ83</f>
        <v>4.6395077552011998E-2</v>
      </c>
      <c r="BG83" s="67"/>
      <c r="BH83" s="185"/>
      <c r="BI83" s="67"/>
      <c r="BJ83" s="67">
        <f t="shared" ref="BJ83" si="319">SUM(AZ77:AZ83)</f>
        <v>2962406</v>
      </c>
      <c r="BK83" s="67"/>
      <c r="BL83" s="157">
        <f t="shared" ref="BL83" si="320">+P83/BJ83</f>
        <v>0</v>
      </c>
      <c r="BM83" s="66">
        <f t="shared" ref="BM83" si="321">+BB83/BV83</f>
        <v>245270.98648648648</v>
      </c>
      <c r="BN83" s="67"/>
      <c r="BO83" s="67">
        <f t="shared" ref="BO83" si="322">+BO82+BD83</f>
        <v>1607001</v>
      </c>
      <c r="BP83" s="67"/>
      <c r="BQ83" s="74">
        <f t="shared" ref="BQ83" si="323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4">+H83+D84</f>
        <v>1881205</v>
      </c>
      <c r="I84" s="16"/>
      <c r="J84" s="38">
        <f t="shared" ref="J84" si="325">+D84/H83</f>
        <v>1.176879971903752E-2</v>
      </c>
      <c r="K84" s="16"/>
      <c r="L84" s="16"/>
      <c r="M84" s="16"/>
      <c r="N84" s="16">
        <f t="shared" ref="N84" si="326">+H84/BV84</f>
        <v>25082.733333333334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7">+Z83+V84</f>
        <v>108059</v>
      </c>
      <c r="AA84" s="33"/>
      <c r="AB84" s="46">
        <f t="shared" ref="AB84" si="328">+Z84/H84</f>
        <v>5.74413740129332E-2</v>
      </c>
      <c r="AC84" s="33"/>
      <c r="AD84" s="33">
        <f t="shared" ref="AD84" si="329">+Z84/BV84</f>
        <v>1440.7866666666666</v>
      </c>
      <c r="AE84" s="50"/>
      <c r="AF84" s="33">
        <f t="shared" ref="AF84" si="330">SUM(V78:V84)</f>
        <v>7480</v>
      </c>
      <c r="AG84" s="33"/>
      <c r="AH84" s="233" t="e">
        <f t="shared" ref="AH84" si="331">+(AF84-AF77)/AF77</f>
        <v>#DIV/0!</v>
      </c>
      <c r="AI84" s="50"/>
      <c r="AJ84" s="10"/>
      <c r="AK84" s="23">
        <f t="shared" ref="AK84" si="332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33">+AK84/AO83</f>
        <v>4.9320037443444799E-2</v>
      </c>
      <c r="AR84" s="25"/>
      <c r="AS84" s="25"/>
      <c r="AT84" s="24"/>
      <c r="AU84" s="344">
        <f t="shared" ref="AU84" si="334">+AO84/H84</f>
        <v>0.34322468843108539</v>
      </c>
      <c r="AV84" s="344"/>
      <c r="AW84" s="24">
        <f t="shared" ref="AW84" si="335">+AO84/BV84</f>
        <v>8609.0133333333342</v>
      </c>
      <c r="AX84" s="354"/>
      <c r="AY84" s="10"/>
      <c r="AZ84" s="66">
        <f t="shared" ref="AZ84" si="336">+BB84-BB83</f>
        <v>453121</v>
      </c>
      <c r="BA84" s="67"/>
      <c r="BB84" s="67">
        <v>18603174</v>
      </c>
      <c r="BC84" s="67"/>
      <c r="BD84" s="67">
        <f t="shared" ref="BD84" si="337">+D84</f>
        <v>21882</v>
      </c>
      <c r="BE84" s="67"/>
      <c r="BF84" s="157">
        <f t="shared" ref="BF84" si="338">+BD84/AZ84</f>
        <v>4.8291736644295896E-2</v>
      </c>
      <c r="BG84" s="67"/>
      <c r="BH84" s="185"/>
      <c r="BI84" s="67"/>
      <c r="BJ84" s="67">
        <f t="shared" ref="BJ84" si="339">SUM(AZ78:AZ84)</f>
        <v>3071015</v>
      </c>
      <c r="BK84" s="67"/>
      <c r="BL84" s="157">
        <f t="shared" ref="BL84" si="340">+P84/BJ84</f>
        <v>0</v>
      </c>
      <c r="BM84" s="66">
        <f t="shared" ref="BM84" si="341">+BB84/BV84</f>
        <v>248042.32</v>
      </c>
      <c r="BN84" s="67"/>
      <c r="BO84" s="67">
        <f t="shared" ref="BO84" si="342">+BO83+BD84</f>
        <v>1628883</v>
      </c>
      <c r="BP84" s="67"/>
      <c r="BQ84" s="74">
        <f t="shared" ref="BQ84" si="343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44">+H84+D85</f>
        <v>1901783</v>
      </c>
      <c r="I85" s="16"/>
      <c r="J85" s="38">
        <f t="shared" ref="J85" si="345">+D85/H84</f>
        <v>1.0938733418208011E-2</v>
      </c>
      <c r="K85" s="16"/>
      <c r="L85" s="16"/>
      <c r="M85" s="16"/>
      <c r="N85" s="16">
        <f t="shared" ref="N85" si="346">+H85/BV85</f>
        <v>25023.46052631579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47">+Z84+V85</f>
        <v>109142</v>
      </c>
      <c r="AA85" s="33"/>
      <c r="AB85" s="46">
        <f t="shared" ref="AB85" si="348">+Z85/H85</f>
        <v>5.738930256501399E-2</v>
      </c>
      <c r="AC85" s="33"/>
      <c r="AD85" s="33">
        <f t="shared" ref="AD85" si="349">+Z85/BV85</f>
        <v>1436.078947368421</v>
      </c>
      <c r="AE85" s="50"/>
      <c r="AF85" s="33">
        <f t="shared" ref="AF85" si="350">SUM(V79:V85)</f>
        <v>7035</v>
      </c>
      <c r="AG85" s="33"/>
      <c r="AH85" s="233" t="e">
        <f t="shared" ref="AH85" si="351">+(AF85-AF78)/AF78</f>
        <v>#DIV/0!</v>
      </c>
      <c r="AI85" s="50"/>
      <c r="AJ85" s="10"/>
      <c r="AK85" s="23">
        <f t="shared" ref="AK85" si="35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53">+AK85/AO84</f>
        <v>6.6587576431522938E-2</v>
      </c>
      <c r="AR85" s="25"/>
      <c r="AS85" s="25"/>
      <c r="AT85" s="24"/>
      <c r="AU85" s="344">
        <f t="shared" ref="AU85" si="354">+AO85/H85</f>
        <v>0.36211807551124392</v>
      </c>
      <c r="AV85" s="344"/>
      <c r="AW85" s="24">
        <f t="shared" ref="AW85" si="355">+AO85/BV85</f>
        <v>9061.4473684210534</v>
      </c>
      <c r="AX85" s="354"/>
      <c r="AY85" s="10"/>
      <c r="AZ85" s="66">
        <f t="shared" ref="AZ85" si="356">+BB85-BB84</f>
        <v>493497</v>
      </c>
      <c r="BA85" s="67"/>
      <c r="BB85" s="67">
        <v>19096671</v>
      </c>
      <c r="BC85" s="67"/>
      <c r="BD85" s="67">
        <f t="shared" ref="BD85" si="357">+D85</f>
        <v>20578</v>
      </c>
      <c r="BE85" s="67"/>
      <c r="BF85" s="157">
        <f t="shared" ref="BF85" si="358">+BD85/AZ85</f>
        <v>4.1698328459950113E-2</v>
      </c>
      <c r="BG85" s="67"/>
      <c r="BH85" s="185"/>
      <c r="BI85" s="67"/>
      <c r="BJ85" s="67">
        <f t="shared" ref="BJ85" si="359">SUM(AZ79:AZ85)</f>
        <v>3221198</v>
      </c>
      <c r="BK85" s="67"/>
      <c r="BL85" s="157">
        <f t="shared" ref="BL85" si="360">+P85/BJ85</f>
        <v>0</v>
      </c>
      <c r="BM85" s="66">
        <f t="shared" ref="BM85" si="361">+BB85/BV85</f>
        <v>251271.98684210525</v>
      </c>
      <c r="BN85" s="67"/>
      <c r="BO85" s="67">
        <f t="shared" ref="BO85" si="362">+BO84+BD85</f>
        <v>1649461</v>
      </c>
      <c r="BP85" s="67"/>
      <c r="BQ85" s="74">
        <f t="shared" ref="BQ85" si="363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64">+H85+D86</f>
        <v>1924051</v>
      </c>
      <c r="I86" s="16"/>
      <c r="J86" s="38">
        <f t="shared" ref="J86" si="365">+D86/H85</f>
        <v>1.170901201661809E-2</v>
      </c>
      <c r="K86" s="16"/>
      <c r="L86" s="16"/>
      <c r="M86" s="16"/>
      <c r="N86" s="16">
        <f t="shared" ref="N86" si="366">+H86/BV86</f>
        <v>24987.675324675325</v>
      </c>
      <c r="O86" s="41"/>
      <c r="P86" s="17">
        <f t="shared" ref="P86" si="367">SUM(D80:D86)</f>
        <v>155590</v>
      </c>
      <c r="Q86" s="16"/>
      <c r="R86" s="60" t="e">
        <f t="shared" ref="R86" si="368">+(P86-P79)/P79</f>
        <v>#DIV/0!</v>
      </c>
      <c r="S86" s="16"/>
      <c r="T86" s="41"/>
      <c r="U86" s="10"/>
      <c r="V86" s="34">
        <v>1031</v>
      </c>
      <c r="W86" s="33"/>
      <c r="X86" s="33"/>
      <c r="Y86" s="33"/>
      <c r="Z86" s="33">
        <f t="shared" ref="Z86" si="369">+Z85+V86</f>
        <v>110173</v>
      </c>
      <c r="AA86" s="33"/>
      <c r="AB86" s="46">
        <f t="shared" ref="AB86" si="370">+Z86/H86</f>
        <v>5.7260956180475463E-2</v>
      </c>
      <c r="AC86" s="33"/>
      <c r="AD86" s="33">
        <f t="shared" ref="AD86" si="371">+Z86/BV86</f>
        <v>1430.8181818181818</v>
      </c>
      <c r="AE86" s="50"/>
      <c r="AF86" s="33">
        <f t="shared" ref="AF86" si="372">SUM(V80:V86)</f>
        <v>6843</v>
      </c>
      <c r="AG86" s="33"/>
      <c r="AH86" s="233" t="e">
        <f t="shared" ref="AH86" si="373">+(AF86-AF79)/AF79</f>
        <v>#DIV/0!</v>
      </c>
      <c r="AI86" s="50"/>
      <c r="AJ86" s="10"/>
      <c r="AK86" s="23">
        <f t="shared" ref="AK86" si="374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75">+AK86/AO85</f>
        <v>3.4242815862459523E-2</v>
      </c>
      <c r="AR86" s="25"/>
      <c r="AS86" s="25"/>
      <c r="AT86" s="24"/>
      <c r="AU86" s="344">
        <f t="shared" ref="AU86" si="376">+AO86/H86</f>
        <v>0.37018353463603615</v>
      </c>
      <c r="AV86" s="344"/>
      <c r="AW86" s="24">
        <f t="shared" ref="AW86" si="377">+AO86/BV86</f>
        <v>9250.0259740259735</v>
      </c>
      <c r="AX86" s="354"/>
      <c r="AY86" s="10"/>
      <c r="AZ86" s="66">
        <f t="shared" ref="AZ86" si="378">+BB86-BB85</f>
        <v>471398</v>
      </c>
      <c r="BA86" s="67"/>
      <c r="BB86" s="67">
        <v>19568069</v>
      </c>
      <c r="BC86" s="67"/>
      <c r="BD86" s="67">
        <f t="shared" ref="BD86" si="379">+D86</f>
        <v>22268</v>
      </c>
      <c r="BE86" s="67"/>
      <c r="BF86" s="157">
        <f t="shared" ref="BF86" si="380">+BD86/AZ86</f>
        <v>4.7238214841810955E-2</v>
      </c>
      <c r="BG86" s="67"/>
      <c r="BH86" s="185"/>
      <c r="BI86" s="67"/>
      <c r="BJ86" s="67">
        <f t="shared" ref="BJ86" si="381">SUM(AZ80:AZ86)</f>
        <v>3236757</v>
      </c>
      <c r="BK86" s="67"/>
      <c r="BL86" s="157">
        <f t="shared" ref="BL86" si="382">+P86/BJ86</f>
        <v>4.8069719166437271E-2</v>
      </c>
      <c r="BM86" s="66">
        <f t="shared" ref="BM86" si="383">+BB86/BV86</f>
        <v>254130.76623376625</v>
      </c>
      <c r="BN86" s="67"/>
      <c r="BO86" s="67">
        <f t="shared" ref="BO86" si="384">+BO85+BD86</f>
        <v>1671729</v>
      </c>
      <c r="BP86" s="67"/>
      <c r="BQ86" s="74">
        <f t="shared" ref="BQ86" si="385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84" x14ac:dyDescent="0.3">
      <c r="B87" s="173">
        <f t="shared" si="203"/>
        <v>43987</v>
      </c>
      <c r="C87" s="61"/>
      <c r="D87" s="17"/>
      <c r="E87" s="16"/>
      <c r="F87" s="16"/>
      <c r="G87" s="16"/>
      <c r="H87" s="16"/>
      <c r="I87" s="16"/>
      <c r="J87" s="479"/>
      <c r="K87" s="16"/>
      <c r="L87" s="16"/>
      <c r="M87" s="16"/>
      <c r="N87" s="16"/>
      <c r="O87" s="41"/>
      <c r="P87" s="17"/>
      <c r="Q87" s="16"/>
      <c r="R87" s="60"/>
      <c r="S87" s="16"/>
      <c r="T87" s="41"/>
      <c r="U87" s="10"/>
      <c r="V87" s="34"/>
      <c r="W87" s="33"/>
      <c r="X87" s="33"/>
      <c r="Y87" s="33"/>
      <c r="Z87" s="33"/>
      <c r="AA87" s="33"/>
      <c r="AB87" s="46"/>
      <c r="AC87" s="33"/>
      <c r="AD87" s="33"/>
      <c r="AE87" s="50"/>
      <c r="AF87" s="33"/>
      <c r="AG87" s="33"/>
      <c r="AH87" s="233"/>
      <c r="AI87" s="50"/>
      <c r="AJ87" s="10"/>
      <c r="AK87" s="23"/>
      <c r="AL87" s="24"/>
      <c r="AM87" s="24"/>
      <c r="AN87" s="24"/>
      <c r="AO87" s="24"/>
      <c r="AP87" s="24"/>
      <c r="AQ87" s="25"/>
      <c r="AR87" s="25"/>
      <c r="AS87" s="25"/>
      <c r="AT87" s="24"/>
      <c r="AU87" s="344"/>
      <c r="AV87" s="344"/>
      <c r="AW87" s="24"/>
      <c r="AX87" s="354"/>
      <c r="AY87" s="10"/>
      <c r="AZ87" s="66"/>
      <c r="BA87" s="67"/>
      <c r="BB87" s="67"/>
      <c r="BC87" s="67"/>
      <c r="BD87" s="67"/>
      <c r="BE87" s="67"/>
      <c r="BF87" s="157"/>
      <c r="BG87" s="67"/>
      <c r="BH87" s="185"/>
      <c r="BI87" s="67"/>
      <c r="BJ87" s="67"/>
      <c r="BK87" s="67"/>
      <c r="BL87" s="157"/>
      <c r="BM87" s="66"/>
      <c r="BN87" s="67"/>
      <c r="BO87" s="67"/>
      <c r="BP87" s="67"/>
      <c r="BQ87" s="74"/>
      <c r="BR87" s="67"/>
      <c r="BS87" s="86"/>
      <c r="BT87" s="185"/>
      <c r="BU87" s="1"/>
      <c r="BV87">
        <f t="shared" si="220"/>
        <v>78</v>
      </c>
    </row>
    <row r="88" spans="2:84" x14ac:dyDescent="0.3">
      <c r="B88" s="173">
        <f t="shared" si="203"/>
        <v>43988</v>
      </c>
      <c r="C88" s="61"/>
      <c r="D88" s="17"/>
      <c r="E88" s="16"/>
      <c r="F88" s="16"/>
      <c r="G88" s="16"/>
      <c r="H88" s="16"/>
      <c r="I88" s="16"/>
      <c r="J88" s="479"/>
      <c r="K88" s="16"/>
      <c r="L88" s="16"/>
      <c r="M88" s="16"/>
      <c r="N88" s="16"/>
      <c r="O88" s="41"/>
      <c r="P88" s="17"/>
      <c r="Q88" s="16"/>
      <c r="R88" s="60"/>
      <c r="S88" s="16"/>
      <c r="T88" s="41"/>
      <c r="U88" s="10"/>
      <c r="V88" s="34"/>
      <c r="W88" s="33"/>
      <c r="X88" s="33"/>
      <c r="Y88" s="33"/>
      <c r="Z88" s="33"/>
      <c r="AA88" s="33"/>
      <c r="AB88" s="46"/>
      <c r="AC88" s="33"/>
      <c r="AD88" s="33"/>
      <c r="AE88" s="50"/>
      <c r="AF88" s="33"/>
      <c r="AG88" s="33"/>
      <c r="AH88" s="233"/>
      <c r="AI88" s="50"/>
      <c r="AJ88" s="10"/>
      <c r="AK88" s="23"/>
      <c r="AL88" s="24"/>
      <c r="AM88" s="24"/>
      <c r="AN88" s="24"/>
      <c r="AO88" s="24"/>
      <c r="AP88" s="24"/>
      <c r="AQ88" s="25"/>
      <c r="AR88" s="25"/>
      <c r="AS88" s="25"/>
      <c r="AT88" s="24"/>
      <c r="AU88" s="344"/>
      <c r="AV88" s="344"/>
      <c r="AW88" s="24"/>
      <c r="AX88" s="354"/>
      <c r="AY88" s="10"/>
      <c r="AZ88" s="66"/>
      <c r="BA88" s="67"/>
      <c r="BB88" s="67"/>
      <c r="BC88" s="67"/>
      <c r="BD88" s="67"/>
      <c r="BE88" s="67"/>
      <c r="BF88" s="157"/>
      <c r="BG88" s="67"/>
      <c r="BH88" s="185"/>
      <c r="BI88" s="67"/>
      <c r="BJ88" s="67"/>
      <c r="BK88" s="67"/>
      <c r="BL88" s="157"/>
      <c r="BM88" s="66"/>
      <c r="BN88" s="67"/>
      <c r="BO88" s="67"/>
      <c r="BP88" s="67"/>
      <c r="BQ88" s="74"/>
      <c r="BR88" s="67"/>
      <c r="BS88" s="86"/>
      <c r="BT88" s="185"/>
      <c r="BU88" s="1"/>
      <c r="BV88">
        <f t="shared" si="220"/>
        <v>79</v>
      </c>
    </row>
    <row r="89" spans="2:84" x14ac:dyDescent="0.3">
      <c r="B89" s="393">
        <f t="shared" si="203"/>
        <v>43989</v>
      </c>
      <c r="C89" s="61"/>
      <c r="D89" s="17"/>
      <c r="E89" s="16"/>
      <c r="F89" s="16"/>
      <c r="G89" s="16"/>
      <c r="H89" s="16"/>
      <c r="I89" s="16"/>
      <c r="J89" s="479"/>
      <c r="K89" s="16"/>
      <c r="L89" s="16"/>
      <c r="M89" s="16"/>
      <c r="N89" s="16"/>
      <c r="O89" s="41"/>
      <c r="P89" s="17"/>
      <c r="Q89" s="16"/>
      <c r="R89" s="60"/>
      <c r="S89" s="16"/>
      <c r="T89" s="41"/>
      <c r="U89" s="10"/>
      <c r="V89" s="34"/>
      <c r="W89" s="33"/>
      <c r="X89" s="33"/>
      <c r="Y89" s="33"/>
      <c r="Z89" s="33"/>
      <c r="AA89" s="33"/>
      <c r="AB89" s="46"/>
      <c r="AC89" s="33"/>
      <c r="AD89" s="33"/>
      <c r="AE89" s="50"/>
      <c r="AF89" s="33"/>
      <c r="AG89" s="33"/>
      <c r="AH89" s="233"/>
      <c r="AI89" s="50"/>
      <c r="AJ89" s="10"/>
      <c r="AK89" s="23"/>
      <c r="AL89" s="24"/>
      <c r="AM89" s="24"/>
      <c r="AN89" s="24"/>
      <c r="AO89" s="24"/>
      <c r="AP89" s="24"/>
      <c r="AQ89" s="25"/>
      <c r="AR89" s="25"/>
      <c r="AS89" s="25"/>
      <c r="AT89" s="24"/>
      <c r="AU89" s="344"/>
      <c r="AV89" s="344"/>
      <c r="AW89" s="24"/>
      <c r="AX89" s="354"/>
      <c r="AY89" s="10"/>
      <c r="AZ89" s="66"/>
      <c r="BA89" s="67"/>
      <c r="BB89" s="67"/>
      <c r="BC89" s="67"/>
      <c r="BD89" s="67"/>
      <c r="BE89" s="67"/>
      <c r="BF89" s="157"/>
      <c r="BG89" s="67"/>
      <c r="BH89" s="185"/>
      <c r="BI89" s="67"/>
      <c r="BJ89" s="67"/>
      <c r="BK89" s="67"/>
      <c r="BL89" s="157"/>
      <c r="BM89" s="66"/>
      <c r="BN89" s="67"/>
      <c r="BO89" s="67"/>
      <c r="BP89" s="67"/>
      <c r="BQ89" s="74"/>
      <c r="BR89" s="67"/>
      <c r="BS89" s="86"/>
      <c r="BT89" s="185"/>
      <c r="BU89" s="1"/>
      <c r="BV89">
        <f t="shared" si="220"/>
        <v>80</v>
      </c>
    </row>
    <row r="90" spans="2:84" x14ac:dyDescent="0.3">
      <c r="B90" s="173">
        <f t="shared" si="203"/>
        <v>43990</v>
      </c>
      <c r="C90" s="61"/>
      <c r="D90" s="17"/>
      <c r="E90" s="16"/>
      <c r="F90" s="16"/>
      <c r="G90" s="16"/>
      <c r="H90" s="16"/>
      <c r="I90" s="16"/>
      <c r="J90" s="479"/>
      <c r="K90" s="16"/>
      <c r="L90" s="16"/>
      <c r="M90" s="16"/>
      <c r="N90" s="16"/>
      <c r="O90" s="41"/>
      <c r="P90" s="17"/>
      <c r="Q90" s="16"/>
      <c r="R90" s="60"/>
      <c r="S90" s="16"/>
      <c r="T90" s="41"/>
      <c r="U90" s="10"/>
      <c r="V90" s="34"/>
      <c r="W90" s="33"/>
      <c r="X90" s="33"/>
      <c r="Y90" s="33"/>
      <c r="Z90" s="33"/>
      <c r="AA90" s="33"/>
      <c r="AB90" s="46"/>
      <c r="AC90" s="33"/>
      <c r="AD90" s="33"/>
      <c r="AE90" s="50"/>
      <c r="AF90" s="33"/>
      <c r="AG90" s="33"/>
      <c r="AH90" s="233"/>
      <c r="AI90" s="50"/>
      <c r="AJ90" s="10"/>
      <c r="AK90" s="23"/>
      <c r="AL90" s="24"/>
      <c r="AM90" s="24"/>
      <c r="AN90" s="24"/>
      <c r="AO90" s="24"/>
      <c r="AP90" s="24"/>
      <c r="AQ90" s="25"/>
      <c r="AR90" s="25"/>
      <c r="AS90" s="25"/>
      <c r="AT90" s="24"/>
      <c r="AU90" s="344"/>
      <c r="AV90" s="344"/>
      <c r="AW90" s="24"/>
      <c r="AX90" s="354"/>
      <c r="AY90" s="10"/>
      <c r="AZ90" s="66"/>
      <c r="BA90" s="67"/>
      <c r="BB90" s="67"/>
      <c r="BC90" s="67"/>
      <c r="BD90" s="67"/>
      <c r="BE90" s="67"/>
      <c r="BF90" s="157"/>
      <c r="BG90" s="67"/>
      <c r="BH90" s="185"/>
      <c r="BI90" s="67"/>
      <c r="BJ90" s="67"/>
      <c r="BK90" s="67"/>
      <c r="BL90" s="157"/>
      <c r="BM90" s="66"/>
      <c r="BN90" s="67"/>
      <c r="BO90" s="67"/>
      <c r="BP90" s="67"/>
      <c r="BQ90" s="74"/>
      <c r="BR90" s="67"/>
      <c r="BS90" s="86"/>
      <c r="BT90" s="185"/>
      <c r="BU90" s="1"/>
      <c r="BV90">
        <f t="shared" si="220"/>
        <v>81</v>
      </c>
    </row>
    <row r="91" spans="2:84" x14ac:dyDescent="0.3">
      <c r="B91" s="173">
        <f t="shared" si="203"/>
        <v>43991</v>
      </c>
      <c r="C91" s="61"/>
      <c r="D91" s="17"/>
      <c r="E91" s="16"/>
      <c r="F91" s="16"/>
      <c r="G91" s="16"/>
      <c r="H91" s="16"/>
      <c r="I91" s="16"/>
      <c r="J91" s="38"/>
      <c r="K91" s="16"/>
      <c r="L91" s="16"/>
      <c r="M91" s="16"/>
      <c r="N91" s="16"/>
      <c r="O91" s="41"/>
      <c r="P91" s="457">
        <f>+P86/P33</f>
        <v>0.70301874686535604</v>
      </c>
      <c r="Q91" s="16"/>
      <c r="R91" s="60"/>
      <c r="S91" s="16"/>
      <c r="T91" s="41"/>
      <c r="U91" s="10"/>
      <c r="V91" s="34"/>
      <c r="W91" s="33"/>
      <c r="X91" s="33"/>
      <c r="Y91" s="33"/>
      <c r="Z91" s="33"/>
      <c r="AA91" s="33"/>
      <c r="AB91" s="46"/>
      <c r="AC91" s="33"/>
      <c r="AD91" s="33"/>
      <c r="AE91" s="50"/>
      <c r="AF91" s="457">
        <f>+AF86/AF40</f>
        <v>0.46547853887490648</v>
      </c>
      <c r="AG91" s="33"/>
      <c r="AH91" s="233"/>
      <c r="AI91" s="50"/>
      <c r="AJ91" s="10"/>
      <c r="AK91" s="23"/>
      <c r="AL91" s="24"/>
      <c r="AM91" s="24"/>
      <c r="AN91" s="24"/>
      <c r="AO91" s="24"/>
      <c r="AP91" s="24"/>
      <c r="AQ91" s="25"/>
      <c r="AR91" s="25"/>
      <c r="AS91" s="25"/>
      <c r="AT91" s="24"/>
      <c r="AU91" s="344"/>
      <c r="AV91" s="344"/>
      <c r="AW91" s="24"/>
      <c r="AX91" s="354"/>
      <c r="AY91" s="10"/>
      <c r="AZ91" s="66"/>
      <c r="BA91" s="67"/>
      <c r="BB91" s="67"/>
      <c r="BC91" s="67"/>
      <c r="BD91" s="67"/>
      <c r="BE91" s="67"/>
      <c r="BF91" s="157"/>
      <c r="BG91" s="67"/>
      <c r="BH91" s="185"/>
      <c r="BI91" s="67"/>
      <c r="BJ91" s="67"/>
      <c r="BK91" s="67"/>
      <c r="BL91" s="157"/>
      <c r="BM91" s="66"/>
      <c r="BN91" s="67"/>
      <c r="BO91" s="67"/>
      <c r="BP91" s="67"/>
      <c r="BQ91" s="74"/>
      <c r="BR91" s="67"/>
      <c r="BS91" s="86"/>
      <c r="BT91" s="185"/>
      <c r="BU91" s="1"/>
      <c r="BV91">
        <f t="shared" si="220"/>
        <v>82</v>
      </c>
    </row>
    <row r="92" spans="2:84" x14ac:dyDescent="0.3">
      <c r="B92" s="173">
        <f t="shared" si="203"/>
        <v>43992</v>
      </c>
      <c r="D92" s="18"/>
      <c r="E92" s="19"/>
      <c r="F92" s="19"/>
      <c r="G92" s="19"/>
      <c r="H92" s="19"/>
      <c r="I92" s="19"/>
      <c r="J92" s="39"/>
      <c r="K92" s="19"/>
      <c r="L92" s="19"/>
      <c r="M92" s="19"/>
      <c r="N92" s="19"/>
      <c r="O92" s="43"/>
      <c r="P92" s="18"/>
      <c r="Q92" s="19"/>
      <c r="R92" s="19"/>
      <c r="S92" s="19"/>
      <c r="T92" s="43"/>
      <c r="U92" s="1"/>
      <c r="V92" s="35"/>
      <c r="W92" s="36"/>
      <c r="X92" s="36"/>
      <c r="Y92" s="36"/>
      <c r="Z92" s="36"/>
      <c r="AA92" s="36"/>
      <c r="AB92" s="47"/>
      <c r="AC92" s="36"/>
      <c r="AD92" s="36"/>
      <c r="AE92" s="51"/>
      <c r="AF92" s="36"/>
      <c r="AG92" s="36"/>
      <c r="AH92" s="36"/>
      <c r="AI92" s="51"/>
      <c r="AJ92" s="1"/>
      <c r="AK92" s="26"/>
      <c r="AL92" s="27"/>
      <c r="AM92" s="27"/>
      <c r="AN92" s="27"/>
      <c r="AO92" s="27"/>
      <c r="AP92" s="27"/>
      <c r="AQ92" s="27"/>
      <c r="AR92" s="27"/>
      <c r="AS92" s="27"/>
      <c r="AT92" s="27"/>
      <c r="AU92" s="346"/>
      <c r="AV92" s="346"/>
      <c r="AW92" s="27"/>
      <c r="AX92" s="353"/>
      <c r="AY92" s="1"/>
      <c r="AZ92" s="68"/>
      <c r="BA92" s="69"/>
      <c r="BB92" s="69"/>
      <c r="BC92" s="69"/>
      <c r="BD92" s="69"/>
      <c r="BE92" s="69"/>
      <c r="BF92" s="69"/>
      <c r="BG92" s="69"/>
      <c r="BH92" s="186"/>
      <c r="BI92" s="69"/>
      <c r="BJ92" s="69"/>
      <c r="BK92" s="69"/>
      <c r="BL92" s="69"/>
      <c r="BM92" s="68"/>
      <c r="BN92" s="69"/>
      <c r="BO92" s="69"/>
      <c r="BP92" s="69"/>
      <c r="BQ92" s="71"/>
      <c r="BR92" s="69"/>
      <c r="BS92" s="69"/>
      <c r="BT92" s="186"/>
      <c r="BU92" s="1"/>
      <c r="BV92">
        <f t="shared" si="220"/>
        <v>83</v>
      </c>
    </row>
    <row r="93" spans="2:84" x14ac:dyDescent="0.3">
      <c r="B93" s="56"/>
      <c r="D93" s="1"/>
      <c r="E93" s="1"/>
      <c r="F93" s="1"/>
      <c r="G93" s="1"/>
      <c r="H93" s="59"/>
      <c r="I93" s="1"/>
      <c r="J93" s="5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9"/>
      <c r="W93" s="1"/>
      <c r="X93" s="1"/>
      <c r="Y93" s="1"/>
      <c r="Z93" s="1"/>
      <c r="AA93" s="1"/>
      <c r="AB93" s="5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59"/>
      <c r="BC93" s="1"/>
      <c r="BD93" s="59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84" x14ac:dyDescent="0.3">
      <c r="B94" s="181" t="s">
        <v>84</v>
      </c>
      <c r="D94" s="56">
        <f>+D86</f>
        <v>22268</v>
      </c>
      <c r="E94" s="56"/>
      <c r="F94" s="56"/>
      <c r="G94" s="56"/>
      <c r="H94" s="56">
        <f t="shared" ref="H94:BO94" si="386">+H86</f>
        <v>1924051</v>
      </c>
      <c r="I94" s="56">
        <f t="shared" si="386"/>
        <v>0</v>
      </c>
      <c r="J94" s="56">
        <f t="shared" si="386"/>
        <v>1.170901201661809E-2</v>
      </c>
      <c r="K94" s="56">
        <f t="shared" si="386"/>
        <v>0</v>
      </c>
      <c r="L94" s="56">
        <f t="shared" si="386"/>
        <v>0</v>
      </c>
      <c r="M94" s="56">
        <f t="shared" si="386"/>
        <v>0</v>
      </c>
      <c r="N94" s="56">
        <f t="shared" si="386"/>
        <v>24987.675324675325</v>
      </c>
      <c r="O94" s="56">
        <f t="shared" si="386"/>
        <v>0</v>
      </c>
      <c r="P94" s="56">
        <f t="shared" si="386"/>
        <v>155590</v>
      </c>
      <c r="Q94" s="56">
        <f t="shared" si="386"/>
        <v>0</v>
      </c>
      <c r="R94" s="56" t="e">
        <f t="shared" si="386"/>
        <v>#DIV/0!</v>
      </c>
      <c r="S94" s="56">
        <f t="shared" si="386"/>
        <v>0</v>
      </c>
      <c r="T94" s="56">
        <f t="shared" si="386"/>
        <v>0</v>
      </c>
      <c r="U94" s="56">
        <f t="shared" si="386"/>
        <v>0</v>
      </c>
      <c r="V94" s="56">
        <f t="shared" si="386"/>
        <v>1031</v>
      </c>
      <c r="W94" s="56">
        <f t="shared" si="386"/>
        <v>0</v>
      </c>
      <c r="X94" s="56">
        <f t="shared" si="386"/>
        <v>0</v>
      </c>
      <c r="Y94" s="56">
        <f t="shared" si="386"/>
        <v>0</v>
      </c>
      <c r="Z94" s="56">
        <f t="shared" si="386"/>
        <v>110173</v>
      </c>
      <c r="AA94" s="56">
        <f t="shared" si="386"/>
        <v>0</v>
      </c>
      <c r="AB94" s="56">
        <f t="shared" si="386"/>
        <v>5.7260956180475463E-2</v>
      </c>
      <c r="AC94" s="56">
        <f t="shared" si="386"/>
        <v>0</v>
      </c>
      <c r="AD94" s="56">
        <f t="shared" si="386"/>
        <v>1430.8181818181818</v>
      </c>
      <c r="AE94" s="56">
        <f t="shared" si="386"/>
        <v>0</v>
      </c>
      <c r="AF94" s="56">
        <f t="shared" si="386"/>
        <v>6843</v>
      </c>
      <c r="AG94" s="56">
        <f t="shared" si="386"/>
        <v>0</v>
      </c>
      <c r="AH94" s="56" t="e">
        <f t="shared" si="386"/>
        <v>#DIV/0!</v>
      </c>
      <c r="AI94" s="56">
        <f t="shared" si="386"/>
        <v>0</v>
      </c>
      <c r="AJ94" s="56">
        <f t="shared" si="386"/>
        <v>0</v>
      </c>
      <c r="AK94" s="56">
        <f t="shared" si="386"/>
        <v>23582</v>
      </c>
      <c r="AL94" s="56">
        <f t="shared" si="386"/>
        <v>0</v>
      </c>
      <c r="AM94" s="56">
        <f t="shared" si="386"/>
        <v>0</v>
      </c>
      <c r="AN94" s="56">
        <f t="shared" si="386"/>
        <v>178263</v>
      </c>
      <c r="AO94" s="56">
        <f t="shared" si="386"/>
        <v>712252</v>
      </c>
      <c r="AP94" s="56">
        <f t="shared" si="386"/>
        <v>0</v>
      </c>
      <c r="AQ94" s="56">
        <f t="shared" si="386"/>
        <v>3.4242815862459523E-2</v>
      </c>
      <c r="AR94" s="56">
        <f t="shared" si="386"/>
        <v>0</v>
      </c>
      <c r="AS94" s="56">
        <f t="shared" si="386"/>
        <v>0</v>
      </c>
      <c r="AT94" s="56">
        <f t="shared" si="386"/>
        <v>0</v>
      </c>
      <c r="AU94" s="56">
        <f t="shared" si="386"/>
        <v>0.37018353463603615</v>
      </c>
      <c r="AV94" s="56">
        <f t="shared" si="386"/>
        <v>0</v>
      </c>
      <c r="AW94" s="56">
        <f t="shared" si="386"/>
        <v>9250.0259740259735</v>
      </c>
      <c r="AX94" s="56">
        <f t="shared" si="386"/>
        <v>0</v>
      </c>
      <c r="AY94" s="56">
        <f t="shared" si="386"/>
        <v>0</v>
      </c>
      <c r="AZ94" s="56">
        <f t="shared" si="386"/>
        <v>471398</v>
      </c>
      <c r="BA94" s="56">
        <f t="shared" si="386"/>
        <v>0</v>
      </c>
      <c r="BB94" s="56">
        <f t="shared" si="386"/>
        <v>19568069</v>
      </c>
      <c r="BC94" s="56">
        <f t="shared" si="386"/>
        <v>0</v>
      </c>
      <c r="BD94" s="56">
        <f t="shared" si="386"/>
        <v>22268</v>
      </c>
      <c r="BE94" s="56">
        <f t="shared" si="386"/>
        <v>0</v>
      </c>
      <c r="BF94" s="56">
        <f t="shared" si="386"/>
        <v>4.7238214841810955E-2</v>
      </c>
      <c r="BG94" s="56">
        <f t="shared" si="386"/>
        <v>0</v>
      </c>
      <c r="BH94" s="56">
        <f t="shared" si="386"/>
        <v>0</v>
      </c>
      <c r="BI94" s="56">
        <f t="shared" si="386"/>
        <v>0</v>
      </c>
      <c r="BJ94" s="56">
        <f t="shared" si="386"/>
        <v>3236757</v>
      </c>
      <c r="BK94" s="56">
        <f t="shared" si="386"/>
        <v>0</v>
      </c>
      <c r="BL94" s="56">
        <f t="shared" si="386"/>
        <v>4.8069719166437271E-2</v>
      </c>
      <c r="BM94" s="56">
        <f t="shared" si="386"/>
        <v>254130.76623376625</v>
      </c>
      <c r="BN94" s="56">
        <f t="shared" si="386"/>
        <v>0</v>
      </c>
      <c r="BO94" s="56">
        <f t="shared" si="386"/>
        <v>1671729</v>
      </c>
      <c r="BP94" s="10"/>
      <c r="BQ94" s="62"/>
      <c r="BR94" s="10"/>
      <c r="BS94" s="10"/>
      <c r="BT94" s="10"/>
      <c r="BU94" s="10"/>
      <c r="BV94" s="161"/>
      <c r="BW94" s="10"/>
      <c r="BX94" s="62"/>
      <c r="BY94" s="10"/>
      <c r="BZ94" s="161"/>
      <c r="CA94" s="61"/>
      <c r="CB94" s="61"/>
      <c r="CC94" s="61"/>
      <c r="CD94" s="61"/>
      <c r="CE94" s="61"/>
      <c r="CF94" s="158"/>
    </row>
    <row r="95" spans="2:84" x14ac:dyDescent="0.3">
      <c r="B95" t="s">
        <v>120</v>
      </c>
      <c r="D95" s="56">
        <f>+D85-D94</f>
        <v>-1690</v>
      </c>
      <c r="H95" s="56">
        <f t="shared" ref="H95:BO95" si="387">+H85-H94</f>
        <v>-22268</v>
      </c>
      <c r="I95" s="56">
        <f t="shared" si="387"/>
        <v>0</v>
      </c>
      <c r="J95" s="56">
        <f t="shared" si="387"/>
        <v>-7.7027859841007941E-4</v>
      </c>
      <c r="K95" s="56">
        <f t="shared" si="387"/>
        <v>0</v>
      </c>
      <c r="L95" s="56">
        <f t="shared" si="387"/>
        <v>0</v>
      </c>
      <c r="M95" s="56">
        <f t="shared" si="387"/>
        <v>0</v>
      </c>
      <c r="N95" s="56">
        <f t="shared" si="387"/>
        <v>35.785201640464948</v>
      </c>
      <c r="O95" s="56">
        <f t="shared" si="387"/>
        <v>0</v>
      </c>
      <c r="P95" s="56">
        <f t="shared" si="387"/>
        <v>-155590</v>
      </c>
      <c r="Q95" s="56">
        <f t="shared" si="387"/>
        <v>0</v>
      </c>
      <c r="R95" s="56" t="e">
        <f t="shared" si="387"/>
        <v>#DIV/0!</v>
      </c>
      <c r="S95" s="56">
        <f t="shared" si="387"/>
        <v>0</v>
      </c>
      <c r="T95" s="56">
        <f t="shared" si="387"/>
        <v>0</v>
      </c>
      <c r="U95" s="56">
        <f t="shared" si="387"/>
        <v>0</v>
      </c>
      <c r="V95" s="56">
        <f t="shared" si="387"/>
        <v>52</v>
      </c>
      <c r="W95" s="56">
        <f t="shared" si="387"/>
        <v>0</v>
      </c>
      <c r="X95" s="56">
        <f t="shared" si="387"/>
        <v>0</v>
      </c>
      <c r="Y95" s="56">
        <f t="shared" si="387"/>
        <v>0</v>
      </c>
      <c r="Z95" s="56">
        <f t="shared" si="387"/>
        <v>-1031</v>
      </c>
      <c r="AA95" s="56">
        <f t="shared" si="387"/>
        <v>0</v>
      </c>
      <c r="AB95" s="56">
        <f t="shared" si="387"/>
        <v>1.2834638453852742E-4</v>
      </c>
      <c r="AC95" s="56">
        <f t="shared" si="387"/>
        <v>0</v>
      </c>
      <c r="AD95" s="56">
        <f t="shared" si="387"/>
        <v>5.2607655502392845</v>
      </c>
      <c r="AE95" s="56">
        <f t="shared" si="387"/>
        <v>0</v>
      </c>
      <c r="AF95" s="56">
        <f t="shared" si="387"/>
        <v>192</v>
      </c>
      <c r="AG95" s="56">
        <f t="shared" si="387"/>
        <v>0</v>
      </c>
      <c r="AH95" s="56" t="e">
        <f t="shared" si="387"/>
        <v>#DIV/0!</v>
      </c>
      <c r="AI95" s="56">
        <f t="shared" si="387"/>
        <v>0</v>
      </c>
      <c r="AJ95" s="56">
        <f t="shared" si="387"/>
        <v>0</v>
      </c>
      <c r="AK95" s="56">
        <f t="shared" si="387"/>
        <v>19412</v>
      </c>
      <c r="AL95" s="56">
        <f t="shared" si="387"/>
        <v>0</v>
      </c>
      <c r="AM95" s="56">
        <f t="shared" si="387"/>
        <v>0</v>
      </c>
      <c r="AN95" s="56">
        <f t="shared" si="387"/>
        <v>0</v>
      </c>
      <c r="AO95" s="56">
        <f t="shared" si="387"/>
        <v>-23582</v>
      </c>
      <c r="AP95" s="56">
        <f t="shared" si="387"/>
        <v>0</v>
      </c>
      <c r="AQ95" s="56">
        <f t="shared" si="387"/>
        <v>3.2344760569063415E-2</v>
      </c>
      <c r="AR95" s="56">
        <f t="shared" si="387"/>
        <v>0</v>
      </c>
      <c r="AS95" s="56">
        <f t="shared" si="387"/>
        <v>0</v>
      </c>
      <c r="AT95" s="56">
        <f t="shared" si="387"/>
        <v>0</v>
      </c>
      <c r="AU95" s="56">
        <f t="shared" si="387"/>
        <v>-8.0654591247922292E-3</v>
      </c>
      <c r="AV95" s="56">
        <f t="shared" si="387"/>
        <v>0</v>
      </c>
      <c r="AW95" s="56">
        <f t="shared" si="387"/>
        <v>-188.57860560492009</v>
      </c>
      <c r="AX95" s="56">
        <f t="shared" si="387"/>
        <v>0</v>
      </c>
      <c r="AY95" s="56">
        <f t="shared" si="387"/>
        <v>0</v>
      </c>
      <c r="AZ95" s="56">
        <f t="shared" si="387"/>
        <v>22099</v>
      </c>
      <c r="BA95" s="56">
        <f t="shared" si="387"/>
        <v>0</v>
      </c>
      <c r="BB95" s="56">
        <f t="shared" si="387"/>
        <v>-471398</v>
      </c>
      <c r="BC95" s="56">
        <f t="shared" si="387"/>
        <v>0</v>
      </c>
      <c r="BD95" s="56">
        <f t="shared" si="387"/>
        <v>-1690</v>
      </c>
      <c r="BE95" s="56">
        <f t="shared" si="387"/>
        <v>0</v>
      </c>
      <c r="BF95" s="56">
        <f t="shared" si="387"/>
        <v>-5.5398863818608424E-3</v>
      </c>
      <c r="BG95" s="56">
        <f t="shared" si="387"/>
        <v>0</v>
      </c>
      <c r="BH95" s="56">
        <f t="shared" si="387"/>
        <v>0</v>
      </c>
      <c r="BI95" s="56">
        <f t="shared" si="387"/>
        <v>0</v>
      </c>
      <c r="BJ95" s="56">
        <f t="shared" si="387"/>
        <v>-15559</v>
      </c>
      <c r="BK95" s="56">
        <f t="shared" si="387"/>
        <v>0</v>
      </c>
      <c r="BL95" s="56">
        <f t="shared" si="387"/>
        <v>-4.8069719166437271E-2</v>
      </c>
      <c r="BM95" s="56">
        <f t="shared" si="387"/>
        <v>-2858.7793916609953</v>
      </c>
      <c r="BN95" s="56">
        <f t="shared" si="387"/>
        <v>0</v>
      </c>
      <c r="BO95" s="56">
        <f t="shared" si="387"/>
        <v>-22268</v>
      </c>
      <c r="BP95" s="10"/>
      <c r="BQ95" s="10"/>
      <c r="BR95" s="10"/>
      <c r="BS95" s="10"/>
      <c r="BT95" s="10"/>
      <c r="BU95" s="10"/>
      <c r="BV95" s="62"/>
      <c r="BW95" s="10"/>
      <c r="BX95" s="10"/>
      <c r="BY95" s="10"/>
      <c r="BZ95" s="62"/>
      <c r="CA95" s="61"/>
      <c r="CB95" s="61"/>
      <c r="CC95" s="61"/>
      <c r="CD95" s="61"/>
      <c r="CE95" s="61"/>
      <c r="CF95" s="117"/>
    </row>
    <row r="96" spans="2:84" x14ac:dyDescent="0.3">
      <c r="N96" s="59"/>
      <c r="Z96" s="56"/>
      <c r="AB96" s="59"/>
      <c r="AD96" s="275"/>
      <c r="AZ96" s="59"/>
      <c r="BF96" s="59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61"/>
      <c r="CB96" s="117"/>
      <c r="CC96" s="117"/>
      <c r="CD96" s="117"/>
      <c r="CE96" s="117"/>
    </row>
    <row r="97" spans="2:71" x14ac:dyDescent="0.3">
      <c r="D97" s="56"/>
      <c r="H97" s="1"/>
      <c r="N97" s="59"/>
      <c r="V97" s="56"/>
      <c r="Z97" s="1"/>
      <c r="AZ97" s="59"/>
      <c r="BB97" s="56"/>
      <c r="BD97" s="59"/>
      <c r="BI97" s="61"/>
      <c r="BJ97" s="61"/>
      <c r="BK97" s="61"/>
      <c r="BL97" s="61"/>
      <c r="BM97" s="61"/>
      <c r="BN97" s="61"/>
      <c r="BO97" s="61"/>
      <c r="BP97" s="61"/>
      <c r="BQ97" s="61"/>
      <c r="BR97" s="10"/>
      <c r="BS97" s="10"/>
    </row>
    <row r="98" spans="2:71" x14ac:dyDescent="0.3">
      <c r="H98" s="56"/>
      <c r="Z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90"/>
      <c r="BR98" s="1"/>
      <c r="BS98" s="1"/>
    </row>
    <row r="99" spans="2:71" x14ac:dyDescent="0.3">
      <c r="D99" s="1"/>
      <c r="E99" s="123" t="s">
        <v>28</v>
      </c>
      <c r="F99" s="124"/>
      <c r="G99" s="124" t="s">
        <v>68</v>
      </c>
      <c r="H99" s="116"/>
      <c r="I99" s="116"/>
      <c r="J99" s="116"/>
      <c r="K99" s="61"/>
      <c r="L99" s="10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90"/>
      <c r="BR99" s="1"/>
      <c r="BS99" s="1"/>
    </row>
    <row r="100" spans="2:71" x14ac:dyDescent="0.3">
      <c r="D100" s="1"/>
      <c r="E100" s="123" t="s">
        <v>40</v>
      </c>
      <c r="F100" s="124"/>
      <c r="G100" s="124" t="s">
        <v>42</v>
      </c>
      <c r="H100" s="10"/>
      <c r="I100" s="10"/>
      <c r="J100" s="10"/>
      <c r="K100" s="61"/>
      <c r="L100" s="10"/>
      <c r="AC100" s="1"/>
      <c r="AD100" s="1"/>
      <c r="AE100" s="1"/>
      <c r="AF100" s="1"/>
      <c r="AG100" s="1"/>
      <c r="AH100" s="1"/>
      <c r="AI100" s="1"/>
      <c r="AJ100" s="1"/>
      <c r="AK100" s="1" t="s">
        <v>17</v>
      </c>
      <c r="AL100" s="1"/>
      <c r="AM100" s="1"/>
      <c r="AN100" s="1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90"/>
      <c r="BR100" s="1"/>
      <c r="BS100" s="1"/>
    </row>
    <row r="101" spans="2:71" x14ac:dyDescent="0.3">
      <c r="D101" s="1"/>
      <c r="E101" s="123" t="s">
        <v>47</v>
      </c>
      <c r="F101" s="124"/>
      <c r="G101" s="124" t="s">
        <v>58</v>
      </c>
      <c r="H101" s="10"/>
      <c r="I101" s="10"/>
      <c r="J101" s="10"/>
      <c r="K101" s="61"/>
      <c r="L101" s="10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90"/>
      <c r="BR101" s="1"/>
      <c r="BS101" s="1"/>
    </row>
    <row r="102" spans="2:71" x14ac:dyDescent="0.3">
      <c r="D102" s="1"/>
      <c r="E102" s="123" t="s">
        <v>69</v>
      </c>
      <c r="F102" s="61"/>
      <c r="G102" s="93" t="s">
        <v>70</v>
      </c>
      <c r="H102" s="61"/>
      <c r="I102" s="61"/>
      <c r="J102" s="61"/>
      <c r="K102" s="61"/>
      <c r="L102" s="6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90"/>
      <c r="BR102" s="1"/>
      <c r="BS102" s="1"/>
    </row>
    <row r="103" spans="2:71" x14ac:dyDescent="0.3">
      <c r="AC103" s="1"/>
      <c r="AD103" s="1"/>
      <c r="AE103" s="1"/>
      <c r="AF103" s="1"/>
      <c r="AG103" s="1"/>
      <c r="AH103" s="1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1"/>
      <c r="BS103" s="1"/>
    </row>
    <row r="104" spans="2:71" x14ac:dyDescent="0.3">
      <c r="AC104" s="1"/>
      <c r="AD104" s="1"/>
      <c r="AE104" s="1"/>
      <c r="AF104" s="1"/>
      <c r="AG104" s="1"/>
      <c r="AH104" s="1"/>
    </row>
    <row r="105" spans="2:71" x14ac:dyDescent="0.3">
      <c r="D105" s="56"/>
      <c r="AC105" s="1"/>
      <c r="AD105" s="1"/>
      <c r="AE105" s="1"/>
      <c r="AF105" s="1"/>
      <c r="AG105" s="1"/>
      <c r="AH105" s="1"/>
    </row>
    <row r="106" spans="2:71" x14ac:dyDescent="0.3">
      <c r="D106" s="1">
        <v>4900</v>
      </c>
      <c r="Z106" s="56"/>
      <c r="AC106" s="1"/>
      <c r="AD106" s="1"/>
      <c r="AE106" s="1"/>
      <c r="AF106" s="1"/>
      <c r="AG106" s="1"/>
      <c r="AH106" s="1"/>
    </row>
    <row r="107" spans="2:71" x14ac:dyDescent="0.3">
      <c r="D107" s="1">
        <v>1000000</v>
      </c>
      <c r="AC107" s="1"/>
      <c r="AD107" s="1"/>
      <c r="AE107" s="1"/>
      <c r="AF107" s="1"/>
      <c r="AG107" s="1"/>
      <c r="AH107" s="1"/>
    </row>
    <row r="108" spans="2:71" x14ac:dyDescent="0.3">
      <c r="AC108" s="1"/>
      <c r="AD108" s="1"/>
      <c r="AE108" s="1"/>
      <c r="AF108" s="1"/>
      <c r="AG108" s="1"/>
      <c r="AH108" s="1"/>
    </row>
    <row r="109" spans="2:71" x14ac:dyDescent="0.3">
      <c r="D109" s="279">
        <f>+D106/D107</f>
        <v>4.8999999999999998E-3</v>
      </c>
      <c r="AC109" s="1"/>
      <c r="AD109" s="1"/>
      <c r="AE109" s="1"/>
      <c r="AF109" s="1"/>
      <c r="AG109" s="1"/>
      <c r="AH109" s="1"/>
    </row>
    <row r="110" spans="2:71" x14ac:dyDescent="0.3">
      <c r="AC110" s="1"/>
      <c r="AD110" s="1"/>
      <c r="AE110" s="1"/>
      <c r="AF110" s="1"/>
      <c r="AG110" s="1"/>
      <c r="AH110" s="1"/>
    </row>
    <row r="111" spans="2:71" x14ac:dyDescent="0.3">
      <c r="D111" s="475"/>
      <c r="AC111" s="1"/>
      <c r="AD111" s="1"/>
      <c r="AE111" s="1"/>
      <c r="AF111" s="1"/>
      <c r="AG111" s="1"/>
      <c r="AH111" s="1"/>
    </row>
    <row r="112" spans="2:71" x14ac:dyDescent="0.3">
      <c r="B112" s="474"/>
      <c r="AC112" s="1"/>
      <c r="AD112" s="1"/>
      <c r="AE112" s="1"/>
      <c r="AF112" s="1"/>
      <c r="AG112" s="1"/>
      <c r="AH112" s="1"/>
    </row>
    <row r="113" spans="4:86" x14ac:dyDescent="0.3">
      <c r="D113" s="474"/>
      <c r="AC113" s="1"/>
      <c r="AD113" s="1"/>
      <c r="AE113" s="1"/>
      <c r="AF113" s="1"/>
      <c r="AG113" s="1"/>
      <c r="AH113" s="1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1"/>
      <c r="BS113" s="1"/>
      <c r="BT113" s="1"/>
      <c r="BU113" s="1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</row>
    <row r="114" spans="4:86" x14ac:dyDescent="0.3">
      <c r="AC114" s="10"/>
      <c r="AD114" s="10"/>
      <c r="AE114" s="10"/>
      <c r="AF114" s="10"/>
      <c r="AG114" s="10"/>
      <c r="AH114" s="1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89"/>
      <c r="BY114" s="89"/>
      <c r="BZ114" s="121"/>
      <c r="CA114" s="1"/>
      <c r="CB114" s="1"/>
      <c r="CC114" s="1"/>
      <c r="CD114" s="1"/>
      <c r="CE114" s="1"/>
      <c r="CF114" s="1"/>
      <c r="CG114" s="1"/>
      <c r="CH114" s="1"/>
    </row>
    <row r="115" spans="4:86" x14ac:dyDescent="0.3">
      <c r="D115">
        <v>10</v>
      </c>
      <c r="AC115" s="10"/>
      <c r="AD115" s="10"/>
      <c r="AE115" s="10"/>
      <c r="AF115" s="10"/>
      <c r="AG115" s="10"/>
      <c r="AH115" s="1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  <c r="CA115" s="1"/>
      <c r="CB115" s="1"/>
      <c r="CC115" s="1"/>
      <c r="CD115" s="1"/>
      <c r="CE115" s="1"/>
      <c r="CF115" s="1"/>
      <c r="CG115" s="1"/>
      <c r="CH115" s="1"/>
    </row>
    <row r="116" spans="4:86" x14ac:dyDescent="0.3">
      <c r="D116" s="1">
        <v>1000000</v>
      </c>
      <c r="AC116" s="10"/>
      <c r="AD116" s="10"/>
      <c r="AE116" s="10"/>
      <c r="AF116" s="10"/>
      <c r="AG116" s="10"/>
      <c r="AH116" s="1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  <c r="CA116" s="1"/>
      <c r="CB116" s="1"/>
      <c r="CC116" s="1"/>
      <c r="CD116" s="1"/>
      <c r="CE116" s="1"/>
      <c r="CF116" s="1"/>
    </row>
    <row r="117" spans="4:86" x14ac:dyDescent="0.3">
      <c r="D117" s="57">
        <f>+D115/D116</f>
        <v>1.0000000000000001E-5</v>
      </c>
      <c r="AC117" s="10"/>
      <c r="AD117" s="10"/>
      <c r="AE117" s="10"/>
      <c r="AF117" s="10"/>
      <c r="AG117" s="10"/>
      <c r="AH117" s="1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89"/>
      <c r="BW117" s="89"/>
      <c r="BX117" s="89"/>
      <c r="BY117" s="89"/>
      <c r="BZ117" s="89"/>
      <c r="CA117" s="1"/>
      <c r="CB117" s="1"/>
      <c r="CC117" s="1"/>
      <c r="CD117" s="1"/>
      <c r="CE117" s="1"/>
      <c r="CF117" s="1"/>
    </row>
    <row r="118" spans="4:86" x14ac:dyDescent="0.3">
      <c r="AC118" s="10"/>
      <c r="AD118" s="10"/>
      <c r="AE118" s="10"/>
      <c r="AF118" s="10"/>
      <c r="AG118" s="10"/>
      <c r="AH118" s="1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89"/>
      <c r="BW118" s="89"/>
      <c r="BX118" s="122"/>
      <c r="BY118" s="89"/>
      <c r="BZ118" s="89"/>
    </row>
    <row r="119" spans="4:86" x14ac:dyDescent="0.3">
      <c r="D119" s="1">
        <v>330000000</v>
      </c>
      <c r="AC119" s="10"/>
      <c r="AD119" s="10"/>
      <c r="AE119" s="10"/>
      <c r="AF119" s="10"/>
      <c r="AG119" s="10"/>
      <c r="AH119" s="10"/>
      <c r="AI119" s="90"/>
      <c r="AJ119" s="90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9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89"/>
      <c r="BW119" s="89"/>
      <c r="BX119" s="89"/>
      <c r="BY119" s="89"/>
      <c r="BZ119" s="89"/>
    </row>
    <row r="120" spans="4:86" x14ac:dyDescent="0.3">
      <c r="AC120" s="10"/>
      <c r="AD120" s="10"/>
      <c r="AE120" s="10"/>
      <c r="AF120" s="10"/>
      <c r="AG120" s="10"/>
      <c r="AH120" s="10"/>
      <c r="AI120" s="90"/>
      <c r="AJ120" s="90"/>
      <c r="AK120" s="151"/>
      <c r="AL120" s="151"/>
      <c r="AM120" s="151"/>
      <c r="AN120" s="151"/>
      <c r="AO120" s="151"/>
      <c r="AP120" s="151"/>
      <c r="AQ120" s="151"/>
      <c r="AR120" s="90"/>
      <c r="AS120" s="90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89"/>
    </row>
    <row r="121" spans="4:86" x14ac:dyDescent="0.3">
      <c r="D121" s="472">
        <f>+H72/D119</f>
        <v>4.9118121212121208E-3</v>
      </c>
      <c r="AC121" s="10"/>
      <c r="AD121" s="10"/>
      <c r="AE121" s="10"/>
      <c r="AF121" s="10"/>
      <c r="AG121" s="10"/>
      <c r="AH121" s="10"/>
      <c r="AI121" s="90"/>
      <c r="AJ121" s="90"/>
      <c r="AK121" s="151"/>
      <c r="AL121" s="151"/>
      <c r="AM121" s="151"/>
      <c r="AN121" s="151"/>
      <c r="AO121" s="151"/>
      <c r="AP121" s="151"/>
      <c r="AQ121" s="151"/>
      <c r="AR121" s="151"/>
      <c r="AS121" s="110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</row>
    <row r="122" spans="4:86" x14ac:dyDescent="0.3">
      <c r="D122">
        <v>150000</v>
      </c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90"/>
      <c r="AS122" s="90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</row>
    <row r="123" spans="4:86" x14ac:dyDescent="0.3">
      <c r="D123" s="279">
        <f>+D122/D119</f>
        <v>4.5454545454545455E-4</v>
      </c>
      <c r="AC123" s="10"/>
      <c r="AD123" s="10"/>
      <c r="AE123" s="10"/>
      <c r="AF123" s="10"/>
      <c r="AG123" s="10"/>
      <c r="AH123" s="10"/>
      <c r="AI123" s="90"/>
      <c r="AJ123" s="90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10"/>
      <c r="AV123" s="110"/>
      <c r="AW123" s="110"/>
      <c r="AX123" s="110"/>
      <c r="AY123" s="90"/>
      <c r="AZ123" s="9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4:86" x14ac:dyDescent="0.3">
      <c r="D124">
        <v>28.59</v>
      </c>
      <c r="AC124" s="10"/>
      <c r="AD124" s="10"/>
      <c r="AE124" s="10"/>
      <c r="AF124" s="10"/>
      <c r="AG124" s="10"/>
      <c r="AH124" s="10"/>
      <c r="AI124" s="90"/>
      <c r="AJ124" s="90"/>
      <c r="AK124" s="90"/>
      <c r="AL124" s="90"/>
      <c r="AM124" s="152"/>
      <c r="AN124" s="152"/>
      <c r="AO124" s="152"/>
      <c r="AP124" s="152"/>
      <c r="AQ124" s="152"/>
      <c r="AR124" s="152"/>
      <c r="AS124" s="152"/>
      <c r="AT124" s="90"/>
      <c r="AU124" s="110"/>
      <c r="AV124" s="110"/>
      <c r="AW124" s="110"/>
      <c r="AX124" s="110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4:86" x14ac:dyDescent="0.3">
      <c r="AC125" s="10"/>
      <c r="AD125" s="10"/>
      <c r="AE125" s="10"/>
      <c r="AF125" s="10"/>
      <c r="AG125" s="10"/>
      <c r="AH125" s="10"/>
      <c r="AI125" s="90"/>
      <c r="AJ125" s="90"/>
      <c r="AK125" s="90"/>
      <c r="AL125" s="90"/>
      <c r="AM125" s="152"/>
      <c r="AN125" s="152"/>
      <c r="AO125" s="152"/>
      <c r="AP125" s="152"/>
      <c r="AQ125" s="152"/>
      <c r="AR125" s="152"/>
      <c r="AS125" s="152"/>
      <c r="AT125" s="90"/>
      <c r="AU125" s="110"/>
      <c r="AV125" s="110"/>
      <c r="AW125" s="110"/>
      <c r="AX125" s="110"/>
      <c r="AY125" s="90"/>
      <c r="AZ125" s="90"/>
      <c r="BA125" s="11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4:86" x14ac:dyDescent="0.3">
      <c r="D126">
        <f>+D119/100000</f>
        <v>3300</v>
      </c>
      <c r="AC126" s="10"/>
      <c r="AD126" s="10"/>
      <c r="AE126" s="10"/>
      <c r="AF126" s="10"/>
      <c r="AG126" s="10"/>
      <c r="AH126" s="10"/>
      <c r="AI126" s="90"/>
      <c r="AJ126" s="90"/>
      <c r="AK126" s="90"/>
      <c r="AL126" s="90"/>
      <c r="AM126" s="152"/>
      <c r="AN126" s="152"/>
      <c r="AO126" s="152"/>
      <c r="AP126" s="152"/>
      <c r="AQ126" s="152"/>
      <c r="AR126" s="152"/>
      <c r="AS126" s="152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4:86" x14ac:dyDescent="0.3">
      <c r="D127">
        <f>+D126*D124</f>
        <v>94347</v>
      </c>
      <c r="AC127" s="10"/>
      <c r="AD127" s="10"/>
      <c r="AE127" s="10"/>
      <c r="AF127" s="10"/>
      <c r="AG127" s="10"/>
      <c r="AH127" s="10"/>
      <c r="AI127" s="90"/>
      <c r="AJ127" s="90"/>
      <c r="AK127" s="90"/>
      <c r="AL127" s="90"/>
      <c r="AM127" s="152"/>
      <c r="AN127" s="152"/>
      <c r="AO127" s="152"/>
      <c r="AP127" s="152"/>
      <c r="AQ127" s="152"/>
      <c r="AR127" s="152"/>
      <c r="AS127" s="152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pans="4:86" x14ac:dyDescent="0.3"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152"/>
      <c r="AS128" s="152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90"/>
      <c r="AV129" s="90"/>
      <c r="AW129" s="90"/>
      <c r="AX129" s="90"/>
      <c r="AY129" s="90"/>
      <c r="AZ129" s="11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90"/>
      <c r="AT131" s="110"/>
      <c r="AU131" s="153"/>
      <c r="AV131" s="153"/>
      <c r="AW131" s="153"/>
      <c r="AX131" s="153"/>
      <c r="AY131" s="110"/>
      <c r="AZ131" s="110"/>
      <c r="BA131" s="110"/>
      <c r="BB131" s="110"/>
    </row>
    <row r="132" spans="2:78" x14ac:dyDescent="0.3">
      <c r="B132" s="125"/>
      <c r="D132" s="55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90"/>
      <c r="AV132" s="90"/>
      <c r="AW132" s="90"/>
      <c r="AX132" s="90"/>
      <c r="AY132" s="110"/>
      <c r="AZ132" s="154"/>
      <c r="BA132" s="110"/>
      <c r="BB132" s="110"/>
    </row>
    <row r="133" spans="2:78" x14ac:dyDescent="0.3">
      <c r="B133" s="1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</row>
    <row r="134" spans="2:78" x14ac:dyDescent="0.3">
      <c r="B134" s="1"/>
      <c r="D134" s="55"/>
      <c r="W134" s="61"/>
      <c r="X134" s="61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</row>
    <row r="135" spans="2:78" x14ac:dyDescent="0.3">
      <c r="B135" s="1"/>
      <c r="D135" s="55"/>
      <c r="W135" s="61"/>
      <c r="X135" s="61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2:78" x14ac:dyDescent="0.3">
      <c r="B136" s="1"/>
      <c r="D136" s="55"/>
      <c r="W136" s="61"/>
      <c r="X136" s="61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</row>
    <row r="137" spans="2:78" x14ac:dyDescent="0.3">
      <c r="B137" s="55"/>
      <c r="D137" s="55"/>
      <c r="W137" s="61"/>
      <c r="X137" s="61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</row>
    <row r="138" spans="2:78" x14ac:dyDescent="0.3">
      <c r="B138" s="57"/>
      <c r="D138" s="55"/>
      <c r="W138" s="61"/>
      <c r="X138" s="61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</row>
    <row r="140" spans="2:78" x14ac:dyDescent="0.3">
      <c r="B140" s="1"/>
      <c r="D140" s="55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</row>
    <row r="141" spans="2:78" x14ac:dyDescent="0.3">
      <c r="B141" s="1"/>
      <c r="D141" s="55"/>
    </row>
    <row r="142" spans="2:78" x14ac:dyDescent="0.3">
      <c r="B142" s="1"/>
      <c r="D142" s="55"/>
    </row>
    <row r="143" spans="2:78" x14ac:dyDescent="0.3">
      <c r="B143" s="57" t="e">
        <f>+B142/B141</f>
        <v>#DIV/0!</v>
      </c>
      <c r="D143" s="55"/>
    </row>
    <row r="144" spans="2:78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>
        <f>+B142*50</f>
        <v>0</v>
      </c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  <c r="D150" s="55"/>
    </row>
    <row r="151" spans="2:4" x14ac:dyDescent="0.3">
      <c r="B151" s="1"/>
      <c r="D151" s="55"/>
    </row>
    <row r="152" spans="2:4" x14ac:dyDescent="0.3">
      <c r="B152" s="1"/>
      <c r="D152" s="55"/>
    </row>
    <row r="153" spans="2:4" x14ac:dyDescent="0.3">
      <c r="B153" s="1"/>
      <c r="D153" s="55"/>
    </row>
    <row r="154" spans="2:4" x14ac:dyDescent="0.3">
      <c r="B154" s="1"/>
      <c r="D154" s="55"/>
    </row>
    <row r="155" spans="2:4" x14ac:dyDescent="0.3">
      <c r="B155" s="1"/>
      <c r="D155" s="55"/>
    </row>
    <row r="156" spans="2:4" x14ac:dyDescent="0.3">
      <c r="B156" s="1"/>
    </row>
    <row r="157" spans="2:4" x14ac:dyDescent="0.3">
      <c r="B157" s="1"/>
    </row>
    <row r="158" spans="2:4" x14ac:dyDescent="0.3">
      <c r="B158" s="1"/>
    </row>
    <row r="159" spans="2:4" x14ac:dyDescent="0.3">
      <c r="B159" s="1"/>
    </row>
    <row r="160" spans="2:4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06"/>
  <sheetViews>
    <sheetView topLeftCell="A67" workbookViewId="0">
      <selection activeCell="Q95" sqref="Q9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11" t="s">
        <v>7</v>
      </c>
      <c r="F7" s="512"/>
      <c r="G7" s="516">
        <v>0.7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7"/>
    </row>
    <row r="8" spans="3:40" x14ac:dyDescent="0.3">
      <c r="E8" s="513" t="s">
        <v>125</v>
      </c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</row>
    <row r="9" spans="3:40" x14ac:dyDescent="0.3">
      <c r="E9" s="531" t="s">
        <v>37</v>
      </c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3"/>
      <c r="Q9" s="529" t="s">
        <v>118</v>
      </c>
      <c r="R9" s="5"/>
      <c r="S9" s="526" t="s">
        <v>4</v>
      </c>
      <c r="T9" s="527"/>
      <c r="U9" s="528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30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2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2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3" t="s">
        <v>48</v>
      </c>
      <c r="AE14" s="524"/>
      <c r="AF14" s="525"/>
      <c r="AG14" s="208"/>
      <c r="AH14" s="521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2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+K94</f>
        <v>580902</v>
      </c>
      <c r="AG16" s="202"/>
      <c r="AH16" s="216">
        <f>+AJ31</f>
        <v>1783.196159393234</v>
      </c>
      <c r="AI16" s="216"/>
      <c r="AJ16" s="217">
        <f>+S94</f>
        <v>46067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102063</v>
      </c>
      <c r="AG17" s="203"/>
      <c r="AH17" s="164">
        <v>1418</v>
      </c>
      <c r="AI17" s="216"/>
      <c r="AJ17" s="163">
        <v>7201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78335</v>
      </c>
      <c r="AG18" s="203"/>
      <c r="AH18" s="164">
        <v>612</v>
      </c>
      <c r="AI18" s="216"/>
      <c r="AJ18" s="163">
        <v>5832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761300</v>
      </c>
      <c r="AG19" s="203"/>
      <c r="AH19" s="203"/>
      <c r="AI19" s="203"/>
      <c r="AJ19" s="221">
        <f>SUM(AJ16:AJ18)</f>
        <v>59100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Table'!H94</f>
        <v>0.39567558240400075</v>
      </c>
      <c r="AG21" s="203"/>
      <c r="AH21" s="203"/>
      <c r="AI21" s="203"/>
      <c r="AJ21" s="223">
        <f>+AJ19/'Main Table'!Z94</f>
        <v>0.53642907064344258</v>
      </c>
      <c r="AK21" s="220"/>
      <c r="AL21" s="110"/>
      <c r="AM21" s="96">
        <f>1-AJ21</f>
        <v>0.46357092935655742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56966.085156980385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20676.144234068237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3" t="s">
        <v>57</v>
      </c>
      <c r="AB25" s="524"/>
      <c r="AC25" s="524"/>
      <c r="AD25" s="524"/>
      <c r="AE25" s="524"/>
      <c r="AF25" s="524"/>
      <c r="AG25" s="524"/>
      <c r="AH25" s="524"/>
      <c r="AI25" s="524"/>
      <c r="AJ25" s="524"/>
      <c r="AK25" s="525"/>
      <c r="AL25" s="155"/>
      <c r="AM25" s="155"/>
      <c r="AN25" s="90">
        <f>+AN23+AN24</f>
        <v>77642.229391048619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0.73112886097319663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+E94</f>
        <v>375133</v>
      </c>
      <c r="AE27" s="170"/>
      <c r="AF27" s="201">
        <v>1928</v>
      </c>
      <c r="AG27" s="170"/>
      <c r="AH27" s="192">
        <f>+AD27/AD$31</f>
        <v>0.54927119252084655</v>
      </c>
      <c r="AI27" s="192"/>
      <c r="AJ27" s="170">
        <f>+AF27*AH27</f>
        <v>1058.9948591801922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+G94</f>
        <v>162530</v>
      </c>
      <c r="AE28" s="170"/>
      <c r="AF28" s="201">
        <v>1830</v>
      </c>
      <c r="AG28" s="170"/>
      <c r="AH28" s="192">
        <f>+AD28/AD$31</f>
        <v>0.23797705592526702</v>
      </c>
      <c r="AI28" s="192"/>
      <c r="AJ28" s="170">
        <f>+AF28*AH28</f>
        <v>435.49801234323866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+I94</f>
        <v>43239</v>
      </c>
      <c r="AE29" s="170"/>
      <c r="AF29" s="201">
        <v>1213</v>
      </c>
      <c r="AG29" s="170"/>
      <c r="AH29" s="192">
        <f>+AD29/AD$31</f>
        <v>6.3310711383453039E-2</v>
      </c>
      <c r="AI29" s="192"/>
      <c r="AJ29" s="170">
        <f>+AF29*AH29</f>
        <v>76.795892908128536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102063</v>
      </c>
      <c r="AE30" s="282"/>
      <c r="AF30" s="170">
        <f>+AH17</f>
        <v>1418</v>
      </c>
      <c r="AG30" s="282"/>
      <c r="AH30" s="192">
        <f>+AD30/AD$31</f>
        <v>0.14944104017043333</v>
      </c>
      <c r="AI30" s="282"/>
      <c r="AJ30" s="170">
        <f>+AF30*AH30</f>
        <v>211.90739496167447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682965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1783.196159393234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8" t="s">
        <v>31</v>
      </c>
      <c r="AB36" s="519"/>
      <c r="AC36" s="519"/>
      <c r="AD36" s="519"/>
      <c r="AE36" s="519"/>
      <c r="AF36" s="519"/>
      <c r="AG36" s="519"/>
      <c r="AH36" s="519"/>
      <c r="AI36" s="520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3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3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3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3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3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3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610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3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610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3" x14ac:dyDescent="0.3">
      <c r="C88" s="172">
        <f t="shared" si="1"/>
        <v>43987</v>
      </c>
      <c r="E88" s="286"/>
      <c r="F88" s="7"/>
      <c r="G88" s="7"/>
      <c r="H88" s="7"/>
      <c r="I88" s="7"/>
      <c r="J88" s="289"/>
      <c r="K88" s="7"/>
      <c r="L88" s="6"/>
      <c r="M88" s="478"/>
      <c r="N88" s="29"/>
      <c r="O88" s="29"/>
      <c r="P88" s="29"/>
      <c r="Q88" s="378"/>
      <c r="R88" s="6"/>
      <c r="S88" s="7"/>
      <c r="T88" s="6"/>
      <c r="U88" s="288"/>
      <c r="W88">
        <f t="shared" si="0"/>
        <v>78</v>
      </c>
    </row>
    <row r="89" spans="3:23" x14ac:dyDescent="0.3">
      <c r="C89" s="172">
        <f t="shared" si="1"/>
        <v>43988</v>
      </c>
      <c r="E89" s="286"/>
      <c r="F89" s="7"/>
      <c r="G89" s="7"/>
      <c r="H89" s="7"/>
      <c r="I89" s="7"/>
      <c r="J89" s="289"/>
      <c r="K89" s="7"/>
      <c r="L89" s="6"/>
      <c r="M89" s="478"/>
      <c r="N89" s="29"/>
      <c r="O89" s="29"/>
      <c r="P89" s="29"/>
      <c r="Q89" s="378"/>
      <c r="R89" s="6"/>
      <c r="S89" s="7"/>
      <c r="T89" s="6"/>
      <c r="U89" s="288"/>
      <c r="W89">
        <f t="shared" si="0"/>
        <v>79</v>
      </c>
    </row>
    <row r="90" spans="3:23" x14ac:dyDescent="0.3">
      <c r="C90" s="172">
        <f t="shared" si="1"/>
        <v>43989</v>
      </c>
      <c r="E90" s="286"/>
      <c r="F90" s="7"/>
      <c r="G90" s="7"/>
      <c r="H90" s="7"/>
      <c r="I90" s="7"/>
      <c r="J90" s="289"/>
      <c r="K90" s="7"/>
      <c r="L90" s="6"/>
      <c r="M90" s="478"/>
      <c r="N90" s="29"/>
      <c r="O90" s="29"/>
      <c r="P90" s="29"/>
      <c r="Q90" s="378"/>
      <c r="R90" s="6"/>
      <c r="S90" s="7"/>
      <c r="T90" s="6"/>
      <c r="U90" s="288"/>
      <c r="W90">
        <f t="shared" si="0"/>
        <v>80</v>
      </c>
    </row>
    <row r="91" spans="3:23" x14ac:dyDescent="0.3">
      <c r="C91" s="172">
        <f t="shared" si="1"/>
        <v>43990</v>
      </c>
      <c r="E91" s="286"/>
      <c r="F91" s="7"/>
      <c r="G91" s="7"/>
      <c r="H91" s="7"/>
      <c r="I91" s="7"/>
      <c r="J91" s="289"/>
      <c r="K91" s="7"/>
      <c r="L91" s="6"/>
      <c r="M91" s="29"/>
      <c r="N91" s="29"/>
      <c r="O91" s="29"/>
      <c r="P91" s="29"/>
      <c r="Q91" s="378"/>
      <c r="R91" s="6"/>
      <c r="S91" s="7"/>
      <c r="T91" s="6"/>
      <c r="U91" s="288"/>
      <c r="W91">
        <f t="shared" si="0"/>
        <v>81</v>
      </c>
    </row>
    <row r="92" spans="3:23" ht="15" thickBot="1" x14ac:dyDescent="0.35">
      <c r="C92" s="172">
        <f t="shared" si="1"/>
        <v>43991</v>
      </c>
      <c r="E92" s="290"/>
      <c r="F92" s="291"/>
      <c r="G92" s="291"/>
      <c r="H92" s="291"/>
      <c r="I92" s="291"/>
      <c r="J92" s="291"/>
      <c r="K92" s="291"/>
      <c r="L92" s="292"/>
      <c r="M92" s="293"/>
      <c r="N92" s="293"/>
      <c r="O92" s="293"/>
      <c r="P92" s="293"/>
      <c r="Q92" s="377"/>
      <c r="R92" s="292"/>
      <c r="S92" s="292"/>
      <c r="T92" s="292"/>
      <c r="U92" s="294"/>
      <c r="W92">
        <f t="shared" si="0"/>
        <v>82</v>
      </c>
    </row>
    <row r="93" spans="3:23" x14ac:dyDescent="0.3">
      <c r="E93" s="56"/>
      <c r="F93" s="1"/>
      <c r="G93" s="56"/>
      <c r="H93" s="56"/>
      <c r="I93" s="56"/>
      <c r="J93" s="1"/>
      <c r="K93" s="56"/>
      <c r="S93" s="56"/>
    </row>
    <row r="94" spans="3:23" x14ac:dyDescent="0.3">
      <c r="C94" s="181" t="s">
        <v>83</v>
      </c>
      <c r="E94" s="56">
        <f>+E87</f>
        <v>375133</v>
      </c>
      <c r="F94" s="56">
        <f>+F52</f>
        <v>0</v>
      </c>
      <c r="G94" s="56">
        <f t="shared" ref="G94:S94" si="93">+G87</f>
        <v>162530</v>
      </c>
      <c r="H94" s="56">
        <f t="shared" si="93"/>
        <v>0</v>
      </c>
      <c r="I94" s="56">
        <f t="shared" si="93"/>
        <v>43239</v>
      </c>
      <c r="J94" s="56">
        <f t="shared" si="93"/>
        <v>0</v>
      </c>
      <c r="K94" s="56">
        <f t="shared" si="93"/>
        <v>580902</v>
      </c>
      <c r="L94" s="56">
        <f t="shared" si="93"/>
        <v>0</v>
      </c>
      <c r="M94" s="56">
        <f t="shared" si="93"/>
        <v>2.8623516169351774E-3</v>
      </c>
      <c r="N94" s="56">
        <f t="shared" si="93"/>
        <v>0</v>
      </c>
      <c r="O94" s="56"/>
      <c r="P94" s="56"/>
      <c r="Q94" s="56">
        <f t="shared" si="93"/>
        <v>1658</v>
      </c>
      <c r="R94" s="56">
        <f t="shared" si="93"/>
        <v>0</v>
      </c>
      <c r="S94" s="56">
        <f t="shared" si="93"/>
        <v>46067</v>
      </c>
      <c r="T94" s="56">
        <f>+T60</f>
        <v>0</v>
      </c>
    </row>
    <row r="95" spans="3:23" x14ac:dyDescent="0.3">
      <c r="E95" s="56"/>
      <c r="G95" s="56"/>
      <c r="H95" s="56"/>
      <c r="I95" s="56"/>
      <c r="J95" s="56"/>
      <c r="K95" s="56"/>
      <c r="L95" s="56"/>
      <c r="M95" s="59"/>
      <c r="N95" s="56"/>
      <c r="O95" s="56"/>
      <c r="P95" s="56"/>
      <c r="Q95" s="56"/>
      <c r="R95" s="56"/>
      <c r="S95" s="56"/>
    </row>
    <row r="96" spans="3:23" x14ac:dyDescent="0.3">
      <c r="E96" s="59"/>
      <c r="K96" s="1"/>
    </row>
    <row r="97" spans="3:41" x14ac:dyDescent="0.3">
      <c r="C97" s="123"/>
      <c r="D97" s="124"/>
      <c r="E97" s="395"/>
      <c r="F97" s="10"/>
      <c r="G97" s="10"/>
      <c r="H97" s="10"/>
      <c r="I97" s="61"/>
      <c r="J97" s="10"/>
      <c r="K97" s="10"/>
      <c r="L97" s="10"/>
      <c r="M97" s="10"/>
      <c r="N97" s="10"/>
      <c r="O97" s="10"/>
      <c r="P97" s="10"/>
      <c r="Q97" s="395"/>
      <c r="R97" s="10"/>
      <c r="S97" s="10"/>
    </row>
    <row r="98" spans="3:41" x14ac:dyDescent="0.3">
      <c r="E98" s="56"/>
      <c r="K98" s="56"/>
      <c r="Q98" s="56"/>
    </row>
    <row r="99" spans="3:41" x14ac:dyDescent="0.3">
      <c r="Q99" s="56"/>
      <c r="S99" s="59"/>
    </row>
    <row r="102" spans="3:41" x14ac:dyDescent="0.3">
      <c r="AO102" s="1">
        <v>3797000</v>
      </c>
    </row>
    <row r="103" spans="3:41" x14ac:dyDescent="0.3">
      <c r="C103" s="1"/>
    </row>
    <row r="104" spans="3:41" x14ac:dyDescent="0.3">
      <c r="C104" s="1"/>
      <c r="AO104" s="1">
        <v>30000</v>
      </c>
    </row>
    <row r="105" spans="3:41" x14ac:dyDescent="0.3">
      <c r="C105" s="59"/>
    </row>
    <row r="106" spans="3:41" x14ac:dyDescent="0.3">
      <c r="AO106" s="279">
        <f>+AO104/AO102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49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39" t="s">
        <v>116</v>
      </c>
      <c r="T3" s="540"/>
      <c r="U3" s="540"/>
      <c r="V3" s="540"/>
      <c r="W3" s="540"/>
      <c r="X3" s="540"/>
      <c r="Y3" s="540"/>
      <c r="Z3" s="540"/>
      <c r="AA3" s="540"/>
      <c r="AB3" s="540"/>
      <c r="AC3" s="541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0.15393718773566814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2" t="s">
        <v>106</v>
      </c>
      <c r="F15" s="542"/>
      <c r="G15" s="542"/>
      <c r="H15" s="542"/>
      <c r="I15" s="542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48" t="s">
        <v>46</v>
      </c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50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1" t="s">
        <v>77</v>
      </c>
      <c r="F19" s="551"/>
      <c r="G19" s="551"/>
      <c r="H19" s="551"/>
      <c r="I19" s="147" t="s">
        <v>76</v>
      </c>
      <c r="J19" s="148"/>
      <c r="K19" s="556" t="s">
        <v>74</v>
      </c>
      <c r="L19" s="556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Table'!H73</f>
        <v>1644900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Table'!Z94</f>
        <v>110173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17032</v>
      </c>
      <c r="J22" s="129"/>
      <c r="K22" s="140"/>
      <c r="L22" s="283">
        <v>16939</v>
      </c>
      <c r="M22" s="140"/>
      <c r="N22" s="160">
        <f>+(I22-L22)/I22</f>
        <v>5.4603100046970408E-3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1517695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Table'!AO94</f>
        <v>712252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552" t="s">
        <v>49</v>
      </c>
      <c r="E25" s="553"/>
      <c r="F25" s="553"/>
      <c r="G25" s="553"/>
      <c r="H25" s="553"/>
      <c r="I25" s="132">
        <f>+I23-I24</f>
        <v>805443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712252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552" t="s">
        <v>46</v>
      </c>
      <c r="E27" s="553"/>
      <c r="F27" s="553"/>
      <c r="G27" s="553"/>
      <c r="H27" s="553"/>
      <c r="I27" s="149">
        <f>+I25+I26</f>
        <v>1517695</v>
      </c>
      <c r="J27" s="129"/>
      <c r="K27" s="557">
        <v>1467552</v>
      </c>
      <c r="L27" s="557"/>
      <c r="M27" s="140"/>
      <c r="N27" s="150">
        <f>+I27-K27</f>
        <v>50143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4" t="s">
        <v>71</v>
      </c>
      <c r="F28" s="554"/>
      <c r="G28" s="554"/>
      <c r="H28" s="137"/>
      <c r="I28" s="276">
        <f>+I27/I32</f>
        <v>0.78880185608385645</v>
      </c>
      <c r="J28" s="140"/>
      <c r="K28" s="140"/>
      <c r="L28" s="140"/>
      <c r="M28" s="110"/>
      <c r="N28" s="162">
        <f>+N27/K27</f>
        <v>3.4167784173916839E-2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63" t="s">
        <v>116</v>
      </c>
      <c r="F31" s="564"/>
      <c r="G31" s="564"/>
      <c r="H31" s="564"/>
      <c r="I31" s="564"/>
      <c r="J31" s="565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58">
        <f>+'Main Table'!H94</f>
        <v>1924051</v>
      </c>
      <c r="J32" s="558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59">
        <f>+I27</f>
        <v>1517695</v>
      </c>
      <c r="J34" s="560"/>
      <c r="K34" s="22"/>
      <c r="L34" s="25">
        <f>+I34/$I$32</f>
        <v>0.78880185608385645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66">
        <f>+I21</f>
        <v>110173</v>
      </c>
      <c r="J35" s="567"/>
      <c r="K35" s="22"/>
      <c r="L35" s="25">
        <f>+I35/$I$32</f>
        <v>5.7260956180475463E-2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555" t="s">
        <v>116</v>
      </c>
      <c r="F36" s="555"/>
      <c r="G36" s="555"/>
      <c r="H36" s="277"/>
      <c r="I36" s="561">
        <f>+I32-I34-I35</f>
        <v>296183</v>
      </c>
      <c r="J36" s="562"/>
      <c r="K36" s="305"/>
      <c r="L36" s="278">
        <f>+I36/$I$32</f>
        <v>0.15393718773566814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43" t="s">
        <v>129</v>
      </c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5"/>
      <c r="S41" s="295"/>
      <c r="T41" s="298">
        <f t="shared" si="1"/>
        <v>43986</v>
      </c>
      <c r="U41" s="6"/>
      <c r="V41" s="299">
        <f>+I$36</f>
        <v>296183</v>
      </c>
      <c r="W41" s="6"/>
      <c r="X41" s="44">
        <f>+L$36</f>
        <v>0.15393718773566814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46" t="s">
        <v>77</v>
      </c>
      <c r="F42" s="546"/>
      <c r="G42" s="546"/>
      <c r="H42" s="546"/>
      <c r="I42" s="306" t="s">
        <v>76</v>
      </c>
      <c r="J42" s="307"/>
      <c r="K42" s="547" t="s">
        <v>37</v>
      </c>
      <c r="L42" s="547"/>
      <c r="M42" s="308"/>
      <c r="N42" s="309" t="s">
        <v>75</v>
      </c>
      <c r="O42" s="324"/>
      <c r="S42" s="295"/>
      <c r="T42" s="298">
        <f t="shared" si="1"/>
        <v>43987</v>
      </c>
      <c r="U42" s="6"/>
      <c r="V42" s="299"/>
      <c r="W42" s="6"/>
      <c r="X42" s="44"/>
      <c r="Y42" s="6"/>
      <c r="Z42" s="300"/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/>
      <c r="W43" s="6"/>
      <c r="X43" s="44"/>
      <c r="Y43" s="6"/>
      <c r="Z43" s="300"/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/>
      <c r="W44" s="6"/>
      <c r="X44" s="44"/>
      <c r="Y44" s="6"/>
      <c r="Z44" s="300"/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/>
      <c r="W45" s="6"/>
      <c r="X45" s="44"/>
      <c r="Y45" s="6"/>
      <c r="Z45" s="300"/>
      <c r="AA45" s="6"/>
      <c r="AB45" s="304"/>
      <c r="AC45" s="297"/>
    </row>
    <row r="46" spans="3:29" x14ac:dyDescent="0.3">
      <c r="D46" s="325"/>
      <c r="E46" s="310"/>
      <c r="F46" s="314" t="s">
        <v>72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/>
      <c r="W46" s="6"/>
      <c r="X46" s="44"/>
      <c r="Y46" s="6"/>
      <c r="Z46" s="300"/>
      <c r="AA46" s="6"/>
      <c r="AB46" s="304"/>
      <c r="AC46" s="297"/>
    </row>
    <row r="47" spans="3:29" x14ac:dyDescent="0.3">
      <c r="D47" s="325"/>
      <c r="E47" s="310" t="s">
        <v>79</v>
      </c>
      <c r="F47" s="312"/>
      <c r="G47" s="312"/>
      <c r="H47" s="312"/>
      <c r="I47" s="384">
        <f>+'Main Table'!AO111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69" t="s">
        <v>49</v>
      </c>
      <c r="E48" s="570"/>
      <c r="F48" s="570"/>
      <c r="G48" s="570"/>
      <c r="H48" s="570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73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9" t="s">
        <v>46</v>
      </c>
      <c r="E50" s="570"/>
      <c r="F50" s="570"/>
      <c r="G50" s="570"/>
      <c r="H50" s="570"/>
      <c r="I50" s="386">
        <f>+I48+I49</f>
        <v>22172</v>
      </c>
      <c r="J50" s="382"/>
      <c r="K50" s="571">
        <v>30167</v>
      </c>
      <c r="L50" s="571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72" t="s">
        <v>71</v>
      </c>
      <c r="F51" s="572"/>
      <c r="G51" s="572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</row>
    <row r="54" spans="4:29" ht="16.2" thickBot="1" x14ac:dyDescent="0.35">
      <c r="D54" s="363"/>
      <c r="E54" s="535" t="s">
        <v>130</v>
      </c>
      <c r="F54" s="536"/>
      <c r="G54" s="536"/>
      <c r="H54" s="536"/>
      <c r="I54" s="536"/>
      <c r="J54" s="537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90</v>
      </c>
      <c r="F55" s="312"/>
      <c r="G55" s="312"/>
      <c r="H55" s="312"/>
      <c r="I55" s="573">
        <f>+K50</f>
        <v>30167</v>
      </c>
      <c r="J55" s="573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115</v>
      </c>
      <c r="G57" s="359"/>
      <c r="H57" s="313"/>
      <c r="I57" s="574">
        <f>+I50</f>
        <v>22172</v>
      </c>
      <c r="J57" s="575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91</v>
      </c>
      <c r="G58" s="313"/>
      <c r="H58" s="313"/>
      <c r="I58" s="576">
        <f>+I44</f>
        <v>1836</v>
      </c>
      <c r="J58" s="577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8" t="s">
        <v>116</v>
      </c>
      <c r="F59" s="578"/>
      <c r="G59" s="578"/>
      <c r="H59" s="313"/>
      <c r="I59" s="538">
        <f>+I55-I57-I58</f>
        <v>6159</v>
      </c>
      <c r="J59" s="579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131</v>
      </c>
      <c r="G60" s="471"/>
      <c r="H60" s="313"/>
      <c r="I60" s="580">
        <f>+I45</f>
        <v>1397</v>
      </c>
      <c r="J60" s="580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132</v>
      </c>
      <c r="G61" s="379"/>
      <c r="H61" s="313"/>
      <c r="I61" s="538">
        <f>+I59-I60</f>
        <v>4762</v>
      </c>
      <c r="J61" s="538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5" t="s">
        <v>119</v>
      </c>
      <c r="F64" s="536"/>
      <c r="G64" s="536"/>
      <c r="H64" s="536"/>
      <c r="I64" s="536"/>
      <c r="J64" s="536"/>
      <c r="K64" s="536"/>
      <c r="L64" s="536"/>
      <c r="M64" s="537"/>
      <c r="P64" s="373"/>
      <c r="Q64" s="373"/>
    </row>
    <row r="65" spans="4:18" x14ac:dyDescent="0.3">
      <c r="E65" s="368"/>
      <c r="F65" s="321" t="s">
        <v>111</v>
      </c>
      <c r="G65" s="321"/>
      <c r="H65" s="321"/>
      <c r="I65" s="568">
        <v>11690000</v>
      </c>
      <c r="J65" s="568"/>
      <c r="K65" s="568"/>
      <c r="L65" s="568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112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4" t="s">
        <v>110</v>
      </c>
      <c r="G67" s="534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97" t="s">
        <v>133</v>
      </c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9"/>
    </row>
    <row r="73" spans="4:18" ht="15" thickBot="1" x14ac:dyDescent="0.35">
      <c r="D73" s="401"/>
      <c r="E73" s="600" t="s">
        <v>77</v>
      </c>
      <c r="F73" s="600"/>
      <c r="G73" s="600"/>
      <c r="H73" s="600"/>
      <c r="I73" s="402" t="s">
        <v>76</v>
      </c>
      <c r="J73" s="403"/>
      <c r="K73" s="601" t="s">
        <v>37</v>
      </c>
      <c r="L73" s="601"/>
      <c r="M73" s="404"/>
      <c r="N73" s="405" t="s">
        <v>75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72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79</v>
      </c>
      <c r="F78" s="16"/>
      <c r="G78" s="16"/>
      <c r="H78" s="16"/>
      <c r="I78" s="413">
        <f>+'Main Table'!AO141</f>
        <v>0</v>
      </c>
      <c r="J78" s="410"/>
      <c r="K78" s="411"/>
      <c r="L78" s="411"/>
      <c r="M78" s="411"/>
      <c r="N78" s="411"/>
      <c r="O78" s="412"/>
    </row>
    <row r="79" spans="4:18" x14ac:dyDescent="0.3">
      <c r="D79" s="602" t="s">
        <v>49</v>
      </c>
      <c r="E79" s="603"/>
      <c r="F79" s="603"/>
      <c r="G79" s="603"/>
      <c r="H79" s="603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73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602" t="s">
        <v>46</v>
      </c>
      <c r="E81" s="603"/>
      <c r="F81" s="603"/>
      <c r="G81" s="603"/>
      <c r="H81" s="603"/>
      <c r="I81" s="417">
        <f>+I79+I80</f>
        <v>36684</v>
      </c>
      <c r="J81" s="410"/>
      <c r="K81" s="605">
        <v>48675</v>
      </c>
      <c r="L81" s="605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604" t="s">
        <v>71</v>
      </c>
      <c r="F82" s="604"/>
      <c r="G82" s="604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81" t="s">
        <v>134</v>
      </c>
      <c r="F85" s="582"/>
      <c r="G85" s="582"/>
      <c r="H85" s="582"/>
      <c r="I85" s="582"/>
      <c r="J85" s="583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90</v>
      </c>
      <c r="F86" s="16"/>
      <c r="G86" s="16"/>
      <c r="H86" s="16"/>
      <c r="I86" s="584">
        <f>+K81</f>
        <v>48675</v>
      </c>
      <c r="J86" s="584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115</v>
      </c>
      <c r="G88" s="433"/>
      <c r="H88" s="15"/>
      <c r="I88" s="585">
        <f>+I81</f>
        <v>36684</v>
      </c>
      <c r="J88" s="586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91</v>
      </c>
      <c r="G89" s="15"/>
      <c r="H89" s="15"/>
      <c r="I89" s="587">
        <f>+I75</f>
        <v>2144</v>
      </c>
      <c r="J89" s="588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90" t="s">
        <v>116</v>
      </c>
      <c r="F90" s="590"/>
      <c r="G90" s="590"/>
      <c r="H90" s="15"/>
      <c r="I90" s="591">
        <f>+I86-I88-I89</f>
        <v>9847</v>
      </c>
      <c r="J90" s="592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93" t="s">
        <v>121</v>
      </c>
      <c r="F94" s="594"/>
      <c r="G94" s="594"/>
      <c r="H94" s="594"/>
      <c r="I94" s="594"/>
      <c r="J94" s="594"/>
      <c r="K94" s="594"/>
      <c r="L94" s="594"/>
      <c r="M94" s="595"/>
    </row>
    <row r="95" spans="4:18" x14ac:dyDescent="0.3">
      <c r="E95" s="442"/>
      <c r="F95" s="443" t="s">
        <v>122</v>
      </c>
      <c r="G95" s="443"/>
      <c r="H95" s="443"/>
      <c r="I95" s="596">
        <v>21477737</v>
      </c>
      <c r="J95" s="596"/>
      <c r="K95" s="596"/>
      <c r="L95" s="596"/>
      <c r="M95" s="444"/>
    </row>
    <row r="96" spans="4:18" x14ac:dyDescent="0.3">
      <c r="E96" s="442"/>
      <c r="F96" s="443" t="s">
        <v>112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89" t="s">
        <v>110</v>
      </c>
      <c r="G97" s="589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123</v>
      </c>
      <c r="G99" s="447"/>
      <c r="H99" s="589" t="s">
        <v>124</v>
      </c>
      <c r="I99" s="589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0" t="s">
        <v>5</v>
      </c>
      <c r="C1" s="480"/>
      <c r="D1" s="480"/>
    </row>
    <row r="2" spans="2:31" ht="15.6" x14ac:dyDescent="0.3">
      <c r="B2" s="480" t="s">
        <v>6</v>
      </c>
      <c r="C2" s="480"/>
      <c r="D2" s="480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7" t="s">
        <v>23</v>
      </c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9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Table'!J94</f>
        <v>1.170901201661809E-2</v>
      </c>
      <c r="U14" s="231"/>
      <c r="V14" s="1"/>
      <c r="X14" s="235"/>
      <c r="Y14" s="606" t="s">
        <v>63</v>
      </c>
      <c r="Z14" s="606"/>
      <c r="AA14" s="606"/>
      <c r="AB14" s="606"/>
      <c r="AC14" s="606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86435.359441639768</v>
      </c>
      <c r="Q15" s="81"/>
      <c r="R15" s="81"/>
      <c r="S15" s="81"/>
      <c r="T15" s="82">
        <f t="shared" ref="T15:T59" si="5">+T14</f>
        <v>1.170901201661809E-2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87447.432104002641</v>
      </c>
      <c r="Q16" s="81"/>
      <c r="R16" s="81"/>
      <c r="S16" s="81"/>
      <c r="T16" s="82">
        <f t="shared" si="5"/>
        <v>1.170901201661809E-2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88471.3551373308</v>
      </c>
      <c r="Q17" s="81"/>
      <c r="R17" s="81"/>
      <c r="S17" s="81"/>
      <c r="T17" s="82">
        <f t="shared" si="5"/>
        <v>1.170901201661809E-2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89507.267297760292</v>
      </c>
      <c r="Q18" s="81"/>
      <c r="R18" s="81"/>
      <c r="S18" s="81"/>
      <c r="T18" s="82">
        <f t="shared" si="5"/>
        <v>1.170901201661809E-2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90555.308966124416</v>
      </c>
      <c r="Q19" s="81"/>
      <c r="R19" s="81"/>
      <c r="S19" s="81"/>
      <c r="T19" s="82">
        <f t="shared" si="5"/>
        <v>1.170901201661809E-2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91615.622166977337</v>
      </c>
      <c r="Q20" s="81"/>
      <c r="R20" s="81"/>
      <c r="S20" s="81"/>
      <c r="T20" s="82">
        <f t="shared" si="5"/>
        <v>1.170901201661809E-2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92688.350587840425</v>
      </c>
      <c r="Q21" s="81"/>
      <c r="R21" s="81"/>
      <c r="S21" s="81"/>
      <c r="T21" s="82">
        <f t="shared" si="5"/>
        <v>1.170901201661809E-2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93773.639598673966</v>
      </c>
      <c r="Q22" s="81"/>
      <c r="R22" s="81"/>
      <c r="S22" s="81"/>
      <c r="T22" s="82">
        <f t="shared" si="5"/>
        <v>1.170901201661809E-2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94871.636271576863</v>
      </c>
      <c r="Q23" s="81"/>
      <c r="R23" s="81"/>
      <c r="S23" s="81"/>
      <c r="T23" s="82">
        <f t="shared" si="5"/>
        <v>1.170901201661809E-2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95982.489400716979</v>
      </c>
      <c r="Q24" s="81"/>
      <c r="R24" s="81"/>
      <c r="S24" s="81"/>
      <c r="T24" s="82">
        <f t="shared" si="5"/>
        <v>1.170901201661809E-2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97106.3495224949</v>
      </c>
      <c r="Q25" s="81"/>
      <c r="R25" s="81"/>
      <c r="S25" s="81"/>
      <c r="T25" s="82">
        <f t="shared" si="5"/>
        <v>1.170901201661809E-2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98243.368935943712</v>
      </c>
      <c r="Q26" s="81"/>
      <c r="R26" s="81"/>
      <c r="S26" s="81"/>
      <c r="T26" s="82">
        <f t="shared" si="5"/>
        <v>1.170901201661809E-2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99393.701723367718</v>
      </c>
      <c r="Q27" s="81"/>
      <c r="R27" s="81"/>
      <c r="S27" s="81"/>
      <c r="T27" s="82">
        <f t="shared" si="5"/>
        <v>1.170901201661809E-2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100557.50377122279</v>
      </c>
      <c r="Q28" s="81"/>
      <c r="R28" s="81"/>
      <c r="S28" s="81"/>
      <c r="T28" s="82">
        <f t="shared" si="5"/>
        <v>1.170901201661809E-2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101734.93279124117</v>
      </c>
      <c r="Q29" s="81"/>
      <c r="R29" s="81"/>
      <c r="S29" s="81"/>
      <c r="T29" s="82">
        <f t="shared" si="5"/>
        <v>1.170901201661809E-2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102926.14834180365</v>
      </c>
      <c r="Q30" s="81"/>
      <c r="R30" s="81"/>
      <c r="S30" s="81"/>
      <c r="T30" s="82">
        <f t="shared" si="5"/>
        <v>1.170901201661809E-2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104131.31184956204</v>
      </c>
      <c r="Q31" s="81"/>
      <c r="R31" s="81"/>
      <c r="S31" s="81"/>
      <c r="T31" s="82">
        <f t="shared" si="5"/>
        <v>1.170901201661809E-2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105350.58663131477</v>
      </c>
      <c r="Q32" s="81"/>
      <c r="R32" s="81"/>
      <c r="S32" s="81"/>
      <c r="T32" s="82">
        <f t="shared" si="5"/>
        <v>1.170901201661809E-2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106584.1379161386</v>
      </c>
      <c r="Q33" s="81"/>
      <c r="R33" s="81"/>
      <c r="S33" s="81"/>
      <c r="T33" s="82">
        <f t="shared" si="5"/>
        <v>1.170901201661809E-2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107832.13286777955</v>
      </c>
      <c r="Q34" s="81"/>
      <c r="R34" s="81"/>
      <c r="S34" s="81"/>
      <c r="T34" s="82">
        <f t="shared" si="5"/>
        <v>1.170901201661809E-2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109094.74060730594</v>
      </c>
      <c r="Q35" s="81"/>
      <c r="R35" s="81"/>
      <c r="S35" s="81"/>
      <c r="T35" s="82">
        <f t="shared" si="5"/>
        <v>1.170901201661809E-2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110372.13223602672</v>
      </c>
      <c r="Q36" s="81"/>
      <c r="R36" s="81"/>
      <c r="S36" s="81"/>
      <c r="T36" s="82">
        <f t="shared" si="5"/>
        <v>1.170901201661809E-2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111664.48085867813</v>
      </c>
      <c r="Q37" s="81"/>
      <c r="R37" s="81"/>
      <c r="S37" s="81"/>
      <c r="T37" s="82">
        <f t="shared" si="5"/>
        <v>1.170901201661809E-2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112971.96160688181</v>
      </c>
      <c r="Q38" s="81"/>
      <c r="R38" s="81"/>
      <c r="S38" s="81"/>
      <c r="T38" s="82">
        <f t="shared" si="5"/>
        <v>1.170901201661809E-2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114294.75166287771</v>
      </c>
      <c r="Q39" s="81"/>
      <c r="R39" s="81"/>
      <c r="S39" s="81"/>
      <c r="T39" s="82">
        <f t="shared" si="5"/>
        <v>1.170901201661809E-2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115633.03028353472</v>
      </c>
      <c r="Q40" s="81"/>
      <c r="R40" s="81"/>
      <c r="S40" s="81"/>
      <c r="T40" s="82">
        <f t="shared" si="5"/>
        <v>1.170901201661809E-2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116986.9788246426</v>
      </c>
      <c r="Q41" s="81"/>
      <c r="R41" s="81"/>
      <c r="S41" s="81"/>
      <c r="T41" s="82">
        <f t="shared" si="5"/>
        <v>1.170901201661809E-2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118356.78076548819</v>
      </c>
      <c r="Q42" s="81"/>
      <c r="R42" s="81"/>
      <c r="S42" s="81"/>
      <c r="T42" s="82">
        <f t="shared" si="5"/>
        <v>1.170901201661809E-2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119742.62173371953</v>
      </c>
      <c r="Q43" s="81"/>
      <c r="R43" s="81"/>
      <c r="S43" s="81"/>
      <c r="T43" s="82">
        <f t="shared" si="5"/>
        <v>1.170901201661809E-2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121144.68953050101</v>
      </c>
      <c r="Q44" s="81"/>
      <c r="R44" s="81"/>
      <c r="S44" s="81"/>
      <c r="T44" s="82">
        <f t="shared" si="5"/>
        <v>1.170901201661809E-2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122563.17415596312</v>
      </c>
      <c r="Q45" s="81"/>
      <c r="R45" s="81"/>
      <c r="S45" s="81"/>
      <c r="T45" s="82">
        <f t="shared" si="5"/>
        <v>1.170901201661809E-2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123998.26783495015</v>
      </c>
      <c r="Q46" s="81"/>
      <c r="R46" s="81"/>
      <c r="S46" s="81"/>
      <c r="T46" s="82">
        <f t="shared" si="5"/>
        <v>1.170901201661809E-2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125450.16504306941</v>
      </c>
      <c r="Q47" s="81"/>
      <c r="R47" s="81"/>
      <c r="S47" s="81"/>
      <c r="T47" s="82">
        <f t="shared" si="5"/>
        <v>1.170901201661809E-2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126919.06253304543</v>
      </c>
      <c r="Q48" s="81"/>
      <c r="R48" s="81"/>
      <c r="S48" s="81"/>
      <c r="T48" s="82">
        <f t="shared" si="5"/>
        <v>1.170901201661809E-2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128405.15936138277</v>
      </c>
      <c r="Q49" s="81"/>
      <c r="R49" s="81"/>
      <c r="S49" s="81"/>
      <c r="T49" s="82">
        <f t="shared" si="5"/>
        <v>1.170901201661809E-2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129908.65691534097</v>
      </c>
      <c r="Q50" s="81"/>
      <c r="R50" s="81"/>
      <c r="S50" s="81"/>
      <c r="T50" s="82">
        <f t="shared" si="5"/>
        <v>1.170901201661809E-2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131429.75894022541</v>
      </c>
      <c r="Q51" s="81"/>
      <c r="R51" s="81"/>
      <c r="S51" s="81"/>
      <c r="T51" s="82">
        <f t="shared" si="5"/>
        <v>1.170901201661809E-2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132968.67156699774</v>
      </c>
      <c r="Q52" s="81"/>
      <c r="R52" s="81"/>
      <c r="S52" s="81"/>
      <c r="T52" s="82">
        <f t="shared" si="5"/>
        <v>1.170901201661809E-2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134525.60334020946</v>
      </c>
      <c r="Q53" s="81"/>
      <c r="R53" s="81"/>
      <c r="S53" s="81"/>
      <c r="T53" s="82">
        <f t="shared" si="5"/>
        <v>1.170901201661809E-2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136100.76524626277</v>
      </c>
      <c r="Q54" s="81"/>
      <c r="R54" s="81"/>
      <c r="S54" s="81"/>
      <c r="T54" s="82">
        <f t="shared" si="5"/>
        <v>1.170901201661809E-2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137694.37074200218</v>
      </c>
      <c r="Q55" s="81"/>
      <c r="R55" s="81"/>
      <c r="S55" s="81"/>
      <c r="T55" s="82">
        <f t="shared" si="5"/>
        <v>1.170901201661809E-2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139306.63578364096</v>
      </c>
      <c r="Q56" s="81"/>
      <c r="R56" s="81"/>
      <c r="S56" s="81"/>
      <c r="T56" s="82">
        <f t="shared" si="5"/>
        <v>1.170901201661809E-2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140937.77885602624</v>
      </c>
      <c r="Q57" s="81"/>
      <c r="R57" s="81"/>
      <c r="S57" s="81"/>
      <c r="T57" s="82">
        <f t="shared" si="5"/>
        <v>1.170901201661809E-2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142588.02100224691</v>
      </c>
      <c r="Q58" s="81"/>
      <c r="R58" s="81"/>
      <c r="S58" s="81"/>
      <c r="T58" s="82">
        <f t="shared" si="5"/>
        <v>1.170901201661809E-2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144257.58585358801</v>
      </c>
      <c r="Q59" s="81"/>
      <c r="R59" s="81"/>
      <c r="S59" s="81"/>
      <c r="T59" s="82">
        <f t="shared" si="5"/>
        <v>1.170901201661809E-2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2020-06-05T01:05:06Z</dcterms:modified>
</cp:coreProperties>
</file>