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2\"/>
    </mc:Choice>
  </mc:AlternateContent>
  <xr:revisionPtr revIDLastSave="0" documentId="8_{C916D738-570A-4976-B3E0-E42900433319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Table'!$A$1:$CJ$700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693" i="1" l="1"/>
  <c r="CC693" i="1"/>
  <c r="CA693" i="1"/>
  <c r="CG691" i="1"/>
  <c r="CC691" i="1"/>
  <c r="CA691" i="1"/>
  <c r="CC690" i="1"/>
  <c r="CG690" i="1" s="1"/>
  <c r="CA690" i="1"/>
  <c r="CG689" i="1"/>
  <c r="CC689" i="1"/>
  <c r="CA689" i="1"/>
  <c r="CC688" i="1"/>
  <c r="CG688" i="1" s="1"/>
  <c r="CA688" i="1"/>
  <c r="CC687" i="1"/>
  <c r="CA687" i="1"/>
  <c r="CG687" i="1" s="1"/>
  <c r="CG686" i="1"/>
  <c r="CC686" i="1"/>
  <c r="CA686" i="1"/>
  <c r="CC685" i="1"/>
  <c r="CG685" i="1" s="1"/>
  <c r="CA685" i="1"/>
  <c r="CC684" i="1"/>
  <c r="CG684" i="1" s="1"/>
  <c r="CA684" i="1"/>
  <c r="CC683" i="1"/>
  <c r="CG683" i="1" s="1"/>
  <c r="CA683" i="1"/>
  <c r="CC682" i="1"/>
  <c r="CG682" i="1" s="1"/>
  <c r="CA682" i="1"/>
  <c r="CC681" i="1"/>
  <c r="CA681" i="1"/>
  <c r="CG681" i="1" s="1"/>
  <c r="CC680" i="1"/>
  <c r="CA680" i="1"/>
  <c r="CG680" i="1" s="1"/>
  <c r="CC679" i="1"/>
  <c r="CG679" i="1" s="1"/>
  <c r="CA679" i="1"/>
  <c r="CC678" i="1"/>
  <c r="CG678" i="1" s="1"/>
  <c r="CA678" i="1"/>
  <c r="CC677" i="1"/>
  <c r="CG677" i="1" s="1"/>
  <c r="CA677" i="1"/>
  <c r="CC676" i="1"/>
  <c r="CG676" i="1" s="1"/>
  <c r="CA676" i="1"/>
  <c r="CG675" i="1"/>
  <c r="CC675" i="1"/>
  <c r="CA675" i="1"/>
  <c r="CC674" i="1"/>
  <c r="CG674" i="1" s="1"/>
  <c r="CA674" i="1"/>
  <c r="CC673" i="1"/>
  <c r="CA673" i="1"/>
  <c r="CG673" i="1" s="1"/>
  <c r="CC672" i="1"/>
  <c r="CA672" i="1"/>
  <c r="CG672" i="1" s="1"/>
  <c r="CC671" i="1"/>
  <c r="CG671" i="1" s="1"/>
  <c r="CA671" i="1"/>
  <c r="CC670" i="1"/>
  <c r="CG670" i="1" s="1"/>
  <c r="CA670" i="1"/>
  <c r="CC669" i="1"/>
  <c r="CG669" i="1" s="1"/>
  <c r="CA669" i="1"/>
  <c r="CC668" i="1"/>
  <c r="CG668" i="1" s="1"/>
  <c r="CA668" i="1"/>
  <c r="CG667" i="1"/>
  <c r="CC667" i="1"/>
  <c r="CA667" i="1"/>
  <c r="CC666" i="1"/>
  <c r="CG666" i="1" s="1"/>
  <c r="CA666" i="1"/>
  <c r="CC665" i="1"/>
  <c r="CA665" i="1"/>
  <c r="CG665" i="1" s="1"/>
  <c r="CC664" i="1"/>
  <c r="CG664" i="1" s="1"/>
  <c r="CA664" i="1"/>
  <c r="CC663" i="1"/>
  <c r="CG663" i="1" s="1"/>
  <c r="CA663" i="1"/>
  <c r="CG662" i="1"/>
  <c r="CC662" i="1"/>
  <c r="CA662" i="1"/>
  <c r="BO699" i="1" l="1"/>
  <c r="BK699" i="1"/>
  <c r="BG699" i="1"/>
  <c r="BC699" i="1"/>
  <c r="AY699" i="1"/>
  <c r="AU699" i="1"/>
  <c r="AQ699" i="1"/>
  <c r="AM699" i="1"/>
  <c r="AI699" i="1"/>
  <c r="AE699" i="1"/>
  <c r="AA699" i="1"/>
  <c r="W699" i="1"/>
  <c r="S699" i="1"/>
  <c r="O699" i="1"/>
  <c r="K699" i="1"/>
  <c r="BP698" i="1"/>
  <c r="BP699" i="1" s="1"/>
  <c r="BO698" i="1"/>
  <c r="BN698" i="1"/>
  <c r="BN699" i="1" s="1"/>
  <c r="BM698" i="1"/>
  <c r="BM699" i="1" s="1"/>
  <c r="BL698" i="1"/>
  <c r="BL699" i="1" s="1"/>
  <c r="BK698" i="1"/>
  <c r="BJ698" i="1"/>
  <c r="BJ699" i="1" s="1"/>
  <c r="BI698" i="1"/>
  <c r="BI699" i="1" s="1"/>
  <c r="BH698" i="1"/>
  <c r="BH699" i="1" s="1"/>
  <c r="BG698" i="1"/>
  <c r="BF698" i="1"/>
  <c r="BF699" i="1" s="1"/>
  <c r="BE698" i="1"/>
  <c r="BE699" i="1" s="1"/>
  <c r="BD698" i="1"/>
  <c r="BD699" i="1" s="1"/>
  <c r="BC698" i="1"/>
  <c r="BB698" i="1"/>
  <c r="BB699" i="1" s="1"/>
  <c r="BA698" i="1"/>
  <c r="BA699" i="1" s="1"/>
  <c r="AZ698" i="1"/>
  <c r="AZ699" i="1" s="1"/>
  <c r="AY698" i="1"/>
  <c r="AX698" i="1"/>
  <c r="AX699" i="1" s="1"/>
  <c r="AW698" i="1"/>
  <c r="AW699" i="1" s="1"/>
  <c r="AV698" i="1"/>
  <c r="AV699" i="1" s="1"/>
  <c r="AU698" i="1"/>
  <c r="AT698" i="1"/>
  <c r="AT699" i="1" s="1"/>
  <c r="AS698" i="1"/>
  <c r="AS699" i="1" s="1"/>
  <c r="AR698" i="1"/>
  <c r="AR699" i="1" s="1"/>
  <c r="AQ698" i="1"/>
  <c r="AP698" i="1"/>
  <c r="AP699" i="1" s="1"/>
  <c r="AO698" i="1"/>
  <c r="AO699" i="1" s="1"/>
  <c r="AN698" i="1"/>
  <c r="AN699" i="1" s="1"/>
  <c r="AM698" i="1"/>
  <c r="AL698" i="1"/>
  <c r="AL699" i="1" s="1"/>
  <c r="AK698" i="1"/>
  <c r="AK699" i="1" s="1"/>
  <c r="AJ698" i="1"/>
  <c r="AJ699" i="1" s="1"/>
  <c r="AI698" i="1"/>
  <c r="AH698" i="1"/>
  <c r="AH699" i="1" s="1"/>
  <c r="AG698" i="1"/>
  <c r="AG699" i="1" s="1"/>
  <c r="AF698" i="1"/>
  <c r="AF699" i="1" s="1"/>
  <c r="AE698" i="1"/>
  <c r="AD698" i="1"/>
  <c r="AD699" i="1" s="1"/>
  <c r="AC698" i="1"/>
  <c r="AC699" i="1" s="1"/>
  <c r="AB698" i="1"/>
  <c r="AB699" i="1" s="1"/>
  <c r="AA698" i="1"/>
  <c r="Z698" i="1"/>
  <c r="Z699" i="1" s="1"/>
  <c r="Y698" i="1"/>
  <c r="Y699" i="1" s="1"/>
  <c r="X698" i="1"/>
  <c r="X699" i="1" s="1"/>
  <c r="W698" i="1"/>
  <c r="V698" i="1"/>
  <c r="V699" i="1" s="1"/>
  <c r="U698" i="1"/>
  <c r="U699" i="1" s="1"/>
  <c r="T698" i="1"/>
  <c r="T699" i="1" s="1"/>
  <c r="S698" i="1"/>
  <c r="R698" i="1"/>
  <c r="R699" i="1" s="1"/>
  <c r="Q698" i="1"/>
  <c r="Q699" i="1" s="1"/>
  <c r="P698" i="1"/>
  <c r="P699" i="1" s="1"/>
  <c r="O698" i="1"/>
  <c r="N698" i="1"/>
  <c r="N699" i="1" s="1"/>
  <c r="M698" i="1"/>
  <c r="M699" i="1" s="1"/>
  <c r="L698" i="1"/>
  <c r="L699" i="1" s="1"/>
  <c r="K698" i="1"/>
  <c r="J698" i="1"/>
  <c r="J699" i="1" s="1"/>
  <c r="I698" i="1"/>
  <c r="I699" i="1" s="1"/>
  <c r="H698" i="1"/>
  <c r="H699" i="1" s="1"/>
  <c r="D699" i="1"/>
  <c r="D698" i="1"/>
  <c r="U699" i="2" l="1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E699" i="2"/>
  <c r="C693" i="2"/>
  <c r="C694" i="2" s="1"/>
  <c r="C695" i="2" s="1"/>
  <c r="C696" i="2" s="1"/>
  <c r="BW691" i="1"/>
  <c r="BN691" i="1" s="1"/>
  <c r="BE691" i="1"/>
  <c r="BP691" i="1" s="1"/>
  <c r="BR691" i="1" s="1"/>
  <c r="BA691" i="1"/>
  <c r="AX691" i="1"/>
  <c r="AL691" i="1"/>
  <c r="AR691" i="1" s="1"/>
  <c r="AA691" i="1"/>
  <c r="AE691" i="1" s="1"/>
  <c r="Z691" i="1"/>
  <c r="V691" i="1"/>
  <c r="Q691" i="1"/>
  <c r="S691" i="1" s="1"/>
  <c r="N691" i="1"/>
  <c r="J691" i="1"/>
  <c r="H691" i="1"/>
  <c r="AV691" i="1" s="1"/>
  <c r="I20" i="3"/>
  <c r="B691" i="1"/>
  <c r="B692" i="1" s="1"/>
  <c r="B693" i="1" s="1"/>
  <c r="B694" i="1" s="1"/>
  <c r="B695" i="1" s="1"/>
  <c r="BE690" i="1"/>
  <c r="BA690" i="1"/>
  <c r="AL690" i="1"/>
  <c r="AR690" i="1" s="1"/>
  <c r="Z690" i="1"/>
  <c r="Q690" i="1"/>
  <c r="N690" i="1"/>
  <c r="BE689" i="1"/>
  <c r="BA689" i="1"/>
  <c r="AL689" i="1"/>
  <c r="AR689" i="1" s="1"/>
  <c r="Z689" i="1"/>
  <c r="Q689" i="1"/>
  <c r="N689" i="1"/>
  <c r="U645" i="3"/>
  <c r="U646" i="3" s="1"/>
  <c r="U647" i="3" s="1"/>
  <c r="U648" i="3" s="1"/>
  <c r="U649" i="3" s="1"/>
  <c r="BE688" i="1"/>
  <c r="BA688" i="1"/>
  <c r="AL688" i="1"/>
  <c r="AR688" i="1" s="1"/>
  <c r="Z688" i="1"/>
  <c r="Q688" i="1"/>
  <c r="N688" i="1"/>
  <c r="BE687" i="1"/>
  <c r="BA687" i="1"/>
  <c r="AR687" i="1"/>
  <c r="AL687" i="1"/>
  <c r="Z687" i="1"/>
  <c r="Q687" i="1"/>
  <c r="N687" i="1"/>
  <c r="BE686" i="1"/>
  <c r="BA686" i="1"/>
  <c r="AL686" i="1"/>
  <c r="AR686" i="1" s="1"/>
  <c r="Z686" i="1"/>
  <c r="Q686" i="1"/>
  <c r="N686" i="1"/>
  <c r="BE685" i="1"/>
  <c r="BA685" i="1"/>
  <c r="AL685" i="1"/>
  <c r="AR685" i="1" s="1"/>
  <c r="Z685" i="1"/>
  <c r="Q685" i="1"/>
  <c r="N685" i="1"/>
  <c r="AA639" i="3"/>
  <c r="AC691" i="1" l="1"/>
  <c r="BG691" i="1"/>
  <c r="O691" i="1"/>
  <c r="BG690" i="1"/>
  <c r="BG689" i="1"/>
  <c r="BG688" i="1"/>
  <c r="BG687" i="1"/>
  <c r="BG686" i="1"/>
  <c r="BG685" i="1"/>
  <c r="BE684" i="1" l="1"/>
  <c r="BA684" i="1"/>
  <c r="AL684" i="1"/>
  <c r="AR684" i="1" s="1"/>
  <c r="Z684" i="1"/>
  <c r="Q684" i="1"/>
  <c r="N684" i="1"/>
  <c r="BE683" i="1"/>
  <c r="BA683" i="1"/>
  <c r="AL683" i="1"/>
  <c r="Z683" i="1"/>
  <c r="Q683" i="1"/>
  <c r="S690" i="1" s="1"/>
  <c r="N683" i="1"/>
  <c r="BE682" i="1"/>
  <c r="BA682" i="1"/>
  <c r="AL682" i="1"/>
  <c r="AR682" i="1" s="1"/>
  <c r="Z682" i="1"/>
  <c r="Q682" i="1"/>
  <c r="S689" i="1" s="1"/>
  <c r="N682" i="1"/>
  <c r="BE681" i="1"/>
  <c r="BA681" i="1"/>
  <c r="AL681" i="1"/>
  <c r="Z681" i="1"/>
  <c r="Q681" i="1"/>
  <c r="S688" i="1" s="1"/>
  <c r="N681" i="1"/>
  <c r="BE680" i="1"/>
  <c r="BA680" i="1"/>
  <c r="AL680" i="1"/>
  <c r="AR680" i="1" s="1"/>
  <c r="Z680" i="1"/>
  <c r="Q680" i="1"/>
  <c r="S687" i="1" s="1"/>
  <c r="N680" i="1"/>
  <c r="BE679" i="1"/>
  <c r="BA679" i="1"/>
  <c r="AL679" i="1"/>
  <c r="AR679" i="1" s="1"/>
  <c r="Z679" i="1"/>
  <c r="Q679" i="1"/>
  <c r="S686" i="1" s="1"/>
  <c r="N679" i="1"/>
  <c r="BE678" i="1"/>
  <c r="BA678" i="1"/>
  <c r="AL678" i="1"/>
  <c r="AR678" i="1" s="1"/>
  <c r="Z678" i="1"/>
  <c r="Q678" i="1"/>
  <c r="S685" i="1" s="1"/>
  <c r="N678" i="1"/>
  <c r="S692" i="2"/>
  <c r="K692" i="2"/>
  <c r="S691" i="2"/>
  <c r="K691" i="2"/>
  <c r="Q691" i="2" s="1"/>
  <c r="S690" i="2"/>
  <c r="K690" i="2"/>
  <c r="Q690" i="2" s="1"/>
  <c r="S689" i="2"/>
  <c r="K689" i="2"/>
  <c r="Q689" i="2" s="1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W701" i="1"/>
  <c r="D701" i="1"/>
  <c r="M686" i="2" l="1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BA677" i="1"/>
  <c r="AL677" i="1"/>
  <c r="AR677" i="1" s="1"/>
  <c r="Z677" i="1"/>
  <c r="Q677" i="1"/>
  <c r="S684" i="1" s="1"/>
  <c r="N677" i="1"/>
  <c r="BE676" i="1"/>
  <c r="BA676" i="1"/>
  <c r="AL676" i="1"/>
  <c r="AR676" i="1" s="1"/>
  <c r="Z676" i="1"/>
  <c r="Q676" i="1"/>
  <c r="S683" i="1" s="1"/>
  <c r="N676" i="1"/>
  <c r="BE675" i="1"/>
  <c r="BA675" i="1"/>
  <c r="AL675" i="1"/>
  <c r="AR675" i="1" s="1"/>
  <c r="Z675" i="1"/>
  <c r="Q675" i="1"/>
  <c r="N675" i="1"/>
  <c r="BE674" i="1"/>
  <c r="BA674" i="1"/>
  <c r="AL674" i="1"/>
  <c r="AR674" i="1" s="1"/>
  <c r="Z674" i="1"/>
  <c r="Q674" i="1"/>
  <c r="S681" i="1" s="1"/>
  <c r="N674" i="1"/>
  <c r="BE673" i="1"/>
  <c r="BA673" i="1"/>
  <c r="AL673" i="1"/>
  <c r="AR673" i="1" s="1"/>
  <c r="Z673" i="1"/>
  <c r="Q673" i="1"/>
  <c r="S680" i="1" s="1"/>
  <c r="N673" i="1"/>
  <c r="BE672" i="1"/>
  <c r="BA672" i="1"/>
  <c r="AL672" i="1"/>
  <c r="Z672" i="1"/>
  <c r="Q672" i="1"/>
  <c r="S679" i="1" s="1"/>
  <c r="N672" i="1"/>
  <c r="BE671" i="1"/>
  <c r="BA671" i="1"/>
  <c r="AL671" i="1"/>
  <c r="AR671" i="1" s="1"/>
  <c r="Z671" i="1"/>
  <c r="Q671" i="1"/>
  <c r="S678" i="1" s="1"/>
  <c r="N671" i="1"/>
  <c r="BE670" i="1"/>
  <c r="BA670" i="1"/>
  <c r="AL670" i="1"/>
  <c r="AR670" i="1" s="1"/>
  <c r="Z670" i="1"/>
  <c r="Q670" i="1"/>
  <c r="N670" i="1"/>
  <c r="BE669" i="1"/>
  <c r="BA669" i="1"/>
  <c r="AL669" i="1"/>
  <c r="AR669" i="1" s="1"/>
  <c r="Z669" i="1"/>
  <c r="Q669" i="1"/>
  <c r="N669" i="1"/>
  <c r="BE668" i="1"/>
  <c r="BA668" i="1"/>
  <c r="AL668" i="1"/>
  <c r="AR668" i="1" s="1"/>
  <c r="Z668" i="1"/>
  <c r="Q668" i="1"/>
  <c r="N668" i="1"/>
  <c r="BE667" i="1"/>
  <c r="BA667" i="1"/>
  <c r="AL667" i="1"/>
  <c r="AR667" i="1" s="1"/>
  <c r="Z667" i="1"/>
  <c r="Q667" i="1"/>
  <c r="N667" i="1"/>
  <c r="BE666" i="1"/>
  <c r="BA666" i="1"/>
  <c r="AL666" i="1"/>
  <c r="AR666" i="1" s="1"/>
  <c r="Z666" i="1"/>
  <c r="Q666" i="1"/>
  <c r="N666" i="1"/>
  <c r="BE665" i="1"/>
  <c r="BA665" i="1"/>
  <c r="AL665" i="1"/>
  <c r="AR665" i="1" s="1"/>
  <c r="Z665" i="1"/>
  <c r="Q665" i="1"/>
  <c r="N665" i="1"/>
  <c r="BE664" i="1"/>
  <c r="BA664" i="1"/>
  <c r="AL664" i="1"/>
  <c r="AR664" i="1" s="1"/>
  <c r="Z664" i="1"/>
  <c r="Q664" i="1"/>
  <c r="N664" i="1"/>
  <c r="BE663" i="1"/>
  <c r="BA663" i="1"/>
  <c r="AL663" i="1"/>
  <c r="AR663" i="1" s="1"/>
  <c r="Z663" i="1"/>
  <c r="Q663" i="1"/>
  <c r="N663" i="1"/>
  <c r="BE662" i="1"/>
  <c r="BA662" i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790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S675" i="1" l="1"/>
  <c r="S682" i="1"/>
  <c r="S677" i="1"/>
  <c r="BG677" i="1"/>
  <c r="BA703" i="1"/>
  <c r="BE703" i="1"/>
  <c r="BG703" i="1" s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BE649" i="1" l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Q698" i="1"/>
  <c r="BQ699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789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698" i="1"/>
  <c r="BU699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698" i="1"/>
  <c r="BV699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824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670" i="3"/>
  <c r="AJ668" i="3"/>
  <c r="AJ671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788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710" i="1"/>
  <c r="D709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789" i="1"/>
  <c r="BG809" i="1"/>
  <c r="BG810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809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699" i="2"/>
  <c r="S357" i="2"/>
  <c r="AP824" i="1"/>
  <c r="BP810" i="1"/>
  <c r="BG811" i="1" s="1"/>
  <c r="BN807" i="1"/>
  <c r="BP807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788" i="1"/>
  <c r="BP788" i="1" s="1"/>
  <c r="BP790" i="1"/>
  <c r="BP791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811" i="1"/>
  <c r="BG812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808" i="1"/>
  <c r="BP808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812" i="1" l="1"/>
  <c r="BY812" i="1" s="1"/>
  <c r="Q358" i="2"/>
  <c r="M357" i="2"/>
  <c r="U357" i="2"/>
  <c r="M358" i="2"/>
  <c r="CL818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792" i="1" l="1"/>
  <c r="BG816" i="1"/>
  <c r="BP815" i="1"/>
  <c r="BP817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783" i="1"/>
  <c r="N785" i="1" s="1"/>
  <c r="N786" i="1" l="1"/>
  <c r="D786" i="1" s="1"/>
  <c r="N787" i="1"/>
  <c r="N788" i="1"/>
  <c r="D787" i="1" l="1"/>
  <c r="D788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774" i="1"/>
  <c r="BG774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719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704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698" i="1"/>
  <c r="G699" i="1" s="1"/>
  <c r="F698" i="1"/>
  <c r="F699" i="1" s="1"/>
  <c r="E698" i="1"/>
  <c r="E699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722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05" i="1" l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719" i="1" l="1"/>
  <c r="AR718" i="1"/>
  <c r="AP718" i="1"/>
  <c r="AR717" i="1"/>
  <c r="AP717" i="1"/>
  <c r="AV717" i="1" l="1"/>
  <c r="AV718" i="1"/>
  <c r="AV719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763" i="1"/>
  <c r="N214" i="1"/>
  <c r="N204" i="1"/>
  <c r="BA762" i="1" s="1"/>
  <c r="N174" i="1"/>
  <c r="BA761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762" i="1" l="1"/>
  <c r="BE762" i="1" s="1"/>
  <c r="Q218" i="2"/>
  <c r="BC763" i="1"/>
  <c r="BE763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731" i="1"/>
  <c r="H731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750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703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701" i="1"/>
  <c r="BK704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751" i="1"/>
  <c r="AP752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746" i="1"/>
  <c r="H747" i="1"/>
  <c r="J747" i="1" s="1"/>
  <c r="H748" i="1"/>
  <c r="J748" i="1" s="1"/>
  <c r="S154" i="2"/>
  <c r="M156" i="2" l="1"/>
  <c r="Q156" i="2"/>
  <c r="O748" i="1"/>
  <c r="AI154" i="1"/>
  <c r="AI161" i="1"/>
  <c r="BK160" i="1"/>
  <c r="BM160" i="1" s="1"/>
  <c r="AR154" i="1"/>
  <c r="BG154" i="1"/>
  <c r="U155" i="2"/>
  <c r="J746" i="1"/>
  <c r="J753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749" i="1"/>
  <c r="AA748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685" i="3"/>
  <c r="F686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724" i="1" l="1"/>
  <c r="AR71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723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728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715" i="1" s="1"/>
  <c r="AH113" i="1"/>
  <c r="AP715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715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735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722" i="1"/>
  <c r="AP716" i="1" s="1"/>
  <c r="AV71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760" i="1"/>
  <c r="BC761" i="1" s="1"/>
  <c r="BE761" i="1" s="1"/>
  <c r="BE772" i="1"/>
  <c r="BE776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763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772" i="1" s="1"/>
  <c r="AL113" i="1"/>
  <c r="K114" i="2"/>
  <c r="V578" i="1" l="1"/>
  <c r="BA776" i="1"/>
  <c r="BC774" i="1"/>
  <c r="BG772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667" i="3"/>
  <c r="AA666" i="3"/>
  <c r="AA665" i="3"/>
  <c r="AA664" i="3"/>
  <c r="AA663" i="3"/>
  <c r="AA662" i="3"/>
  <c r="AA661" i="3"/>
  <c r="AA660" i="3"/>
  <c r="AA659" i="3"/>
  <c r="AA658" i="3"/>
  <c r="Y668" i="3"/>
  <c r="W668" i="3"/>
  <c r="S107" i="2"/>
  <c r="V621" i="1" l="1"/>
  <c r="V622" i="1" s="1"/>
  <c r="V623" i="1" s="1"/>
  <c r="V624" i="1" s="1"/>
  <c r="V625" i="1" s="1"/>
  <c r="V626" i="1" s="1"/>
  <c r="V627" i="1" s="1"/>
  <c r="V628" i="1" s="1"/>
  <c r="AA668" i="3"/>
  <c r="AA671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V629" i="1" l="1"/>
  <c r="U668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Q99" i="2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679" i="3"/>
  <c r="F682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71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714" i="1"/>
  <c r="AV71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669" i="3" l="1"/>
  <c r="I666" i="3"/>
  <c r="L666" i="3" s="1"/>
  <c r="I78" i="3"/>
  <c r="I80" i="3" s="1"/>
  <c r="I77" i="3"/>
  <c r="BE64" i="1"/>
  <c r="BA64" i="1"/>
  <c r="AL64" i="1"/>
  <c r="AR64" i="1" s="1"/>
  <c r="K65" i="2"/>
  <c r="Y19" i="3"/>
  <c r="Q66" i="2" l="1"/>
  <c r="M66" i="2"/>
  <c r="L669" i="3"/>
  <c r="I79" i="3"/>
  <c r="I81" i="3" s="1"/>
  <c r="I82" i="3" s="1"/>
  <c r="BG64" i="1"/>
  <c r="U65" i="2"/>
  <c r="S64" i="2"/>
  <c r="N81" i="3" l="1"/>
  <c r="N82" i="3" s="1"/>
  <c r="I668" i="3"/>
  <c r="L668" i="3" s="1"/>
  <c r="K64" i="2"/>
  <c r="BE63" i="1"/>
  <c r="BA63" i="1"/>
  <c r="AL63" i="1"/>
  <c r="AR63" i="1" s="1"/>
  <c r="Y18" i="3"/>
  <c r="Q65" i="2" l="1"/>
  <c r="M65" i="2"/>
  <c r="I670" i="3"/>
  <c r="U64" i="2"/>
  <c r="BG63" i="1"/>
  <c r="L659" i="3" l="1"/>
  <c r="L670" i="3"/>
  <c r="L658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71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759" i="1"/>
  <c r="B762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713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721" i="1"/>
  <c r="AR723" i="1" s="1"/>
  <c r="AV723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713" i="1"/>
  <c r="AV713" i="1" s="1"/>
  <c r="BA719" i="1" s="1"/>
  <c r="BA720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697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697" i="2" l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U593" i="3" l="1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U597" i="3" l="1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U600" i="3" l="1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U605" i="3" l="1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U609" i="3" l="1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U612" i="3" l="1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U621" i="3" l="1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U625" i="3" l="1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U629" i="3" l="1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U635" i="3" l="1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U639" i="3" l="1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U642" i="3" l="1"/>
  <c r="U643" i="3" s="1"/>
  <c r="U644" i="3" s="1"/>
  <c r="U650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549" i="1" l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555" i="1" l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560" i="1" l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565" i="1" l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570" i="1" l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574" i="1" l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580" i="1" l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583" i="1" l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587" i="1" l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590" i="1" l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594" i="1" l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B601" i="1" l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B604" i="1" l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608" i="1" l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612" i="1" l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B615" i="1" l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B618" i="1" l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B623" i="1" l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B627" i="1" l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631" i="1" l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670" i="3"/>
  <c r="Y671" i="3" s="1"/>
  <c r="O92" i="1"/>
  <c r="H93" i="1"/>
  <c r="J93" i="1"/>
  <c r="AC92" i="1"/>
  <c r="AV92" i="1"/>
  <c r="B635" i="1" l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637" i="1" l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642" i="1" l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645" i="1" l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B650" i="1" l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B653" i="1" l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658" i="1" l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662" i="1" l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665" i="1" l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B669" i="1" l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673" i="1" l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B676" i="1" l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680" i="1" l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682" i="1" l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670" i="3"/>
  <c r="W671" i="3" s="1"/>
  <c r="AC106" i="1"/>
  <c r="B684" i="1" l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687" i="1" l="1"/>
  <c r="B688" i="1" s="1"/>
  <c r="B689" i="1" s="1"/>
  <c r="B690" i="1" s="1"/>
  <c r="B696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732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785" i="1" s="1"/>
  <c r="O173" i="1"/>
  <c r="AV173" i="1"/>
  <c r="AC173" i="1"/>
  <c r="BE785" i="1" l="1"/>
  <c r="BA807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807" i="1" l="1"/>
  <c r="BP785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807" i="1" l="1"/>
  <c r="CA807" i="1" s="1"/>
  <c r="BC807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798" i="1" s="1"/>
  <c r="BA786" i="1" s="1"/>
  <c r="J235" i="1"/>
  <c r="O234" i="1"/>
  <c r="AC234" i="1"/>
  <c r="BE786" i="1" l="1"/>
  <c r="BA808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786" i="1" l="1"/>
  <c r="BE808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808" i="1" l="1"/>
  <c r="BC808" i="1"/>
  <c r="BC812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712" i="1"/>
  <c r="AV269" i="1"/>
  <c r="H713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800" i="1"/>
  <c r="BA787" i="1" s="1"/>
  <c r="BA791" i="1" s="1"/>
  <c r="BR795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793" i="1"/>
  <c r="AA403" i="1"/>
  <c r="AA404" i="1" s="1"/>
  <c r="AE402" i="1"/>
  <c r="BE787" i="1"/>
  <c r="BA809" i="1"/>
  <c r="BA810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794" i="1"/>
  <c r="AA405" i="1"/>
  <c r="AE404" i="1"/>
  <c r="AE403" i="1"/>
  <c r="BE791" i="1"/>
  <c r="BE809" i="1"/>
  <c r="BP787" i="1"/>
  <c r="AC329" i="1"/>
  <c r="J330" i="1"/>
  <c r="H330" i="1"/>
  <c r="AV329" i="1"/>
  <c r="O329" i="1"/>
  <c r="BE811" i="1" l="1"/>
  <c r="BA812" i="1"/>
  <c r="BE812" i="1" s="1"/>
  <c r="BR812" i="1" s="1"/>
  <c r="CL813" i="1" s="1"/>
  <c r="BE810" i="1"/>
  <c r="BC809" i="1"/>
  <c r="AX439" i="1"/>
  <c r="BW440" i="1"/>
  <c r="BW441" i="1" s="1"/>
  <c r="BN439" i="1"/>
  <c r="BR424" i="1"/>
  <c r="BP425" i="1"/>
  <c r="BP426" i="1" s="1"/>
  <c r="AE405" i="1"/>
  <c r="AA406" i="1"/>
  <c r="AA407" i="1" s="1"/>
  <c r="BR809" i="1"/>
  <c r="D791" i="1"/>
  <c r="AH580" i="1" s="1"/>
  <c r="BG791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810" i="1"/>
  <c r="BC810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791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W695" i="1"/>
  <c r="BW696" i="1" s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811" i="1"/>
  <c r="CL827" i="1" s="1"/>
  <c r="CL829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815" i="1"/>
  <c r="BC815" i="1" s="1"/>
  <c r="CL815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0" i="1" l="1"/>
  <c r="AX690" i="1"/>
  <c r="BR669" i="1"/>
  <c r="BP670" i="1"/>
  <c r="BR668" i="1"/>
  <c r="AA655" i="1"/>
  <c r="AE654" i="1"/>
  <c r="AV521" i="1"/>
  <c r="O521" i="1"/>
  <c r="J522" i="1"/>
  <c r="H522" i="1"/>
  <c r="AC521" i="1"/>
  <c r="BR670" i="1" l="1"/>
  <c r="BP671" i="1"/>
  <c r="AA656" i="1"/>
  <c r="AE655" i="1"/>
  <c r="J523" i="1"/>
  <c r="H523" i="1"/>
  <c r="AV522" i="1"/>
  <c r="O522" i="1"/>
  <c r="AC522" i="1"/>
  <c r="BR671" i="1" l="1"/>
  <c r="BP672" i="1"/>
  <c r="BP673" i="1" s="1"/>
  <c r="AA657" i="1"/>
  <c r="AA658" i="1" s="1"/>
  <c r="AE656" i="1"/>
  <c r="H524" i="1"/>
  <c r="J524" i="1"/>
  <c r="AV523" i="1"/>
  <c r="O523" i="1"/>
  <c r="AC523" i="1"/>
  <c r="BR673" i="1" l="1"/>
  <c r="BP674" i="1"/>
  <c r="BP675" i="1" s="1"/>
  <c r="BR672" i="1"/>
  <c r="AE658" i="1"/>
  <c r="AA659" i="1"/>
  <c r="AE657" i="1"/>
  <c r="AV524" i="1"/>
  <c r="J525" i="1"/>
  <c r="H525" i="1"/>
  <c r="O524" i="1"/>
  <c r="AC524" i="1"/>
  <c r="BR675" i="1" l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R676" i="1" l="1"/>
  <c r="BP677" i="1"/>
  <c r="AE660" i="1"/>
  <c r="AA661" i="1"/>
  <c r="AA662" i="1" s="1"/>
  <c r="AV526" i="1"/>
  <c r="O526" i="1"/>
  <c r="J527" i="1"/>
  <c r="H527" i="1"/>
  <c r="AC526" i="1"/>
  <c r="BR677" i="1" l="1"/>
  <c r="BP678" i="1"/>
  <c r="AE662" i="1"/>
  <c r="AA663" i="1"/>
  <c r="AE661" i="1"/>
  <c r="J528" i="1"/>
  <c r="H528" i="1"/>
  <c r="AV527" i="1"/>
  <c r="O527" i="1"/>
  <c r="AC527" i="1"/>
  <c r="BR678" i="1" l="1"/>
  <c r="BP679" i="1"/>
  <c r="BP680" i="1" s="1"/>
  <c r="AE663" i="1"/>
  <c r="AA664" i="1"/>
  <c r="AA665" i="1" s="1"/>
  <c r="AV528" i="1"/>
  <c r="H529" i="1"/>
  <c r="J529" i="1"/>
  <c r="O528" i="1"/>
  <c r="AC528" i="1"/>
  <c r="BP681" i="1" l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R681" i="1" l="1"/>
  <c r="BP682" i="1"/>
  <c r="AE666" i="1"/>
  <c r="AA667" i="1"/>
  <c r="H531" i="1"/>
  <c r="J531" i="1"/>
  <c r="AV530" i="1"/>
  <c r="O530" i="1"/>
  <c r="AC530" i="1"/>
  <c r="BR682" i="1" l="1"/>
  <c r="BP683" i="1"/>
  <c r="BP684" i="1" s="1"/>
  <c r="AE667" i="1"/>
  <c r="AA668" i="1"/>
  <c r="AA669" i="1" s="1"/>
  <c r="AV531" i="1"/>
  <c r="H532" i="1"/>
  <c r="J532" i="1"/>
  <c r="O531" i="1"/>
  <c r="AC531" i="1"/>
  <c r="BR684" i="1" l="1"/>
  <c r="BP685" i="1"/>
  <c r="BR683" i="1"/>
  <c r="AE669" i="1"/>
  <c r="AA670" i="1"/>
  <c r="AE668" i="1"/>
  <c r="O532" i="1"/>
  <c r="J533" i="1"/>
  <c r="H533" i="1"/>
  <c r="AV532" i="1"/>
  <c r="AC532" i="1"/>
  <c r="BR685" i="1" l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R687" i="1" l="1"/>
  <c r="BP688" i="1"/>
  <c r="BR686" i="1"/>
  <c r="AE671" i="1"/>
  <c r="AA672" i="1"/>
  <c r="AA673" i="1" s="1"/>
  <c r="J535" i="1"/>
  <c r="H535" i="1"/>
  <c r="AV534" i="1"/>
  <c r="O534" i="1"/>
  <c r="AC534" i="1"/>
  <c r="BR688" i="1" l="1"/>
  <c r="BP689" i="1"/>
  <c r="AE673" i="1"/>
  <c r="AA674" i="1"/>
  <c r="AA675" i="1" s="1"/>
  <c r="AE672" i="1"/>
  <c r="O535" i="1"/>
  <c r="J536" i="1"/>
  <c r="H536" i="1"/>
  <c r="AV535" i="1"/>
  <c r="AC535" i="1"/>
  <c r="BR689" i="1" l="1"/>
  <c r="BP690" i="1"/>
  <c r="AA676" i="1"/>
  <c r="AE675" i="1"/>
  <c r="AE674" i="1"/>
  <c r="AV536" i="1"/>
  <c r="H537" i="1"/>
  <c r="J537" i="1"/>
  <c r="O536" i="1"/>
  <c r="AC536" i="1"/>
  <c r="BR690" i="1" l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AE677" i="1" l="1"/>
  <c r="AA678" i="1"/>
  <c r="AC538" i="1"/>
  <c r="J539" i="1"/>
  <c r="H539" i="1"/>
  <c r="O538" i="1"/>
  <c r="AV538" i="1"/>
  <c r="AE678" i="1" l="1"/>
  <c r="AA679" i="1"/>
  <c r="AA680" i="1" s="1"/>
  <c r="H540" i="1"/>
  <c r="J540" i="1"/>
  <c r="AV539" i="1"/>
  <c r="O539" i="1"/>
  <c r="AC539" i="1"/>
  <c r="AE680" i="1" l="1"/>
  <c r="AA681" i="1"/>
  <c r="AE679" i="1"/>
  <c r="AV540" i="1"/>
  <c r="H541" i="1"/>
  <c r="J541" i="1"/>
  <c r="O540" i="1"/>
  <c r="AC540" i="1"/>
  <c r="AE681" i="1" l="1"/>
  <c r="AA682" i="1"/>
  <c r="O541" i="1"/>
  <c r="J542" i="1"/>
  <c r="H542" i="1"/>
  <c r="AV541" i="1"/>
  <c r="AC541" i="1"/>
  <c r="AE682" i="1" l="1"/>
  <c r="AA683" i="1"/>
  <c r="AA684" i="1" s="1"/>
  <c r="AV542" i="1"/>
  <c r="J543" i="1"/>
  <c r="H543" i="1"/>
  <c r="O542" i="1"/>
  <c r="AC542" i="1"/>
  <c r="AA498" i="3"/>
  <c r="AA496" i="3"/>
  <c r="AA497" i="3"/>
  <c r="AA495" i="3"/>
  <c r="AE684" i="1" l="1"/>
  <c r="AA685" i="1"/>
  <c r="AE683" i="1"/>
  <c r="AV543" i="1"/>
  <c r="J544" i="1"/>
  <c r="H544" i="1"/>
  <c r="O543" i="1"/>
  <c r="AC543" i="1"/>
  <c r="AE685" i="1" l="1"/>
  <c r="AA686" i="1"/>
  <c r="AA687" i="1" s="1"/>
  <c r="J545" i="1"/>
  <c r="H545" i="1"/>
  <c r="AV544" i="1"/>
  <c r="O544" i="1"/>
  <c r="AC544" i="1"/>
  <c r="AA688" i="1" l="1"/>
  <c r="AE687" i="1"/>
  <c r="AE686" i="1"/>
  <c r="AV545" i="1"/>
  <c r="J546" i="1"/>
  <c r="H546" i="1"/>
  <c r="O545" i="1"/>
  <c r="AC545" i="1"/>
  <c r="AE688" i="1" l="1"/>
  <c r="AA689" i="1"/>
  <c r="AV546" i="1"/>
  <c r="H547" i="1"/>
  <c r="J547" i="1"/>
  <c r="O546" i="1"/>
  <c r="AC546" i="1"/>
  <c r="AA502" i="3"/>
  <c r="AA503" i="3"/>
  <c r="AA500" i="3"/>
  <c r="AA501" i="3"/>
  <c r="AA499" i="3"/>
  <c r="AE689" i="1" l="1"/>
  <c r="AA690" i="1"/>
  <c r="AV547" i="1"/>
  <c r="J548" i="1"/>
  <c r="H548" i="1"/>
  <c r="O547" i="1"/>
  <c r="AC547" i="1"/>
  <c r="AE690" i="1" l="1"/>
  <c r="AJ21" i="2"/>
  <c r="AD49" i="2"/>
  <c r="AD51" i="2" s="1"/>
  <c r="AD53" i="2" s="1"/>
  <c r="AD55" i="2" s="1"/>
  <c r="AD57" i="2" s="1"/>
  <c r="I21" i="3"/>
  <c r="I35" i="3" s="1"/>
  <c r="J549" i="1"/>
  <c r="H549" i="1"/>
  <c r="AV548" i="1"/>
  <c r="O548" i="1"/>
  <c r="AC548" i="1"/>
  <c r="AV549" i="1" l="1"/>
  <c r="J550" i="1"/>
  <c r="H550" i="1"/>
  <c r="O549" i="1"/>
  <c r="AC549" i="1"/>
  <c r="AV550" i="1" l="1"/>
  <c r="J551" i="1"/>
  <c r="H551" i="1"/>
  <c r="O550" i="1"/>
  <c r="AC550" i="1"/>
  <c r="AV551" i="1" l="1"/>
  <c r="J552" i="1"/>
  <c r="H552" i="1"/>
  <c r="O551" i="1"/>
  <c r="AC551" i="1"/>
  <c r="AA509" i="3"/>
  <c r="AA507" i="3"/>
  <c r="AA508" i="3"/>
  <c r="AA505" i="3"/>
  <c r="AA506" i="3"/>
  <c r="AA504" i="3"/>
  <c r="O552" i="1" l="1"/>
  <c r="J553" i="1"/>
  <c r="H553" i="1"/>
  <c r="AV552" i="1"/>
  <c r="AC552" i="1"/>
  <c r="AV553" i="1" l="1"/>
  <c r="H554" i="1"/>
  <c r="O553" i="1"/>
  <c r="J554" i="1"/>
  <c r="AC553" i="1"/>
  <c r="H555" i="1" l="1"/>
  <c r="J555" i="1"/>
  <c r="AV554" i="1"/>
  <c r="O554" i="1"/>
  <c r="AC554" i="1"/>
  <c r="AV555" i="1" l="1"/>
  <c r="J556" i="1"/>
  <c r="H556" i="1"/>
  <c r="O555" i="1"/>
  <c r="AC555" i="1"/>
  <c r="O556" i="1" l="1"/>
  <c r="J557" i="1"/>
  <c r="H557" i="1"/>
  <c r="AV556" i="1"/>
  <c r="AC556" i="1"/>
  <c r="AV557" i="1" l="1"/>
  <c r="J558" i="1"/>
  <c r="H558" i="1"/>
  <c r="O557" i="1"/>
  <c r="AC557" i="1"/>
  <c r="AA511" i="3"/>
  <c r="AA512" i="3"/>
  <c r="AA510" i="3"/>
  <c r="AV558" i="1" l="1"/>
  <c r="H559" i="1"/>
  <c r="J559" i="1"/>
  <c r="O558" i="1"/>
  <c r="AC558" i="1"/>
  <c r="J560" i="1" l="1"/>
  <c r="H560" i="1"/>
  <c r="O559" i="1"/>
  <c r="AV559" i="1"/>
  <c r="AC559" i="1"/>
  <c r="AV560" i="1" l="1"/>
  <c r="H561" i="1"/>
  <c r="J561" i="1"/>
  <c r="O560" i="1"/>
  <c r="AC560" i="1"/>
  <c r="O561" i="1" l="1"/>
  <c r="H562" i="1"/>
  <c r="J562" i="1"/>
  <c r="AV561" i="1"/>
  <c r="AC561" i="1"/>
  <c r="AA517" i="3"/>
  <c r="AA518" i="3"/>
  <c r="AA513" i="3"/>
  <c r="AV562" i="1" l="1"/>
  <c r="J563" i="1"/>
  <c r="H563" i="1"/>
  <c r="O562" i="1"/>
  <c r="AC562" i="1"/>
  <c r="AV563" i="1" l="1"/>
  <c r="J564" i="1"/>
  <c r="H564" i="1"/>
  <c r="O563" i="1"/>
  <c r="AC563" i="1"/>
  <c r="H565" i="1" l="1"/>
  <c r="J565" i="1"/>
  <c r="AV564" i="1"/>
  <c r="O564" i="1"/>
  <c r="AC564" i="1"/>
  <c r="O565" i="1" l="1"/>
  <c r="J566" i="1"/>
  <c r="H566" i="1"/>
  <c r="AV565" i="1"/>
  <c r="AC565" i="1"/>
  <c r="O566" i="1" l="1"/>
  <c r="H567" i="1"/>
  <c r="J567" i="1"/>
  <c r="AV566" i="1"/>
  <c r="AC566" i="1"/>
  <c r="AV567" i="1" l="1"/>
  <c r="J568" i="1"/>
  <c r="H568" i="1"/>
  <c r="O567" i="1"/>
  <c r="AC567" i="1"/>
  <c r="AA522" i="3"/>
  <c r="AA523" i="3"/>
  <c r="AA520" i="3"/>
  <c r="AA521" i="3"/>
  <c r="AA519" i="3"/>
  <c r="AV568" i="1" l="1"/>
  <c r="J569" i="1"/>
  <c r="H569" i="1"/>
  <c r="O568" i="1"/>
  <c r="AC568" i="1"/>
  <c r="H570" i="1" l="1"/>
  <c r="J570" i="1"/>
  <c r="AV569" i="1"/>
  <c r="O569" i="1"/>
  <c r="AC569" i="1"/>
  <c r="J571" i="1" l="1"/>
  <c r="H571" i="1"/>
  <c r="AV570" i="1"/>
  <c r="O570" i="1"/>
  <c r="AC570" i="1"/>
  <c r="AV571" i="1" l="1"/>
  <c r="H572" i="1"/>
  <c r="J572" i="1"/>
  <c r="O571" i="1"/>
  <c r="AC571" i="1"/>
  <c r="H573" i="1" l="1"/>
  <c r="J573" i="1"/>
  <c r="AV572" i="1"/>
  <c r="O572" i="1"/>
  <c r="AC572" i="1"/>
  <c r="AA527" i="3"/>
  <c r="AA525" i="3"/>
  <c r="AA526" i="3"/>
  <c r="AA524" i="3"/>
  <c r="AV573" i="1" l="1"/>
  <c r="J574" i="1"/>
  <c r="H574" i="1"/>
  <c r="O573" i="1"/>
  <c r="AC573" i="1"/>
  <c r="AV574" i="1" l="1"/>
  <c r="H575" i="1"/>
  <c r="J575" i="1"/>
  <c r="O574" i="1"/>
  <c r="AC574" i="1"/>
  <c r="AV575" i="1" l="1"/>
  <c r="J576" i="1"/>
  <c r="H576" i="1"/>
  <c r="O575" i="1"/>
  <c r="AC575" i="1"/>
  <c r="AA533" i="3"/>
  <c r="AA531" i="3"/>
  <c r="AA532" i="3"/>
  <c r="AA529" i="3"/>
  <c r="AA530" i="3"/>
  <c r="AA528" i="3"/>
  <c r="AV576" i="1" l="1"/>
  <c r="J577" i="1"/>
  <c r="H577" i="1"/>
  <c r="O576" i="1"/>
  <c r="AC576" i="1"/>
  <c r="AV577" i="1" l="1"/>
  <c r="J578" i="1"/>
  <c r="H578" i="1"/>
  <c r="O577" i="1"/>
  <c r="AC577" i="1"/>
  <c r="AV578" i="1" l="1"/>
  <c r="J579" i="1"/>
  <c r="H579" i="1"/>
  <c r="O578" i="1"/>
  <c r="AC578" i="1"/>
  <c r="J580" i="1" l="1"/>
  <c r="H580" i="1"/>
  <c r="AV579" i="1"/>
  <c r="O579" i="1"/>
  <c r="AC579" i="1"/>
  <c r="O580" i="1" l="1"/>
  <c r="H581" i="1"/>
  <c r="J581" i="1"/>
  <c r="AV580" i="1"/>
  <c r="AC580" i="1"/>
  <c r="J582" i="1" l="1"/>
  <c r="H582" i="1"/>
  <c r="AV581" i="1"/>
  <c r="O581" i="1"/>
  <c r="AC581" i="1"/>
  <c r="AA535" i="3"/>
  <c r="AA536" i="3"/>
  <c r="AA534" i="3"/>
  <c r="H583" i="1" l="1"/>
  <c r="J583" i="1"/>
  <c r="O582" i="1"/>
  <c r="AV582" i="1"/>
  <c r="AC582" i="1"/>
  <c r="O583" i="1" l="1"/>
  <c r="J584" i="1"/>
  <c r="H584" i="1"/>
  <c r="AV583" i="1"/>
  <c r="AC583" i="1"/>
  <c r="AV584" i="1" l="1"/>
  <c r="H585" i="1"/>
  <c r="J585" i="1"/>
  <c r="O584" i="1"/>
  <c r="AC584" i="1"/>
  <c r="O585" i="1" l="1"/>
  <c r="J586" i="1"/>
  <c r="H586" i="1"/>
  <c r="AV585" i="1"/>
  <c r="AC585" i="1"/>
  <c r="AA541" i="3"/>
  <c r="AA538" i="3"/>
  <c r="AA540" i="3"/>
  <c r="AA537" i="3"/>
  <c r="J587" i="1" l="1"/>
  <c r="H587" i="1"/>
  <c r="O586" i="1"/>
  <c r="AV586" i="1"/>
  <c r="AC586" i="1"/>
  <c r="O587" i="1" l="1"/>
  <c r="J588" i="1"/>
  <c r="H588" i="1"/>
  <c r="AV587" i="1"/>
  <c r="AC587" i="1"/>
  <c r="AV588" i="1" l="1"/>
  <c r="J589" i="1"/>
  <c r="H589" i="1"/>
  <c r="O588" i="1"/>
  <c r="AC588" i="1"/>
  <c r="J590" i="1" l="1"/>
  <c r="H590" i="1"/>
  <c r="O589" i="1"/>
  <c r="AV589" i="1"/>
  <c r="AC589" i="1"/>
  <c r="AA543" i="3"/>
  <c r="AA544" i="3"/>
  <c r="AA542" i="3"/>
  <c r="AV590" i="1" l="1"/>
  <c r="J591" i="1"/>
  <c r="H591" i="1"/>
  <c r="O590" i="1"/>
  <c r="AC590" i="1"/>
  <c r="O591" i="1" l="1"/>
  <c r="H592" i="1"/>
  <c r="J592" i="1"/>
  <c r="AV591" i="1"/>
  <c r="AC591" i="1"/>
  <c r="O592" i="1" l="1"/>
  <c r="J593" i="1"/>
  <c r="H593" i="1"/>
  <c r="AV592" i="1"/>
  <c r="AC592" i="1"/>
  <c r="AA548" i="3"/>
  <c r="AA546" i="3"/>
  <c r="AA547" i="3"/>
  <c r="AA545" i="3"/>
  <c r="J594" i="1" l="1"/>
  <c r="H594" i="1"/>
  <c r="O593" i="1"/>
  <c r="AV593" i="1"/>
  <c r="AC593" i="1"/>
  <c r="O594" i="1" l="1"/>
  <c r="J595" i="1"/>
  <c r="H595" i="1"/>
  <c r="AV594" i="1"/>
  <c r="AC594" i="1"/>
  <c r="O595" i="1" l="1"/>
  <c r="J596" i="1"/>
  <c r="H596" i="1"/>
  <c r="AV595" i="1"/>
  <c r="AC595" i="1"/>
  <c r="AV596" i="1" l="1"/>
  <c r="J597" i="1"/>
  <c r="H597" i="1"/>
  <c r="O596" i="1"/>
  <c r="AC596" i="1"/>
  <c r="AA553" i="3"/>
  <c r="AA554" i="3"/>
  <c r="AA551" i="3"/>
  <c r="AA552" i="3"/>
  <c r="AA550" i="3"/>
  <c r="AA549" i="3"/>
  <c r="O597" i="1" l="1"/>
  <c r="J598" i="1"/>
  <c r="AV597" i="1"/>
  <c r="H598" i="1"/>
  <c r="AC597" i="1"/>
  <c r="AV598" i="1" l="1"/>
  <c r="J599" i="1"/>
  <c r="H599" i="1"/>
  <c r="O598" i="1"/>
  <c r="AC598" i="1"/>
  <c r="AV599" i="1" l="1"/>
  <c r="H600" i="1"/>
  <c r="J600" i="1"/>
  <c r="O599" i="1"/>
  <c r="AC599" i="1"/>
  <c r="H601" i="1" l="1"/>
  <c r="J601" i="1"/>
  <c r="O600" i="1"/>
  <c r="AV600" i="1"/>
  <c r="AC600" i="1"/>
  <c r="O601" i="1" l="1"/>
  <c r="J602" i="1"/>
  <c r="H602" i="1"/>
  <c r="AV601" i="1"/>
  <c r="AC601" i="1"/>
  <c r="J603" i="1" l="1"/>
  <c r="H603" i="1"/>
  <c r="O602" i="1"/>
  <c r="AV602" i="1"/>
  <c r="AC602" i="1"/>
  <c r="J604" i="1" l="1"/>
  <c r="H604" i="1"/>
  <c r="AV603" i="1"/>
  <c r="O603" i="1"/>
  <c r="AC603" i="1"/>
  <c r="AA557" i="3"/>
  <c r="AA558" i="3"/>
  <c r="AV604" i="1" l="1"/>
  <c r="J605" i="1"/>
  <c r="H605" i="1"/>
  <c r="O604" i="1"/>
  <c r="AC604" i="1"/>
  <c r="AA555" i="3"/>
  <c r="AA556" i="3"/>
  <c r="AV605" i="1" l="1"/>
  <c r="H606" i="1"/>
  <c r="J606" i="1"/>
  <c r="O605" i="1"/>
  <c r="AC605" i="1"/>
  <c r="AA561" i="3"/>
  <c r="AA559" i="3"/>
  <c r="AC606" i="1" l="1"/>
  <c r="J607" i="1"/>
  <c r="H607" i="1"/>
  <c r="O606" i="1"/>
  <c r="AV606" i="1"/>
  <c r="AA560" i="3"/>
  <c r="J608" i="1" l="1"/>
  <c r="H608" i="1"/>
  <c r="O607" i="1"/>
  <c r="AV607" i="1"/>
  <c r="AC607" i="1"/>
  <c r="O608" i="1" l="1"/>
  <c r="AV608" i="1"/>
  <c r="J609" i="1"/>
  <c r="H609" i="1"/>
  <c r="AC608" i="1"/>
  <c r="O609" i="1" l="1"/>
  <c r="H610" i="1"/>
  <c r="J610" i="1"/>
  <c r="AV609" i="1"/>
  <c r="AC609" i="1"/>
  <c r="O610" i="1" l="1"/>
  <c r="AV610" i="1"/>
  <c r="J611" i="1"/>
  <c r="H611" i="1"/>
  <c r="AC610" i="1"/>
  <c r="AA565" i="3"/>
  <c r="AA563" i="3"/>
  <c r="AA564" i="3"/>
  <c r="AA562" i="3"/>
  <c r="J612" i="1" l="1"/>
  <c r="H612" i="1"/>
  <c r="O611" i="1"/>
  <c r="AV611" i="1"/>
  <c r="AC611" i="1"/>
  <c r="O612" i="1" l="1"/>
  <c r="J613" i="1"/>
  <c r="H613" i="1"/>
  <c r="AV612" i="1"/>
  <c r="AC612" i="1"/>
  <c r="O613" i="1" l="1"/>
  <c r="J614" i="1"/>
  <c r="H614" i="1"/>
  <c r="AV613" i="1"/>
  <c r="AC613" i="1"/>
  <c r="J615" i="1" l="1"/>
  <c r="H615" i="1"/>
  <c r="O614" i="1"/>
  <c r="AV614" i="1"/>
  <c r="AC614" i="1"/>
  <c r="AA567" i="3"/>
  <c r="AA568" i="3"/>
  <c r="AA566" i="3"/>
  <c r="J616" i="1" l="1"/>
  <c r="H616" i="1"/>
  <c r="O615" i="1"/>
  <c r="AV615" i="1"/>
  <c r="AC615" i="1"/>
  <c r="O616" i="1" l="1"/>
  <c r="J617" i="1"/>
  <c r="H617" i="1"/>
  <c r="AV616" i="1"/>
  <c r="AC616" i="1"/>
  <c r="J618" i="1" l="1"/>
  <c r="H618" i="1"/>
  <c r="O617" i="1"/>
  <c r="AV617" i="1"/>
  <c r="AC617" i="1"/>
  <c r="AA572" i="3"/>
  <c r="AA570" i="3"/>
  <c r="AA571" i="3"/>
  <c r="AA569" i="3"/>
  <c r="O618" i="1" l="1"/>
  <c r="J619" i="1"/>
  <c r="H619" i="1"/>
  <c r="AV618" i="1"/>
  <c r="AC618" i="1"/>
  <c r="AV619" i="1" l="1"/>
  <c r="J620" i="1"/>
  <c r="H620" i="1"/>
  <c r="O619" i="1"/>
  <c r="AC619" i="1"/>
  <c r="O620" i="1" l="1"/>
  <c r="J621" i="1"/>
  <c r="H621" i="1"/>
  <c r="AV620" i="1"/>
  <c r="AC620" i="1"/>
  <c r="AA574" i="3"/>
  <c r="AA575" i="3"/>
  <c r="AA573" i="3"/>
  <c r="J622" i="1" l="1"/>
  <c r="H622" i="1"/>
  <c r="O621" i="1"/>
  <c r="AV621" i="1"/>
  <c r="AC621" i="1"/>
  <c r="O622" i="1" l="1"/>
  <c r="H623" i="1"/>
  <c r="J623" i="1"/>
  <c r="AV622" i="1"/>
  <c r="AC622" i="1"/>
  <c r="O623" i="1" l="1"/>
  <c r="H624" i="1"/>
  <c r="J624" i="1"/>
  <c r="AV623" i="1"/>
  <c r="AC623" i="1"/>
  <c r="AV624" i="1" l="1"/>
  <c r="H625" i="1"/>
  <c r="J625" i="1"/>
  <c r="O624" i="1"/>
  <c r="AC624" i="1"/>
  <c r="AA583" i="3"/>
  <c r="AA584" i="3"/>
  <c r="AA581" i="3"/>
  <c r="AA582" i="3"/>
  <c r="AA580" i="3"/>
  <c r="AA578" i="3"/>
  <c r="AA579" i="3"/>
  <c r="J626" i="1" l="1"/>
  <c r="H626" i="1"/>
  <c r="O625" i="1"/>
  <c r="AV625" i="1"/>
  <c r="AC625" i="1"/>
  <c r="AA577" i="3"/>
  <c r="AA576" i="3"/>
  <c r="AC626" i="1" l="1"/>
  <c r="J627" i="1"/>
  <c r="AV626" i="1"/>
  <c r="H627" i="1"/>
  <c r="O626" i="1"/>
  <c r="O627" i="1" l="1"/>
  <c r="H628" i="1"/>
  <c r="J628" i="1"/>
  <c r="AV627" i="1"/>
  <c r="AC627" i="1"/>
  <c r="AC628" i="1" l="1"/>
  <c r="H629" i="1"/>
  <c r="J629" i="1"/>
  <c r="O628" i="1"/>
  <c r="AV628" i="1"/>
  <c r="J630" i="1" l="1"/>
  <c r="H630" i="1"/>
  <c r="AV629" i="1"/>
  <c r="O629" i="1"/>
  <c r="AC629" i="1"/>
  <c r="H631" i="1" l="1"/>
  <c r="J631" i="1"/>
  <c r="AV630" i="1"/>
  <c r="O630" i="1"/>
  <c r="AC630" i="1"/>
  <c r="O631" i="1" l="1"/>
  <c r="J632" i="1"/>
  <c r="H632" i="1"/>
  <c r="AV631" i="1"/>
  <c r="AC631" i="1"/>
  <c r="AC632" i="1" l="1"/>
  <c r="J633" i="1"/>
  <c r="H633" i="1"/>
  <c r="AV632" i="1"/>
  <c r="O632" i="1"/>
  <c r="AA589" i="3"/>
  <c r="AA586" i="3"/>
  <c r="AA587" i="3"/>
  <c r="AA585" i="3"/>
  <c r="O633" i="1" l="1"/>
  <c r="J634" i="1"/>
  <c r="H634" i="1"/>
  <c r="AV633" i="1"/>
  <c r="AC633" i="1"/>
  <c r="AA588" i="3"/>
  <c r="H635" i="1" l="1"/>
  <c r="J635" i="1"/>
  <c r="O634" i="1"/>
  <c r="AV634" i="1"/>
  <c r="AC634" i="1"/>
  <c r="AV635" i="1" l="1"/>
  <c r="H636" i="1"/>
  <c r="J636" i="1"/>
  <c r="O635" i="1"/>
  <c r="AC635" i="1"/>
  <c r="J637" i="1" l="1"/>
  <c r="H637" i="1"/>
  <c r="O636" i="1"/>
  <c r="AV636" i="1"/>
  <c r="AC636" i="1"/>
  <c r="J638" i="1" l="1"/>
  <c r="O637" i="1"/>
  <c r="AV637" i="1"/>
  <c r="H638" i="1"/>
  <c r="AC637" i="1"/>
  <c r="AA591" i="3"/>
  <c r="AA590" i="3"/>
  <c r="AV638" i="1" l="1"/>
  <c r="J639" i="1"/>
  <c r="H639" i="1"/>
  <c r="O638" i="1"/>
  <c r="AC638" i="1"/>
  <c r="O639" i="1" l="1"/>
  <c r="AV639" i="1"/>
  <c r="H640" i="1"/>
  <c r="J640" i="1"/>
  <c r="AC639" i="1"/>
  <c r="AA595" i="3"/>
  <c r="AA596" i="3"/>
  <c r="AA593" i="3"/>
  <c r="AA594" i="3"/>
  <c r="AA592" i="3"/>
  <c r="H641" i="1" l="1"/>
  <c r="J641" i="1"/>
  <c r="O640" i="1"/>
  <c r="AV640" i="1"/>
  <c r="AC640" i="1"/>
  <c r="J642" i="1" l="1"/>
  <c r="H642" i="1"/>
  <c r="O641" i="1"/>
  <c r="AV641" i="1"/>
  <c r="AC641" i="1"/>
  <c r="J643" i="1" l="1"/>
  <c r="AV642" i="1"/>
  <c r="H643" i="1"/>
  <c r="O642" i="1"/>
  <c r="AC642" i="1"/>
  <c r="J644" i="1" l="1"/>
  <c r="H644" i="1"/>
  <c r="AV643" i="1"/>
  <c r="O643" i="1"/>
  <c r="AC643" i="1"/>
  <c r="AV644" i="1" l="1"/>
  <c r="J645" i="1"/>
  <c r="H645" i="1"/>
  <c r="O644" i="1"/>
  <c r="AC644" i="1"/>
  <c r="AA603" i="3"/>
  <c r="AA604" i="3"/>
  <c r="AA601" i="3"/>
  <c r="AA602" i="3"/>
  <c r="AA598" i="3"/>
  <c r="AA599" i="3"/>
  <c r="J646" i="1" l="1"/>
  <c r="H646" i="1"/>
  <c r="O645" i="1"/>
  <c r="AV645" i="1"/>
  <c r="AC645" i="1"/>
  <c r="O646" i="1" l="1"/>
  <c r="AV646" i="1"/>
  <c r="J647" i="1"/>
  <c r="H647" i="1"/>
  <c r="AC646" i="1"/>
  <c r="H648" i="1" l="1"/>
  <c r="J648" i="1"/>
  <c r="AV647" i="1"/>
  <c r="O647" i="1"/>
  <c r="AC647" i="1"/>
  <c r="AV648" i="1" l="1"/>
  <c r="J649" i="1"/>
  <c r="H649" i="1"/>
  <c r="O648" i="1"/>
  <c r="AC648" i="1"/>
  <c r="J650" i="1" l="1"/>
  <c r="H650" i="1"/>
  <c r="O649" i="1"/>
  <c r="AV649" i="1"/>
  <c r="AC649" i="1"/>
  <c r="O650" i="1" l="1"/>
  <c r="H651" i="1"/>
  <c r="J651" i="1"/>
  <c r="AV650" i="1"/>
  <c r="AC650" i="1"/>
  <c r="O651" i="1" l="1"/>
  <c r="H652" i="1"/>
  <c r="J652" i="1"/>
  <c r="AV651" i="1"/>
  <c r="AC651" i="1"/>
  <c r="J653" i="1" l="1"/>
  <c r="H653" i="1"/>
  <c r="O652" i="1"/>
  <c r="AV652" i="1"/>
  <c r="AC652" i="1"/>
  <c r="AA606" i="3"/>
  <c r="AA605" i="3"/>
  <c r="O653" i="1" l="1"/>
  <c r="H654" i="1"/>
  <c r="J654" i="1"/>
  <c r="AV653" i="1"/>
  <c r="AC653" i="1"/>
  <c r="AA607" i="3"/>
  <c r="O654" i="1" l="1"/>
  <c r="J655" i="1"/>
  <c r="H655" i="1"/>
  <c r="AV654" i="1"/>
  <c r="AC654" i="1"/>
  <c r="AV655" i="1" l="1"/>
  <c r="J656" i="1"/>
  <c r="H656" i="1"/>
  <c r="O655" i="1"/>
  <c r="AC655" i="1"/>
  <c r="AA611" i="3"/>
  <c r="AA609" i="3"/>
  <c r="AA610" i="3"/>
  <c r="AA608" i="3"/>
  <c r="AV656" i="1" l="1"/>
  <c r="J657" i="1"/>
  <c r="H657" i="1"/>
  <c r="O656" i="1"/>
  <c r="AC656" i="1"/>
  <c r="J658" i="1" l="1"/>
  <c r="H658" i="1"/>
  <c r="AV657" i="1"/>
  <c r="O657" i="1"/>
  <c r="AC657" i="1"/>
  <c r="O658" i="1" l="1"/>
  <c r="J659" i="1"/>
  <c r="AV658" i="1"/>
  <c r="H659" i="1"/>
  <c r="AC658" i="1"/>
  <c r="AV659" i="1" l="1"/>
  <c r="H660" i="1"/>
  <c r="J660" i="1"/>
  <c r="O659" i="1"/>
  <c r="AC659" i="1"/>
  <c r="AA615" i="3"/>
  <c r="AA616" i="3"/>
  <c r="AA613" i="3"/>
  <c r="AA614" i="3"/>
  <c r="AA612" i="3"/>
  <c r="AV660" i="1" l="1"/>
  <c r="H661" i="1"/>
  <c r="J661" i="1"/>
  <c r="O660" i="1"/>
  <c r="AC660" i="1"/>
  <c r="H662" i="1" l="1"/>
  <c r="J662" i="1"/>
  <c r="O661" i="1"/>
  <c r="AV661" i="1"/>
  <c r="AC661" i="1"/>
  <c r="O662" i="1" l="1"/>
  <c r="AV662" i="1"/>
  <c r="J663" i="1"/>
  <c r="H663" i="1"/>
  <c r="AC662" i="1"/>
  <c r="O663" i="1" l="1"/>
  <c r="J664" i="1"/>
  <c r="H664" i="1"/>
  <c r="AV663" i="1"/>
  <c r="AC663" i="1"/>
  <c r="H665" i="1" l="1"/>
  <c r="J665" i="1"/>
  <c r="O664" i="1"/>
  <c r="AV664" i="1"/>
  <c r="AC664" i="1"/>
  <c r="AA618" i="3"/>
  <c r="AA617" i="3"/>
  <c r="O665" i="1" l="1"/>
  <c r="J666" i="1"/>
  <c r="H666" i="1"/>
  <c r="AV665" i="1"/>
  <c r="AC665" i="1"/>
  <c r="AA619" i="3"/>
  <c r="AV666" i="1" l="1"/>
  <c r="H667" i="1"/>
  <c r="J667" i="1"/>
  <c r="O666" i="1"/>
  <c r="AC666" i="1"/>
  <c r="AV667" i="1" l="1"/>
  <c r="H668" i="1"/>
  <c r="J668" i="1"/>
  <c r="O667" i="1"/>
  <c r="AC667" i="1"/>
  <c r="AA621" i="3"/>
  <c r="AA622" i="3"/>
  <c r="AA620" i="3"/>
  <c r="J669" i="1" l="1"/>
  <c r="H669" i="1"/>
  <c r="O668" i="1"/>
  <c r="AV668" i="1"/>
  <c r="AC668" i="1"/>
  <c r="AV669" i="1" l="1"/>
  <c r="J670" i="1"/>
  <c r="H670" i="1"/>
  <c r="O669" i="1"/>
  <c r="AC669" i="1"/>
  <c r="O670" i="1" l="1"/>
  <c r="J671" i="1"/>
  <c r="H671" i="1"/>
  <c r="AV670" i="1"/>
  <c r="AC670" i="1"/>
  <c r="AV671" i="1" l="1"/>
  <c r="H672" i="1"/>
  <c r="J672" i="1"/>
  <c r="O671" i="1"/>
  <c r="AC671" i="1"/>
  <c r="AA625" i="3"/>
  <c r="AA626" i="3"/>
  <c r="AA623" i="3"/>
  <c r="J673" i="1" l="1"/>
  <c r="H673" i="1"/>
  <c r="O672" i="1"/>
  <c r="AV672" i="1"/>
  <c r="AC672" i="1"/>
  <c r="AA624" i="3"/>
  <c r="AV673" i="1" l="1"/>
  <c r="J674" i="1"/>
  <c r="H674" i="1"/>
  <c r="O673" i="1"/>
  <c r="AC673" i="1"/>
  <c r="H675" i="1" l="1"/>
  <c r="J675" i="1"/>
  <c r="O674" i="1"/>
  <c r="AV674" i="1"/>
  <c r="AC674" i="1"/>
  <c r="O675" i="1" l="1"/>
  <c r="AV675" i="1"/>
  <c r="J676" i="1"/>
  <c r="H676" i="1"/>
  <c r="AC675" i="1"/>
  <c r="AA628" i="3"/>
  <c r="AA627" i="3"/>
  <c r="O676" i="1" l="1"/>
  <c r="J677" i="1"/>
  <c r="H677" i="1"/>
  <c r="AV676" i="1"/>
  <c r="AC676" i="1"/>
  <c r="O677" i="1" l="1"/>
  <c r="H678" i="1"/>
  <c r="J678" i="1"/>
  <c r="AV677" i="1"/>
  <c r="AC677" i="1"/>
  <c r="AA632" i="3"/>
  <c r="AA633" i="3"/>
  <c r="AA630" i="3"/>
  <c r="AA631" i="3"/>
  <c r="AA629" i="3"/>
  <c r="AV678" i="1" l="1"/>
  <c r="J679" i="1"/>
  <c r="H679" i="1"/>
  <c r="O678" i="1"/>
  <c r="AC678" i="1"/>
  <c r="J680" i="1" l="1"/>
  <c r="H680" i="1"/>
  <c r="I23" i="3" s="1"/>
  <c r="I25" i="3" s="1"/>
  <c r="I27" i="3" s="1"/>
  <c r="O679" i="1"/>
  <c r="AV679" i="1"/>
  <c r="AC679" i="1"/>
  <c r="N27" i="3" l="1"/>
  <c r="N28" i="3" s="1"/>
  <c r="I34" i="3"/>
  <c r="AV680" i="1"/>
  <c r="J681" i="1"/>
  <c r="H681" i="1"/>
  <c r="O680" i="1"/>
  <c r="AC680" i="1"/>
  <c r="O681" i="1" l="1"/>
  <c r="J682" i="1"/>
  <c r="H682" i="1"/>
  <c r="AV681" i="1"/>
  <c r="AC681" i="1"/>
  <c r="AC682" i="1" l="1"/>
  <c r="H683" i="1"/>
  <c r="O682" i="1"/>
  <c r="J683" i="1"/>
  <c r="AV682" i="1"/>
  <c r="AA637" i="3"/>
  <c r="AA638" i="3"/>
  <c r="AA635" i="3"/>
  <c r="AA636" i="3"/>
  <c r="AA634" i="3"/>
  <c r="H684" i="1" l="1"/>
  <c r="J684" i="1"/>
  <c r="AV683" i="1"/>
  <c r="O683" i="1"/>
  <c r="AC683" i="1"/>
  <c r="O684" i="1" l="1"/>
  <c r="J685" i="1"/>
  <c r="H685" i="1"/>
  <c r="AV684" i="1"/>
  <c r="AC684" i="1"/>
  <c r="O685" i="1" l="1"/>
  <c r="J686" i="1"/>
  <c r="H686" i="1"/>
  <c r="AV685" i="1"/>
  <c r="AC685" i="1"/>
  <c r="J687" i="1" l="1"/>
  <c r="H687" i="1"/>
  <c r="O686" i="1"/>
  <c r="AV686" i="1"/>
  <c r="AC686" i="1"/>
  <c r="AA640" i="3"/>
  <c r="AA641" i="3"/>
  <c r="O687" i="1" l="1"/>
  <c r="J688" i="1"/>
  <c r="H688" i="1"/>
  <c r="AV687" i="1"/>
  <c r="AC687" i="1"/>
  <c r="O688" i="1" l="1"/>
  <c r="J689" i="1"/>
  <c r="H689" i="1"/>
  <c r="AV688" i="1"/>
  <c r="AC688" i="1"/>
  <c r="O689" i="1" l="1"/>
  <c r="J690" i="1"/>
  <c r="H690" i="1"/>
  <c r="AV689" i="1"/>
  <c r="AC689" i="1"/>
  <c r="AA642" i="3"/>
  <c r="I32" i="3" l="1"/>
  <c r="AF21" i="2"/>
  <c r="AV690" i="1"/>
  <c r="O690" i="1"/>
  <c r="AC690" i="1"/>
  <c r="AA643" i="3"/>
  <c r="AA644" i="3"/>
  <c r="L35" i="3" l="1"/>
  <c r="L32" i="3"/>
  <c r="I36" i="3"/>
  <c r="W646" i="3" s="1"/>
  <c r="AA646" i="3" s="1"/>
  <c r="L34" i="3"/>
  <c r="I28" i="3"/>
  <c r="AA645" i="3" l="1"/>
  <c r="L36" i="3"/>
  <c r="Y214" i="3" l="1"/>
  <c r="Y12" i="3"/>
  <c r="Y350" i="3"/>
  <c r="Y121" i="3"/>
  <c r="Y244" i="3"/>
</calcChain>
</file>

<file path=xl/sharedStrings.xml><?xml version="1.0" encoding="utf-8"?>
<sst xmlns="http://schemas.openxmlformats.org/spreadsheetml/2006/main" count="390" uniqueCount="190">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</sst>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Table'!$BA$802:$BA$806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Table'!$AS$807:$AT$812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Table'!$BA$807:$BA$812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Table'!$BC$802:$BC$806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Table'!$AS$807:$AT$812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Table'!$BC$807:$BC$812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Table'!$BJ$802:$BJ$806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Table'!$AS$807:$AT$812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Table'!$BJ$807:$BJ$811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Table'!$BK$802:$BK$806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Table'!$AS$807:$AT$812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Table'!$BK$807:$BK$811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Table'!$BL$802:$BL$806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Table'!$AS$807:$AT$812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Table'!$BL$807:$BL$811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Table'!$BM$802:$BM$806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Table'!$AS$807:$AT$812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Table'!$BM$807:$BM$811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Table'!$BP$802:$BP$806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Table'!$AS$807:$AT$812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Table'!$BP$807:$BP$812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Table'!$AU$802:$AU$806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Table'!$AU$807:$AU$812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Table'!$AV$802:$AV$806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Table'!$AV$807:$AV$811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Table'!$AW$802:$AW$806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Table'!$AW$807:$AW$811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Table'!$AX$802:$AX$806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Table'!$AX$807:$AX$811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Table'!$AY$802:$AY$806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Table'!$AY$807:$AY$811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Table'!$AZ$802:$AZ$806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Table'!$AZ$807:$AZ$811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Table'!$BB$802:$BB$806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Table'!$BB$807:$BB$811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Table'!$BD$802:$BD$806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Table'!$BD$807:$BD$811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Table'!$BE$802:$BE$806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Table'!$BE$807:$BE$811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Table'!$BF$802:$BF$806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Table'!$BF$807:$BF$811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Table'!$BG$802:$BG$806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Table'!$BG$807:$BG$811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Table'!$BH$802:$BH$806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Table'!$BH$807:$BH$811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Table'!$BI$802:$BI$806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Table'!$BI$807:$BI$811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Table'!$BN$802:$BN$806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Table'!$BN$807:$BN$811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Table'!$BO$802:$BO$806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Table'!$BO$807:$BO$811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Table'!$BQ$802:$BQ$806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Table'!$BQ$807:$BQ$811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Table'!$BR$802:$BR$806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Table'!$BR$807:$BR$811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Table'!$BS$802:$BS$806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Table'!$BS$807:$BS$811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Table'!$BT$802:$BT$806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Table'!$BR$807:$BR$812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Table'!$BU$802:$BU$806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Table'!$BU$807:$BU$811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Table'!$BV$802:$BV$806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Table'!$AS$807:$AT$812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Table'!$BV$807:$BV$811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711</xdr:row>
      <xdr:rowOff>99060</xdr:rowOff>
    </xdr:from>
    <xdr:to>
      <xdr:col>22</xdr:col>
      <xdr:colOff>312420</xdr:colOff>
      <xdr:row>712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711</xdr:row>
      <xdr:rowOff>129540</xdr:rowOff>
    </xdr:from>
    <xdr:to>
      <xdr:col>23</xdr:col>
      <xdr:colOff>68580</xdr:colOff>
      <xdr:row>712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729</xdr:row>
      <xdr:rowOff>125730</xdr:rowOff>
    </xdr:from>
    <xdr:to>
      <xdr:col>54</xdr:col>
      <xdr:colOff>213360</xdr:colOff>
      <xdr:row>744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819</xdr:row>
      <xdr:rowOff>91440</xdr:rowOff>
    </xdr:from>
    <xdr:to>
      <xdr:col>76</xdr:col>
      <xdr:colOff>472440</xdr:colOff>
      <xdr:row>842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823</xdr:row>
      <xdr:rowOff>60960</xdr:rowOff>
    </xdr:from>
    <xdr:to>
      <xdr:col>76</xdr:col>
      <xdr:colOff>60960</xdr:colOff>
      <xdr:row>823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843"/>
  <sheetViews>
    <sheetView tabSelected="1" topLeftCell="AB657" zoomScaleNormal="100" workbookViewId="0">
      <selection activeCell="CK695" sqref="CK695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11.66406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11.44140625" customWidth="1"/>
    <col min="80" max="80" width="1.33203125" customWidth="1"/>
    <col min="81" max="81" width="11.44140625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11" t="s">
        <v>5</v>
      </c>
      <c r="C1" s="611"/>
      <c r="D1" s="611"/>
    </row>
    <row r="2" spans="2:90" ht="15.6" x14ac:dyDescent="0.3">
      <c r="B2" s="611" t="s">
        <v>6</v>
      </c>
      <c r="C2" s="611"/>
      <c r="D2" s="61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4" t="s">
        <v>13</v>
      </c>
      <c r="C3" s="614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2" t="s">
        <v>11</v>
      </c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11"/>
      <c r="AE4" s="282"/>
      <c r="AF4" s="404"/>
      <c r="AG4" s="404"/>
      <c r="AH4" s="404"/>
      <c r="AI4" s="404"/>
      <c r="AJ4" s="12"/>
      <c r="AL4" s="591" t="s">
        <v>14</v>
      </c>
      <c r="AM4" s="592"/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2"/>
      <c r="AY4" s="592"/>
      <c r="AZ4" s="592"/>
      <c r="BA4" s="592"/>
      <c r="BB4" s="592"/>
      <c r="BC4" s="592"/>
      <c r="BD4" s="592"/>
      <c r="BE4" s="592"/>
      <c r="BF4" s="592"/>
      <c r="BG4" s="592"/>
      <c r="BH4" s="592"/>
      <c r="BI4" s="592"/>
      <c r="BJ4" s="592"/>
      <c r="BK4" s="592"/>
      <c r="BL4" s="592"/>
      <c r="BM4" s="592"/>
      <c r="BN4" s="592"/>
      <c r="BO4" s="592"/>
      <c r="BP4" s="592"/>
      <c r="BQ4" s="592"/>
      <c r="BR4" s="592"/>
      <c r="BS4" s="592"/>
      <c r="BT4" s="592"/>
      <c r="BU4" s="593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5" t="s">
        <v>12</v>
      </c>
      <c r="G6" s="615"/>
      <c r="H6" s="615"/>
      <c r="I6" s="615"/>
      <c r="J6" s="615"/>
      <c r="K6" s="615"/>
      <c r="L6" s="615"/>
      <c r="M6" s="292"/>
      <c r="N6" s="499"/>
      <c r="O6" s="292"/>
      <c r="P6" s="293"/>
      <c r="Q6" s="621" t="s">
        <v>111</v>
      </c>
      <c r="R6" s="615"/>
      <c r="S6" s="615"/>
      <c r="T6" s="615"/>
      <c r="U6" s="622"/>
      <c r="V6" s="3"/>
      <c r="W6" s="8" t="s">
        <v>7</v>
      </c>
      <c r="X6" s="30"/>
      <c r="Y6" s="616">
        <v>1.2500000000000001E-2</v>
      </c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7"/>
      <c r="AK6" s="3"/>
      <c r="AL6" s="600" t="s">
        <v>25</v>
      </c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2"/>
      <c r="AZ6" s="3"/>
      <c r="BA6" s="603" t="s">
        <v>7</v>
      </c>
      <c r="BB6" s="595"/>
      <c r="BC6" s="595"/>
      <c r="BD6" s="85"/>
      <c r="BE6" s="594" t="s">
        <v>24</v>
      </c>
      <c r="BF6" s="594"/>
      <c r="BG6" s="594"/>
      <c r="BH6" s="594"/>
      <c r="BI6" s="594"/>
      <c r="BJ6" s="594"/>
      <c r="BK6" s="594"/>
      <c r="BL6" s="594"/>
      <c r="BM6" s="594"/>
      <c r="BN6" s="594"/>
      <c r="BO6" s="594"/>
      <c r="BP6" s="594"/>
      <c r="BQ6" s="594"/>
      <c r="BR6" s="595"/>
      <c r="BS6" s="595"/>
      <c r="BT6" s="595"/>
      <c r="BU6" s="596"/>
      <c r="BV6" s="3"/>
    </row>
    <row r="7" spans="2:90" ht="16.2" x14ac:dyDescent="0.3">
      <c r="D7" s="597" t="s">
        <v>20</v>
      </c>
      <c r="E7" s="598"/>
      <c r="F7" s="598"/>
      <c r="G7" s="598"/>
      <c r="H7" s="598"/>
      <c r="I7" s="598"/>
      <c r="J7" s="598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8" t="s">
        <v>33</v>
      </c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20"/>
      <c r="AK7" s="3"/>
      <c r="AL7" s="597" t="s">
        <v>68</v>
      </c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9"/>
      <c r="BA7" s="597" t="s">
        <v>23</v>
      </c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9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89" t="s">
        <v>1</v>
      </c>
      <c r="BB8" s="590"/>
      <c r="BC8" s="590"/>
      <c r="BD8" s="63"/>
      <c r="BE8" s="590" t="s">
        <v>22</v>
      </c>
      <c r="BF8" s="590"/>
      <c r="BG8" s="590"/>
      <c r="BH8" s="590"/>
      <c r="BI8" s="604"/>
      <c r="BJ8" s="605" t="s">
        <v>111</v>
      </c>
      <c r="BK8" s="606"/>
      <c r="BL8" s="606"/>
      <c r="BM8" s="607"/>
      <c r="BN8" s="589" t="s">
        <v>22</v>
      </c>
      <c r="BO8" s="590"/>
      <c r="BP8" s="590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SUM(D102:D697)</f>
        <v>64501662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SUM(D109:D704)</f>
        <v>104629615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SUM(D116:D711)</f>
        <v>105081290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SUM(D123:D721)</f>
        <v>435686420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SUM(D124:D722)</f>
        <v>435624701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SUM(D125:D723)</f>
        <v>435566352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SUM(D126:D724)</f>
        <v>435500864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SUM(D127:D725)</f>
        <v>435434816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SUM(D128:D726)</f>
        <v>435362821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SUM(D129:D727)</f>
        <v>512289433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SUM(D130:D728)</f>
        <v>512214446.23262841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SUM(D131:D729)</f>
        <v>512151187.23262841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SUM(D132:D730)</f>
        <v>843085908.23262835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SUM(D133:D731)</f>
        <v>887377029.23262835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SUM(D134:D732)</f>
        <v>887309550.30462837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SUM(D135:D733)</f>
        <v>887237583.30462837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SUM(D136:D734)</f>
        <v>887168140.34662843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SUM(D137:D735)</f>
        <v>888091106.34662843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SUM(D138:D736)</f>
        <v>888023693.34662843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SUM(D139:D737)</f>
        <v>887967563.34662843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SUM(D140:D738)</f>
        <v>887905992.34662843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SUM(D141:D739)</f>
        <v>887841263.34662843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SUM(D142:D740)</f>
        <v>887774342.34662843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SUM(D143:D741)</f>
        <v>887705773.34662843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SUM(D144:D742)</f>
        <v>887634690.34662843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SUM(D145:D743)</f>
        <v>887576149.34662843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SUM(D146:D744)</f>
        <v>887527111.34662843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SUM(D147:D745)</f>
        <v>887478465.34662843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SUM(D148:D746)</f>
        <v>887423901.34662843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SUM(D149:D747)</f>
        <v>887368753.34662843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SUM(D150:D748)</f>
        <v>887310043.34662843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SUM(D151:D749)</f>
        <v>887246797.34662843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SUM(D152:D750)</f>
        <v>887192598.34662843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SUM(D153:D751)</f>
        <v>887144749.34662843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SUM(D154:D752)</f>
        <v>887094949.34662843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SUM(D155:D753)</f>
        <v>887040430.34662843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SUM(D156:D754)</f>
        <v>886986085.34662843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SUM(D157:D755)</f>
        <v>886930721.34662843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SUM(D158:D756)</f>
        <v>886870121.34662843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SUM(D159:D757)</f>
        <v>886816598.34662843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SUM(D160:D758)</f>
        <v>886779755.34662843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SUM(D161:D759)</f>
        <v>886739143.34662843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SUM(D162:D760)</f>
        <v>886695144.34662843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SUM(D163:D761)</f>
        <v>886650171.34662843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SUM(D164:D762)</f>
        <v>886604814.34662843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SUM(D165:D763)</f>
        <v>886554333.34662843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SUM(D166:D764)</f>
        <v>886510504.34662843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SUM(D167:D765)</f>
        <v>886477786.34662843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SUM(D168:D766)</f>
        <v>886436302.34662843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SUM(D169:D767)</f>
        <v>886396204.34662843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SUM(D170:D768)</f>
        <v>886351567.34662843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SUM(D171:D769)</f>
        <v>886305561.34662843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SUM(D172:D770)</f>
        <v>886255960.34662843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SUM(D173:D771)</f>
        <v>886213300.34662843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SUM(D174:D772)</f>
        <v>886179319.34662843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SUM(D175:D773)</f>
        <v>886140759.34662843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SUM(D176:D774)</f>
        <v>886098780.34662843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SUM(D177:D775)</f>
        <v>886057569.34662843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SUM(D178:D776)</f>
        <v>886012105.34662843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SUM(D179:D777)</f>
        <v>885959256.34662843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SUM(D180:D778)</f>
        <v>885917164.34662843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SUM(D181:D779)</f>
        <v>885886054.34662843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SUM(D182:D783)</f>
        <v>885860634.34662843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SUM(D183:D784)</f>
        <v>885832195.34662843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SUM(D184:D785)</f>
        <v>885796952.34662843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SUM(D185:D786)</f>
        <v>919472427.06091416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SUM(D186:D787)</f>
        <v>970282969.91805696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SUM(D187:D788)</f>
        <v>1038815116.4894855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SUM(D188:D790)</f>
        <v>1038783259.4894855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SUM(D189:D791)</f>
        <v>1216330463.060914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SUM(D190:D795)</f>
        <v>1216294016.060914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SUM(D191:D796)</f>
        <v>1216253862.060914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SUM(D192:D797)</f>
        <v>1216207567.060914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SUM(D193:D798)</f>
        <v>1216156222.060914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SUM(D194:D799)</f>
        <v>1216112609.060914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SUM(D195:D800)</f>
        <v>1216079223.060914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SUM(D196:D806)</f>
        <v>1216042419.060914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SUM(D197:D807)</f>
        <v>1216006723.060914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SUM(D198:D808)</f>
        <v>1215965107.060914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SUM(D199:D809)</f>
        <v>1215919752.060914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SUM(D200:D811)</f>
        <v>1215866123.060914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SUM(D201:D813)</f>
        <v>1215822917.060914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SUM(D202:D814)</f>
        <v>1215789135.060914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SUM(D203:D815)</f>
        <v>1215751717.060914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SUM(D204:D816)</f>
        <v>1215707490.060914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SUM(D205:D817)</f>
        <v>1215666561.060914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SUM(D206:D818)</f>
        <v>1215619172.060914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SUM(D207:D819)</f>
        <v>1215567769.060914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SUM(D208:D820)</f>
        <v>1215518844.060914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SUM(D209:D821)</f>
        <v>1215484778.060914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SUM(D210:D822)</f>
        <v>1215447061.060914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SUM(D211:D823)</f>
        <v>1215402393.060914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SUM(D212:D824)</f>
        <v>1215353035.060914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SUM(D213:D825)</f>
        <v>1215295717.060914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SUM(D214:D826)</f>
        <v>1215234734.060914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SUM(D215:D827)</f>
        <v>1215180499.060914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SUM(D216:D828)</f>
        <v>1215138564.060914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SUM(D217:D829)</f>
        <v>1215092773.060914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SUM(D218:D830)</f>
        <v>1215041239.060914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SUM(D219:D831)</f>
        <v>1214981546.060914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SUM(D220:D832)</f>
        <v>1214915417.060914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SUM(D221:D833)</f>
        <v>1214843730.060914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SUM(D222:D834)</f>
        <v>1214789498.060914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SUM(D223:D835)</f>
        <v>1214744557.060914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SUM(D224:D836)</f>
        <v>1214687230.060914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SUM(D225:D837)</f>
        <v>1214625158.060914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SUM(D226:D838)</f>
        <v>1214561495.060914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SUM(D227:D839)</f>
        <v>1214487194.060914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SUM(D228:D840)</f>
        <v>1214405780.060914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SUM(D229:D841)</f>
        <v>1214326331.060914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SUM(D230:D842)</f>
        <v>1214265442.060914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SUM(D231:D843)</f>
        <v>1214195601.060914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SUM(D232:D844)</f>
        <v>1214120529.060914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SUM(D233:D845)</f>
        <v>1214038948.060914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SUM(D234:D846)</f>
        <v>1213947418.060914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SUM(D235:D847)</f>
        <v>1213845957.060914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SUM(D236:D848)</f>
        <v>1213759664.060914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SUM(D237:D849)</f>
        <v>1213688343.060914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SUM(D238:D850)</f>
        <v>1213599438.060914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SUM(D239:D851)</f>
        <v>1213504971.060914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SUM(D240:D852)</f>
        <v>1213396582.060914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SUM(D241:D853)</f>
        <v>1213278263.060914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SUM(D242:D854)</f>
        <v>1213145722.060914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SUM(D243:D855)</f>
        <v>1213021332.060914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SUM(D244:D856)</f>
        <v>1212918606.060914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SUM(D245:D857)</f>
        <v>1212792917.060914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SUM(D246:D858)</f>
        <v>1212657264.060914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SUM(D247:D859)</f>
        <v>1212514358.060914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SUM(D248:D860)</f>
        <v>1212352817.060914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SUM(D249:D861)</f>
        <v>1212169290.060914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SUM(D250:D862)</f>
        <v>1212012037.060914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SUM(D251:D863)</f>
        <v>1211873788.060914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SUM(D252:D864)</f>
        <v>1211711639.060914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SUM(D253:D865)</f>
        <v>1211554378.060914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SUM(D254:D866)</f>
        <v>1211380610.060914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SUM(D255:D867)</f>
        <v>1211188424.060914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SUM(D256:D868)</f>
        <v>1210984245.060914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SUM(D257:D869)</f>
        <v>1210811406.060914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SUM(D258:D870)</f>
        <v>1210674779.060914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SUM(D259:D871)</f>
        <v>1210502479.060914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SUM(D260:D872)</f>
        <v>1210325397.060914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SUM(D261:D873)</f>
        <v>1210144494.060914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SUM(D262:D874)</f>
        <v>1210036431.060914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SUM(D263:D875)</f>
        <v>1209872419.060914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SUM(D264:D876)</f>
        <v>1209729046.060914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SUM(D265:D877)</f>
        <v>1209590858.060914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SUM(D266:D878)</f>
        <v>1209429290.060914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SUM(D267:D879)</f>
        <v>1209247014.060914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SUM(D268:D880)</f>
        <v>1209043277.060914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SUM(D269:D881)</f>
        <v>1208824701.060914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SUM(D270:D882)</f>
        <v>1208589429.060914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SUM(D271:D883)</f>
        <v>1208376946.060914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SUM(D272:D884)</f>
        <v>1208194167.060914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SUM(D273:D885)</f>
        <v>1207994082.060914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SUM(D274:D886)</f>
        <v>1207784326.060914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SUM(D275:D887)</f>
        <v>1207557373.060914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SUM(D276:D888)</f>
        <v>1207330059.060914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SUM(D277:D889)</f>
        <v>1207083298.060914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SUM(D278:D890)</f>
        <v>1206863000.060914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SUM(D279:D891)</f>
        <v>1206675099.060914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SUM(D280:D892)</f>
        <v>1206475367.060914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SUM(D281:D893)</f>
        <v>1206275332.060914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SUM(D282:D894)</f>
        <v>1206025159.060914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SUM(D283:D895)</f>
        <v>1205787287.060914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SUM(D284:D896)</f>
        <v>1205532607.060914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SUM(D285:D897)</f>
        <v>1205342957.060914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SUM(D286:D898)</f>
        <v>1205154677.060914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SUM(D287:D899)</f>
        <v>1204954568.060914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SUM(D288:D900)</f>
        <v>1204755488.060914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SUM(D289:D901)</f>
        <v>1204523146.060914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SUM(D290:D902)</f>
        <v>1204330116.060914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SUM(D291:D903)</f>
        <v>1204231276.060914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SUM(D292:D904)</f>
        <v>1204070672.060914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SUM(D293:D905)</f>
        <v>1203942932.060914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SUM(D294:D906)</f>
        <v>1203756541.060914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SUM(D295:D907)</f>
        <v>1203556919.060914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SUM(D296:D908)</f>
        <v>1203322144.060914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SUM(D297:D909)</f>
        <v>1203093731.060914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SUM(D298:D910)</f>
        <v>1202927687.060914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SUM(D299:D911)</f>
        <v>1202695460.060914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SUM(D300:D912)</f>
        <v>1202501123.060914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SUM(D301:D913)</f>
        <v>1202310961.060914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SUM(D302:D914)</f>
        <v>1202076250.060914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SUM(D303:D915)</f>
        <v>1201815277.060914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SUM(D304:D916)</f>
        <v>1201541087.060914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SUM(D305:D917)</f>
        <v>1201234638.060914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SUM(D306:D918)</f>
        <v>1200984944.060914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SUM(D307:D919)</f>
        <v>1200764117.060914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SUM(D308:D920)</f>
        <v>1200549434.060914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SUM(D309:D921)</f>
        <v>1200325806.060914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SUM(D310:D922)</f>
        <v>1200087733.060914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SUM(D311:D923)</f>
        <v>1199853314.060914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SUM(D312:D924)</f>
        <v>1199604508.060914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SUM(D313:D925)</f>
        <v>1199401741.060914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SUM(D314:D926)</f>
        <v>1199227181.060914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SUM(D315:D927)</f>
        <v>1199077853.060914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SUM(D316:D928)</f>
        <v>1198903475.060914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SUM(D317:D929)</f>
        <v>1198713394.060914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SUM(D318:D930)</f>
        <v>1198519636.060914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SUM(D319:D931)</f>
        <v>1198327571.060914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SUM(D320:D932)</f>
        <v>1198154504.060914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SUM(D321:D933)</f>
        <v>1198019322.060914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SUM(D322:D934)</f>
        <v>1197867078.060914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SUM(D323:D935)</f>
        <v>1197715351.060914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SUM(D324:D936)</f>
        <v>1197555320.060914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SUM(D325:D937)</f>
        <v>1197392687.060914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SUM(D326:D938)</f>
        <v>1197223654.060914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SUM(D327:D939)</f>
        <v>1197082922.060914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SUM(D328:D940)</f>
        <v>1196975106.060914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SUM(D329:D941)</f>
        <v>1196848654.060914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SUM(D330:D942)</f>
        <v>1196732427.060914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SUM(D331:D943)</f>
        <v>1196618968.060914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SUM(D332:D944)</f>
        <v>1196497231.060914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SUM(D333:D945)</f>
        <v>1196371106.060914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SUM(D334:D946)</f>
        <v>1196265123.060914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SUM(D335:D947)</f>
        <v>1196173867.060914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SUM(D336:D948)</f>
        <v>1196083521.060914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SUM(D337:D949)</f>
        <v>1195987979.060914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SUM(D338:D950)</f>
        <v>1195891173.060914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SUM(D339:D951)</f>
        <v>1195786929.060914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SUM(D340:D952)</f>
        <v>1195686641.060914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SUM(D341:D953)</f>
        <v>1195600157.060914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SUM(D342:D954)</f>
        <v>1195535860.060914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SUM(D343:D955)</f>
        <v>1195483075.060914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SUM(D344:D956)</f>
        <v>1195419677.060914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SUM(D345:D957)</f>
        <v>1195348037.060914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SUM(D346:D958)</f>
        <v>1195279113.060914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SUM(D347:D959)</f>
        <v>1195193574.060914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SUM(D348:D960)</f>
        <v>1195123957.060914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SUM(D349:D961)</f>
        <v>1195066732.060914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SUM(D350:D962)</f>
        <v>1194995678.060914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SUM(D351:D963)</f>
        <v>1194921974.060914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SUM(D352:D964)</f>
        <v>1194846675.060914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SUM(D353:D965)</f>
        <v>1194769298.060914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SUM(D354:D966)</f>
        <v>1194688673.060914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SUM(D355:D967)</f>
        <v>1194624353.060914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SUM(D356:D968)</f>
        <v>1194574941.060914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SUM(D357:D969)</f>
        <v>1194519760.060914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SUM(D358:D970)</f>
        <v>1194462870.060914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SUM(D359:D971)</f>
        <v>1194395645.060914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SUM(D360:D972)</f>
        <v>1194327324.060914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SUM(D361:D973)</f>
        <v>1194258084.060914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SUM(D362:D974)</f>
        <v>1194199856.060914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SUM(D363:D975)</f>
        <v>1194157889.060914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SUM(D364:D976)</f>
        <v>1194112521.060914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SUM(D365:D977)</f>
        <v>1194056838.060914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SUM(D366:D978)</f>
        <v>1193995478.060914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SUM(D367:D979)</f>
        <v>1193932705.060914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SUM(D368:D980)</f>
        <v>1193865920.060914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SUM(D369:D981)</f>
        <v>1193816202.060914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SUM(D370:D982)</f>
        <v>1193779306.060914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SUM(D371:D983)</f>
        <v>1193732539.060914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SUM(D372:D984)</f>
        <v>1193679308.060914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SUM(D373:D985)</f>
        <v>1193615813.060914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SUM(D374:D986)</f>
        <v>1193553184.060914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SUM(D375:D987)</f>
        <v>1193486771.060914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SUM(D376:D988)</f>
        <v>1193430863.060914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SUM(D377:D989)</f>
        <v>1193391358.060914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SUM(D378:D990)</f>
        <v>1193345610.060914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SUM(D379:D991)</f>
        <v>1193286905.060914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SUM(D380:D992)</f>
        <v>1193220367.060914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SUM(D381:D993)</f>
        <v>1193153321.060914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SUM(D382:D994)</f>
        <v>1193076345.060914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SUM(D383:D995)</f>
        <v>1193012686.060914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SUM(D384:D996)</f>
        <v>1192968590.060914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SUM(D385:D997)</f>
        <v>1192908392.060914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SUM(D386:D998)</f>
        <v>1192845933.060914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SUM(D387:D999)</f>
        <v>1192777177.060914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SUM(D388:D1000)</f>
        <v>1192732926.060914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SUM(D389:D1001)</f>
        <v>1192662902.060914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SUM(D390:D1002)</f>
        <v>1192596748.060914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SUM(D391:D1003)</f>
        <v>1192559765.060914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SUM(D392:D1004)</f>
        <v>1192502121.060914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SUM(D393:D1005)</f>
        <v>1192439838.060914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SUM(D394:D1006)</f>
        <v>1192364655.060914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SUM(D395:D1007)</f>
        <v>1192284494.060914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SUM(D396:D1008)</f>
        <v>1192199126.060914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SUM(D397:D1009)</f>
        <v>1192132346.060914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SUM(D398:D1010)</f>
        <v>1192084472.060914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SUM(D399:D1011)</f>
        <v>1192027950.060914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SUM(D400:D1012)</f>
        <v>1191950230.060914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SUM(D401:D1013)</f>
        <v>1191871791.060914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SUM(D402:D1014)</f>
        <v>1191797312.060914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SUM(D403:D1015)</f>
        <v>1191715539.060914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SUM(D404:D1016)</f>
        <v>1191651958.060914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SUM(D405:D1017)</f>
        <v>1191608777.060914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SUM(D406:D1018)</f>
        <v>1191557127.060914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SUM(D407:D1019)</f>
        <v>1191496810.060914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SUM(D408:D1020)</f>
        <v>1191431753.060914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SUM(D409:D1021)</f>
        <v>1191364683.060914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SUM(D410:D1022)</f>
        <v>1191298168.060914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SUM(D411:D1023)</f>
        <v>1191244888.060914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SUM(D412:D1024)</f>
        <v>1191210152.060914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SUM(D413:D1025)</f>
        <v>1191162696.060914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SUM(D414:D1026)</f>
        <v>1191110650.060914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SUM(D415:D1027)</f>
        <v>1191054046.060914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SUM(D416:D1028)</f>
        <v>1190994777.060914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SUM(D417:D1029)</f>
        <v>1190934871.060914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SUM(D418:D1030)</f>
        <v>1190892837.060914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SUM(D419:D1031)</f>
        <v>1190862136.060914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SUM(D420:D1032)</f>
        <v>1190821682.060914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SUM(D421:D1033)</f>
        <v>1190779328.060914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SUM(D422:D1034)</f>
        <v>1190733199.060914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SUM(D423:D1035)</f>
        <v>1190685380.060914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SUM(D424:D1036)</f>
        <v>1190635889.060914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SUM(D425:D1037)</f>
        <v>1190600134.060914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SUM(D426:D1038)</f>
        <v>1190577934.060914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SUM(D427:D1039)</f>
        <v>1190547782.060914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SUM(D428:D1040)</f>
        <v>1190512878.060914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SUM(D429:D1041)</f>
        <v>1190477062.060914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SUM(D430:D1042)</f>
        <v>1190437237.060914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SUM(D431:D1043)</f>
        <v>1190398142.060914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SUM(D432:D1044)</f>
        <v>1190372500.060914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SUM(D433:D1045)</f>
        <v>1190354666.060914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SUM(D434:D1046)</f>
        <v>1190329636.060914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SUM(D435:D1047)</f>
        <v>1190302130.060914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SUM(D436:D1048)</f>
        <v>1190273589.060914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SUM(D437:D1049)</f>
        <v>1190243375.060914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SUM(D438:D1050)</f>
        <v>1190214361.060914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SUM(D439:D1051)</f>
        <v>1190194722.060914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SUM(D440:D1052)</f>
        <v>1190181181.060914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SUM(D441:D1053)</f>
        <v>1190160815.060914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SUM(D442:D1054)</f>
        <v>1190138077.060914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691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SUM(D443:D1055)</f>
        <v>1190114577.060914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SUM(D444:D1056)</f>
        <v>1190090184.060914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SUM(D445:D1057)</f>
        <v>1190067371.060914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SUM(D446:D1058)</f>
        <v>1190054710.060914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SUM(D447:D1059)</f>
        <v>1190046960.060914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SUM(D448:D1060)</f>
        <v>1190041725.060914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SUM(D449:D1061)</f>
        <v>1190028749.060914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SUM(D450:D1062)</f>
        <v>1190011775.060914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SUM(D451:D1063)</f>
        <v>1189993954.060914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SUM(D452:D1064)</f>
        <v>1189977029.060914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SUM(D453:D1065)</f>
        <v>1189965426.060914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SUM(D454:D1066)</f>
        <v>1189959018.060914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SUM(D455:D1067)</f>
        <v>1189946735.060914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SUM(D456:D1068)</f>
        <v>1189933193.060914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SUM(D457:D1069)</f>
        <v>1189918992.060914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SUM(D458:D1070)</f>
        <v>1189902228.060914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SUM(D459:D1071)</f>
        <v>1189886083.060914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SUM(D460:D1072)</f>
        <v>1189876656.060914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SUM(D461:D1073)</f>
        <v>1189871371.060914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SUM(D462:D1074)</f>
        <v>1189859850.060914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SUM(D463:D1075)</f>
        <v>1189847270.060914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SUM(D464:D1076)</f>
        <v>1189833207.060914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SUM(D465:D1077)</f>
        <v>1189819474.060914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SUM(D466:D1078)</f>
        <v>1189806085.060914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SUM(D467:D1079)</f>
        <v>1189798303.060914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SUM(D468:D1080)</f>
        <v>1189793881.060914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SUM(D469:D1081)</f>
        <v>1189784126.060914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SUM(D470:D1082)</f>
        <v>1189771252.060914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SUM(D471:D1083)</f>
        <v>1189757887.060914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SUM(D472:D1084)</f>
        <v>1189742427.060914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SUM(D473:D1085)</f>
        <v>1189726890.060914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SUM(D474:D1086)</f>
        <v>1189720304.060914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SUM(D475:D1087)</f>
        <v>1189712998.060914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SUM(D476:D1088)</f>
        <v>1189701016.060914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SUM(D477:D1089)</f>
        <v>1189689589.060914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SUM(D478:D1090)</f>
        <v>1189675392.060914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SUM(D479:D1091)</f>
        <v>1189658443.060914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SUM(D480:D1092)</f>
        <v>1189640044.060914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SUM(D481:D1093)</f>
        <v>1189632066.060914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SUM(D482:D1094)</f>
        <v>1189626317.060914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SUM(D483:D1095)</f>
        <v>1189621185.060914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SUM(D484:D1096)</f>
        <v>1189609573.060914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SUM(D485:D1097)</f>
        <v>1189592761.060914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SUM(D486:D1098)</f>
        <v>1189573414.060914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SUM(D487:D1099)</f>
        <v>1189546177.060914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SUM(D488:D1100)</f>
        <v>1189531642.060914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SUM(D489:D1101)</f>
        <v>1189525000.060914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696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SUM(D490:D1102)</f>
        <v>1189505004.060914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SUM(D491:D1103)</f>
        <v>1189465250.060914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SUM(D492:D1104)</f>
        <v>1189429803.060914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SUM(D493:D1105)</f>
        <v>1189393129.060914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SUM(D494:D1106)</f>
        <v>1189352600.060914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SUM(D495:D1107)</f>
        <v>1189328519.060914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SUM(D496:D1108)</f>
        <v>1189306241.060914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SUM(D497:D1109)</f>
        <v>1189273665.060914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SUM(D498:D1110)</f>
        <v>1189229433.060914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SUM(D499:D1111)</f>
        <v>1189172908.060914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SUM(D500:D1112)</f>
        <v>1189111257.060914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SUM(D501:D1113)</f>
        <v>1189043772.060914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SUM(D502:D1114)</f>
        <v>1189006993.060914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SUM(D503:D1115)</f>
        <v>1188993175.060914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SUM(D504:D1116)</f>
        <v>1188957359.060914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SUM(D505:D1117)</f>
        <v>1188895778.060914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SUM(D506:D1118)</f>
        <v>1188811244.060914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SUM(D507:D1119)</f>
        <v>1188726731.060914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SUM(D508:D1120)</f>
        <v>1188625633.060914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SUM(D509:D1121)</f>
        <v>1188573735.060914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SUM(D510:D1122)</f>
        <v>1188551967.060914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SUM(D511:D1123)</f>
        <v>1188495598.060914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SUM(D512:D1124)</f>
        <v>1188390840.060914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SUM(D513:D1125)</f>
        <v>1188278561.060914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SUM(D514:D1126)</f>
        <v>1188157616.060914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SUM(D515:D1127)</f>
        <v>1188026910.060914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SUM(D516:D1128)</f>
        <v>1187957960.060914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SUM(D517:D1129)</f>
        <v>1187933570.060914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SUM(D518:D1130)</f>
        <v>1187831195.060914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SUM(D519:D1131)</f>
        <v>1187729941.060914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SUM(D520:D1132)</f>
        <v>1187585306.060914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SUM(D521:D1133)</f>
        <v>1187441769.060914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SUM(D522:D1134)</f>
        <v>1187286472.060914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SUM(D523:D1135)</f>
        <v>1187215337.060914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SUM(D524:D1136)</f>
        <v>1187184454.060914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SUM(D525:D1137)</f>
        <v>1187080757.060914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SUM(D526:D1138)</f>
        <v>1186936463.060914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SUM(D527:D1139)</f>
        <v>1186778336.060914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SUM(D528:D1140)</f>
        <v>1186623419.060914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SUM(D529:D1141)</f>
        <v>1186472311.060914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SUM(D530:D1142)</f>
        <v>1186327228.060914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SUM(D531:D1143)</f>
        <v>1186228045.060914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SUM(D532:D1144)</f>
        <v>1186116911.060914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SUM(D533:D1145)</f>
        <v>1185969292.060914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SUM(D534:D1146)</f>
        <v>1185797555.060914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SUM(D535:D1147)</f>
        <v>1185620349.060914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SUM(D536:D1148)</f>
        <v>1185429979.060914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SUM(D537:D1149)</f>
        <v>1185357194.060914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SUM(D538:D1150)</f>
        <v>1185319932.060914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SUM(D539:D1151)</f>
        <v>1185200290.060914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SUM(D540:D1152)</f>
        <v>1185041624.060914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SUM(D541:D1153)</f>
        <v>1184857204.060914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SUM(D542:D1154)</f>
        <v>1184679636.060914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SUM(D543:D1155)</f>
        <v>1184497043.060914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SUM(D544:D1156)</f>
        <v>1184438361.060914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SUM(D545:D1157)</f>
        <v>1184402775.060914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SUM(D546:D1158)</f>
        <v>1184363131.060914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SUM(D547:D1159)</f>
        <v>1184247355.060914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SUM(D548:D1160)</f>
        <v>1184089596.060914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SUM(D549:D1161)</f>
        <v>1183928848.060914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SUM(D550:D1162)</f>
        <v>1183757723.060914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3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SUM(D551:D1163)</f>
        <v>1183685635.060914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3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3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3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3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3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3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3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3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3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3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3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3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3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3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3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3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3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3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3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3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3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3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3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3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3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3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3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3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3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3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3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3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3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3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3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3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3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3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3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3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3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3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3">
      <c r="B623" s="158">
        <f t="shared" ref="B623:B695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3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3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3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3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3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3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3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3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3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3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3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3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3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3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3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3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3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3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3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3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3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3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3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3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3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3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3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691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3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3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3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3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3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3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3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3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3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3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3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3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3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3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3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3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3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3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3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3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3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3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3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3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3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3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3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3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3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3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3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3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3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3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3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3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3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3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3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3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3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3">
      <c r="B692" s="158">
        <f t="shared" si="537"/>
        <v>44592</v>
      </c>
      <c r="C692" s="61"/>
      <c r="D692" s="17"/>
      <c r="E692" s="16"/>
      <c r="F692" s="16"/>
      <c r="G692" s="16"/>
      <c r="H692" s="16"/>
      <c r="I692" s="16"/>
      <c r="J692" s="436"/>
      <c r="K692" s="16"/>
      <c r="L692" s="16"/>
      <c r="M692" s="16"/>
      <c r="N692" s="16"/>
      <c r="O692" s="16"/>
      <c r="P692" s="41"/>
      <c r="Q692" s="17"/>
      <c r="R692" s="16"/>
      <c r="S692" s="60"/>
      <c r="T692" s="16"/>
      <c r="U692" s="41"/>
      <c r="V692" s="10"/>
      <c r="W692" s="34"/>
      <c r="X692" s="33"/>
      <c r="Y692" s="33"/>
      <c r="Z692" s="33"/>
      <c r="AA692" s="33"/>
      <c r="AB692" s="33"/>
      <c r="AC692" s="46"/>
      <c r="AD692" s="33"/>
      <c r="AE692" s="33"/>
      <c r="AF692" s="50"/>
      <c r="AG692" s="33"/>
      <c r="AH692" s="33"/>
      <c r="AI692" s="213"/>
      <c r="AJ692" s="50"/>
      <c r="AL692" s="23"/>
      <c r="AM692" s="24"/>
      <c r="AN692" s="24"/>
      <c r="AO692" s="24"/>
      <c r="AP692" s="24"/>
      <c r="AQ692" s="24"/>
      <c r="AR692" s="461"/>
      <c r="AS692" s="25"/>
      <c r="AT692" s="25"/>
      <c r="AU692" s="24"/>
      <c r="AV692" s="298"/>
      <c r="AW692" s="298"/>
      <c r="AX692" s="24"/>
      <c r="AY692" s="308"/>
      <c r="BA692" s="65"/>
      <c r="BB692" s="66"/>
      <c r="BC692" s="66"/>
      <c r="BD692" s="66"/>
      <c r="BE692" s="66"/>
      <c r="BF692" s="66"/>
      <c r="BG692" s="144"/>
      <c r="BH692" s="66"/>
      <c r="BI692" s="170"/>
      <c r="BJ692" s="66"/>
      <c r="BK692" s="66"/>
      <c r="BL692" s="66"/>
      <c r="BM692" s="144"/>
      <c r="BN692" s="65"/>
      <c r="BO692" s="66"/>
      <c r="BP692" s="66"/>
      <c r="BQ692" s="66"/>
      <c r="BR692" s="435"/>
      <c r="BS692" s="66"/>
      <c r="BT692" s="75"/>
      <c r="BU692" s="170"/>
      <c r="BV692" s="1"/>
      <c r="BW692" s="61"/>
    </row>
    <row r="693" spans="2:85" x14ac:dyDescent="0.3">
      <c r="B693" s="158">
        <f t="shared" si="537"/>
        <v>44593</v>
      </c>
      <c r="C693" s="61"/>
      <c r="D693" s="17"/>
      <c r="E693" s="16"/>
      <c r="F693" s="16"/>
      <c r="G693" s="16"/>
      <c r="H693" s="16"/>
      <c r="I693" s="16"/>
      <c r="J693" s="436"/>
      <c r="K693" s="16"/>
      <c r="L693" s="16"/>
      <c r="M693" s="16"/>
      <c r="N693" s="16"/>
      <c r="O693" s="16"/>
      <c r="P693" s="41"/>
      <c r="Q693" s="17"/>
      <c r="R693" s="16"/>
      <c r="S693" s="60"/>
      <c r="T693" s="16"/>
      <c r="U693" s="41"/>
      <c r="V693" s="10"/>
      <c r="W693" s="34"/>
      <c r="X693" s="33"/>
      <c r="Y693" s="33"/>
      <c r="Z693" s="33"/>
      <c r="AA693" s="33"/>
      <c r="AB693" s="33"/>
      <c r="AC693" s="46"/>
      <c r="AD693" s="33"/>
      <c r="AE693" s="33"/>
      <c r="AF693" s="50"/>
      <c r="AG693" s="33"/>
      <c r="AH693" s="33"/>
      <c r="AI693" s="213"/>
      <c r="AJ693" s="50"/>
      <c r="AL693" s="23"/>
      <c r="AM693" s="24"/>
      <c r="AN693" s="24"/>
      <c r="AO693" s="24"/>
      <c r="AP693" s="24"/>
      <c r="AQ693" s="24"/>
      <c r="AR693" s="461"/>
      <c r="AS693" s="25"/>
      <c r="AT693" s="25"/>
      <c r="AU693" s="24"/>
      <c r="AV693" s="298"/>
      <c r="AW693" s="298"/>
      <c r="AX693" s="24"/>
      <c r="AY693" s="308"/>
      <c r="BA693" s="65"/>
      <c r="BB693" s="66"/>
      <c r="BC693" s="66"/>
      <c r="BD693" s="66"/>
      <c r="BE693" s="66"/>
      <c r="BF693" s="66"/>
      <c r="BG693" s="144"/>
      <c r="BH693" s="66"/>
      <c r="BI693" s="170"/>
      <c r="BJ693" s="66"/>
      <c r="BK693" s="66"/>
      <c r="BL693" s="66"/>
      <c r="BM693" s="144"/>
      <c r="BN693" s="65"/>
      <c r="BO693" s="66"/>
      <c r="BP693" s="66"/>
      <c r="BQ693" s="66"/>
      <c r="BR693" s="435"/>
      <c r="BS693" s="66"/>
      <c r="BT693" s="75"/>
      <c r="BU693" s="170"/>
      <c r="BV693" s="1"/>
      <c r="BW693" s="61"/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3">
      <c r="B694" s="158">
        <f t="shared" si="537"/>
        <v>44594</v>
      </c>
      <c r="C694" s="61"/>
      <c r="D694" s="17"/>
      <c r="E694" s="16"/>
      <c r="F694" s="16"/>
      <c r="G694" s="16"/>
      <c r="H694" s="16"/>
      <c r="I694" s="16"/>
      <c r="J694" s="436"/>
      <c r="K694" s="16"/>
      <c r="L694" s="16"/>
      <c r="M694" s="16"/>
      <c r="N694" s="16"/>
      <c r="O694" s="16"/>
      <c r="P694" s="41"/>
      <c r="Q694" s="17"/>
      <c r="R694" s="16"/>
      <c r="S694" s="60"/>
      <c r="T694" s="16"/>
      <c r="U694" s="41"/>
      <c r="V694" s="10"/>
      <c r="W694" s="34"/>
      <c r="X694" s="33"/>
      <c r="Y694" s="33"/>
      <c r="Z694" s="33"/>
      <c r="AA694" s="33"/>
      <c r="AB694" s="33"/>
      <c r="AC694" s="46"/>
      <c r="AD694" s="33"/>
      <c r="AE694" s="33"/>
      <c r="AF694" s="50"/>
      <c r="AG694" s="33"/>
      <c r="AH694" s="33"/>
      <c r="AI694" s="213"/>
      <c r="AJ694" s="50"/>
      <c r="AL694" s="23"/>
      <c r="AM694" s="24"/>
      <c r="AN694" s="24"/>
      <c r="AO694" s="24"/>
      <c r="AP694" s="24"/>
      <c r="AQ694" s="24"/>
      <c r="AR694" s="461"/>
      <c r="AS694" s="25"/>
      <c r="AT694" s="25"/>
      <c r="AU694" s="24"/>
      <c r="AV694" s="298"/>
      <c r="AW694" s="298"/>
      <c r="AX694" s="24"/>
      <c r="AY694" s="308"/>
      <c r="BA694" s="65"/>
      <c r="BB694" s="66"/>
      <c r="BC694" s="66"/>
      <c r="BD694" s="66"/>
      <c r="BE694" s="66"/>
      <c r="BF694" s="66"/>
      <c r="BG694" s="144"/>
      <c r="BH694" s="66"/>
      <c r="BI694" s="170"/>
      <c r="BJ694" s="66"/>
      <c r="BK694" s="66"/>
      <c r="BL694" s="66"/>
      <c r="BM694" s="144"/>
      <c r="BN694" s="65"/>
      <c r="BO694" s="66"/>
      <c r="BP694" s="66"/>
      <c r="BQ694" s="66"/>
      <c r="BR694" s="435"/>
      <c r="BS694" s="66"/>
      <c r="BT694" s="75"/>
      <c r="BU694" s="170"/>
      <c r="BV694" s="1"/>
      <c r="BW694" s="61"/>
    </row>
    <row r="695" spans="2:85" x14ac:dyDescent="0.3">
      <c r="B695" s="158">
        <f t="shared" si="537"/>
        <v>44595</v>
      </c>
      <c r="C695" s="61"/>
      <c r="D695" s="17"/>
      <c r="E695" s="16"/>
      <c r="F695" s="16"/>
      <c r="G695" s="16"/>
      <c r="H695" s="16"/>
      <c r="I695" s="16"/>
      <c r="J695" s="436"/>
      <c r="K695" s="16"/>
      <c r="L695" s="16"/>
      <c r="M695" s="16"/>
      <c r="N695" s="16"/>
      <c r="O695" s="16"/>
      <c r="P695" s="41"/>
      <c r="Q695" s="410"/>
      <c r="R695" s="16"/>
      <c r="S695" s="60"/>
      <c r="T695" s="16"/>
      <c r="U695" s="41"/>
      <c r="V695" s="10"/>
      <c r="W695" s="34"/>
      <c r="X695" s="33"/>
      <c r="Y695" s="33"/>
      <c r="Z695" s="33"/>
      <c r="AA695" s="33"/>
      <c r="AB695" s="33"/>
      <c r="AC695" s="46"/>
      <c r="AD695" s="33"/>
      <c r="AE695" s="33"/>
      <c r="AF695" s="50"/>
      <c r="AG695" s="33"/>
      <c r="AH695" s="33"/>
      <c r="AI695" s="213"/>
      <c r="AJ695" s="50"/>
      <c r="AK695" s="10"/>
      <c r="AL695" s="23"/>
      <c r="AM695" s="24"/>
      <c r="AN695" s="24"/>
      <c r="AO695" s="24"/>
      <c r="AP695" s="24"/>
      <c r="AQ695" s="24"/>
      <c r="AR695" s="461"/>
      <c r="AS695" s="25"/>
      <c r="AT695" s="25"/>
      <c r="AU695" s="24"/>
      <c r="AV695" s="298"/>
      <c r="AW695" s="298"/>
      <c r="AX695" s="24"/>
      <c r="AY695" s="308"/>
      <c r="AZ695" s="10"/>
      <c r="BA695" s="65"/>
      <c r="BB695" s="66"/>
      <c r="BC695" s="66"/>
      <c r="BD695" s="66"/>
      <c r="BE695" s="66"/>
      <c r="BF695" s="66"/>
      <c r="BG695" s="144"/>
      <c r="BH695" s="66"/>
      <c r="BI695" s="170"/>
      <c r="BJ695" s="66"/>
      <c r="BK695" s="66"/>
      <c r="BL695" s="66"/>
      <c r="BM695" s="144"/>
      <c r="BN695" s="65"/>
      <c r="BO695" s="66"/>
      <c r="BP695" s="66"/>
      <c r="BQ695" s="66"/>
      <c r="BR695" s="435"/>
      <c r="BS695" s="66"/>
      <c r="BT695" s="75"/>
      <c r="BU695" s="170"/>
      <c r="BV695" s="1"/>
      <c r="BW695" s="61">
        <f>+BW586+1</f>
        <v>578</v>
      </c>
    </row>
    <row r="696" spans="2:85" x14ac:dyDescent="0.3">
      <c r="B696" s="158">
        <f t="shared" si="448"/>
        <v>44596</v>
      </c>
      <c r="D696" s="559"/>
      <c r="E696" s="19"/>
      <c r="F696" s="19"/>
      <c r="G696" s="19"/>
      <c r="H696" s="19"/>
      <c r="I696" s="19"/>
      <c r="J696" s="39"/>
      <c r="K696" s="19"/>
      <c r="L696" s="19"/>
      <c r="M696" s="19"/>
      <c r="N696" s="19"/>
      <c r="O696" s="19"/>
      <c r="P696" s="43"/>
      <c r="Q696" s="18"/>
      <c r="R696" s="19"/>
      <c r="S696" s="19"/>
      <c r="T696" s="19"/>
      <c r="U696" s="43"/>
      <c r="V696" s="1"/>
      <c r="W696" s="35"/>
      <c r="X696" s="36"/>
      <c r="Y696" s="36"/>
      <c r="Z696" s="36"/>
      <c r="AA696" s="36"/>
      <c r="AB696" s="36"/>
      <c r="AC696" s="47"/>
      <c r="AD696" s="36"/>
      <c r="AE696" s="36"/>
      <c r="AF696" s="51"/>
      <c r="AG696" s="36"/>
      <c r="AH696" s="36"/>
      <c r="AI696" s="36"/>
      <c r="AJ696" s="51"/>
      <c r="AK696" s="1"/>
      <c r="AL696" s="26"/>
      <c r="AM696" s="27"/>
      <c r="AN696" s="27"/>
      <c r="AO696" s="27"/>
      <c r="AP696" s="27"/>
      <c r="AQ696" s="27"/>
      <c r="AR696" s="27"/>
      <c r="AS696" s="27"/>
      <c r="AT696" s="27"/>
      <c r="AU696" s="27"/>
      <c r="AV696" s="300"/>
      <c r="AW696" s="300"/>
      <c r="AX696" s="27"/>
      <c r="AY696" s="307"/>
      <c r="AZ696" s="1"/>
      <c r="BA696" s="67"/>
      <c r="BB696" s="68"/>
      <c r="BC696" s="68"/>
      <c r="BD696" s="68"/>
      <c r="BE696" s="68"/>
      <c r="BF696" s="68"/>
      <c r="BG696" s="68"/>
      <c r="BH696" s="68"/>
      <c r="BI696" s="171"/>
      <c r="BJ696" s="68"/>
      <c r="BK696" s="68"/>
      <c r="BL696" s="68"/>
      <c r="BM696" s="68"/>
      <c r="BN696" s="67"/>
      <c r="BO696" s="68"/>
      <c r="BP696" s="68"/>
      <c r="BQ696" s="68"/>
      <c r="BR696" s="70"/>
      <c r="BS696" s="68"/>
      <c r="BT696" s="68"/>
      <c r="BU696" s="171"/>
      <c r="BV696" s="1"/>
      <c r="BW696" s="61">
        <f>+BW695+1</f>
        <v>579</v>
      </c>
    </row>
    <row r="697" spans="2:85" x14ac:dyDescent="0.3">
      <c r="B697" s="56"/>
      <c r="D697" s="1"/>
      <c r="E697" s="1"/>
      <c r="F697" s="1"/>
      <c r="G697" s="1"/>
      <c r="H697" s="59"/>
      <c r="I697" s="1"/>
      <c r="J697" s="5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59"/>
      <c r="X697" s="1"/>
      <c r="Y697" s="1"/>
      <c r="Z697" s="1"/>
      <c r="AA697" s="1"/>
      <c r="AB697" s="1"/>
      <c r="AC697" s="59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59"/>
      <c r="BD697" s="1"/>
      <c r="BE697" s="59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</row>
    <row r="698" spans="2:85" x14ac:dyDescent="0.3">
      <c r="B698" s="166" t="s">
        <v>74</v>
      </c>
      <c r="D698" s="56">
        <f>+D691</f>
        <v>157623</v>
      </c>
      <c r="E698" s="56">
        <f>+E238</f>
        <v>0</v>
      </c>
      <c r="F698" s="56">
        <f>+F238</f>
        <v>0</v>
      </c>
      <c r="G698" s="56">
        <f>+G238</f>
        <v>0</v>
      </c>
      <c r="H698" s="56">
        <f t="shared" ref="H698:BP698" si="842">+H691</f>
        <v>67435302</v>
      </c>
      <c r="I698" s="56">
        <f t="shared" si="842"/>
        <v>0</v>
      </c>
      <c r="J698" s="56">
        <f t="shared" si="842"/>
        <v>2.3428721433746249E-3</v>
      </c>
      <c r="K698" s="56">
        <f t="shared" si="842"/>
        <v>0</v>
      </c>
      <c r="L698" s="56">
        <f t="shared" si="842"/>
        <v>0</v>
      </c>
      <c r="M698" s="56">
        <f t="shared" si="842"/>
        <v>0</v>
      </c>
      <c r="N698" s="56">
        <f t="shared" si="842"/>
        <v>2810841</v>
      </c>
      <c r="O698" s="56">
        <f t="shared" si="842"/>
        <v>98878.741935483864</v>
      </c>
      <c r="P698" s="56">
        <f t="shared" si="842"/>
        <v>0</v>
      </c>
      <c r="Q698" s="56">
        <f t="shared" si="842"/>
        <v>2810841</v>
      </c>
      <c r="R698" s="56">
        <f t="shared" si="842"/>
        <v>0</v>
      </c>
      <c r="S698" s="56">
        <f t="shared" si="842"/>
        <v>-0.26695220028489031</v>
      </c>
      <c r="T698" s="56">
        <f t="shared" si="842"/>
        <v>0</v>
      </c>
      <c r="U698" s="56">
        <f t="shared" si="842"/>
        <v>0</v>
      </c>
      <c r="V698" s="56">
        <f t="shared" si="842"/>
        <v>583</v>
      </c>
      <c r="W698" s="56">
        <f t="shared" si="842"/>
        <v>599</v>
      </c>
      <c r="X698" s="56">
        <f t="shared" si="842"/>
        <v>4256</v>
      </c>
      <c r="Y698" s="56">
        <f t="shared" si="842"/>
        <v>0</v>
      </c>
      <c r="Z698" s="56">
        <f t="shared" si="842"/>
        <v>12901</v>
      </c>
      <c r="AA698" s="56">
        <f t="shared" si="842"/>
        <v>814931</v>
      </c>
      <c r="AB698" s="56">
        <f t="shared" si="842"/>
        <v>0</v>
      </c>
      <c r="AC698" s="56">
        <f t="shared" si="842"/>
        <v>1.208463484007234E-2</v>
      </c>
      <c r="AD698" s="56">
        <f t="shared" si="842"/>
        <v>0</v>
      </c>
      <c r="AE698" s="56">
        <f t="shared" si="842"/>
        <v>1194.9134897360705</v>
      </c>
      <c r="AF698" s="56">
        <f t="shared" si="842"/>
        <v>0</v>
      </c>
      <c r="AG698" s="56">
        <f t="shared" si="842"/>
        <v>0</v>
      </c>
      <c r="AH698" s="56">
        <f t="shared" si="842"/>
        <v>0</v>
      </c>
      <c r="AI698" s="56">
        <f t="shared" si="842"/>
        <v>0</v>
      </c>
      <c r="AJ698" s="56">
        <f t="shared" si="842"/>
        <v>0</v>
      </c>
      <c r="AK698" s="56">
        <f t="shared" si="842"/>
        <v>0</v>
      </c>
      <c r="AL698" s="56">
        <f t="shared" si="842"/>
        <v>55465</v>
      </c>
      <c r="AM698" s="56">
        <f t="shared" si="842"/>
        <v>0</v>
      </c>
      <c r="AN698" s="56">
        <f t="shared" si="842"/>
        <v>0</v>
      </c>
      <c r="AO698" s="56">
        <f t="shared" si="842"/>
        <v>178263</v>
      </c>
      <c r="AP698" s="56">
        <f t="shared" si="842"/>
        <v>45937985</v>
      </c>
      <c r="AQ698" s="56">
        <f t="shared" si="842"/>
        <v>20336656</v>
      </c>
      <c r="AR698" s="56">
        <f t="shared" si="842"/>
        <v>1.2088481626554078E-3</v>
      </c>
      <c r="AS698" s="56">
        <f t="shared" si="842"/>
        <v>0</v>
      </c>
      <c r="AT698" s="56">
        <f t="shared" si="842"/>
        <v>0</v>
      </c>
      <c r="AU698" s="56">
        <f t="shared" si="842"/>
        <v>0</v>
      </c>
      <c r="AV698" s="56">
        <f t="shared" si="842"/>
        <v>0.68121567839942354</v>
      </c>
      <c r="AW698" s="56">
        <f t="shared" si="842"/>
        <v>0</v>
      </c>
      <c r="AX698" s="56">
        <f t="shared" si="842"/>
        <v>67357.749266862171</v>
      </c>
      <c r="AY698" s="56">
        <f t="shared" si="842"/>
        <v>0</v>
      </c>
      <c r="AZ698" s="56">
        <f t="shared" si="842"/>
        <v>0</v>
      </c>
      <c r="BA698" s="56">
        <f t="shared" si="842"/>
        <v>1479416</v>
      </c>
      <c r="BB698" s="56">
        <f t="shared" si="842"/>
        <v>0</v>
      </c>
      <c r="BC698" s="56">
        <f t="shared" si="842"/>
        <v>899275324</v>
      </c>
      <c r="BD698" s="56">
        <f t="shared" si="842"/>
        <v>0</v>
      </c>
      <c r="BE698" s="56">
        <f t="shared" si="842"/>
        <v>157623</v>
      </c>
      <c r="BF698" s="56">
        <f t="shared" si="842"/>
        <v>0</v>
      </c>
      <c r="BG698" s="56">
        <f t="shared" si="842"/>
        <v>0.1065440687406382</v>
      </c>
      <c r="BH698" s="56">
        <f t="shared" si="842"/>
        <v>0</v>
      </c>
      <c r="BI698" s="56">
        <f t="shared" si="842"/>
        <v>0</v>
      </c>
      <c r="BJ698" s="56">
        <f t="shared" si="842"/>
        <v>0</v>
      </c>
      <c r="BK698" s="56">
        <f t="shared" si="842"/>
        <v>0</v>
      </c>
      <c r="BL698" s="56">
        <f t="shared" si="842"/>
        <v>0</v>
      </c>
      <c r="BM698" s="56">
        <f t="shared" si="842"/>
        <v>0</v>
      </c>
      <c r="BN698" s="56">
        <f t="shared" si="842"/>
        <v>1318585.5190615836</v>
      </c>
      <c r="BO698" s="56">
        <f t="shared" si="842"/>
        <v>0</v>
      </c>
      <c r="BP698" s="56">
        <f t="shared" si="842"/>
        <v>66528324</v>
      </c>
      <c r="BQ698" s="56">
        <f>+BQ530</f>
        <v>0</v>
      </c>
      <c r="BR698" s="56"/>
      <c r="BS698" s="56"/>
      <c r="BT698" s="56"/>
      <c r="BU698" s="56">
        <f>+BU509</f>
        <v>0</v>
      </c>
      <c r="BV698" s="56">
        <f>+BV505</f>
        <v>0</v>
      </c>
      <c r="BW698" s="56"/>
      <c r="BX698" s="56"/>
      <c r="BY698" s="56"/>
      <c r="BZ698" s="56"/>
      <c r="CA698" s="56"/>
      <c r="CB698" s="56"/>
      <c r="CC698" s="56"/>
      <c r="CD698" s="56"/>
      <c r="CE698" s="61"/>
      <c r="CF698" s="61"/>
      <c r="CG698" s="145"/>
    </row>
    <row r="699" spans="2:85" x14ac:dyDescent="0.3">
      <c r="B699" t="s">
        <v>105</v>
      </c>
      <c r="D699" s="56">
        <f>+D690-D698</f>
        <v>34405</v>
      </c>
      <c r="E699" s="56">
        <f>+E237-E698</f>
        <v>0</v>
      </c>
      <c r="F699" s="56">
        <f>+F237-F698</f>
        <v>0</v>
      </c>
      <c r="G699" s="56">
        <f>+G237-G698</f>
        <v>0</v>
      </c>
      <c r="H699" s="56">
        <f t="shared" ref="H699:BP699" si="843">+H690-H698</f>
        <v>-157623</v>
      </c>
      <c r="I699" s="56">
        <f t="shared" si="843"/>
        <v>0</v>
      </c>
      <c r="J699" s="56">
        <f t="shared" si="843"/>
        <v>5.1955815487201521E-4</v>
      </c>
      <c r="K699" s="56">
        <f t="shared" si="843"/>
        <v>0</v>
      </c>
      <c r="L699" s="56">
        <f t="shared" si="843"/>
        <v>0</v>
      </c>
      <c r="M699" s="56">
        <f t="shared" si="843"/>
        <v>0</v>
      </c>
      <c r="N699" s="56">
        <f t="shared" si="843"/>
        <v>39751</v>
      </c>
      <c r="O699" s="56">
        <f t="shared" si="843"/>
        <v>-86.261759272412746</v>
      </c>
      <c r="P699" s="56">
        <f t="shared" si="843"/>
        <v>0</v>
      </c>
      <c r="Q699" s="56">
        <f t="shared" si="843"/>
        <v>39751</v>
      </c>
      <c r="R699" s="56">
        <f t="shared" si="843"/>
        <v>0</v>
      </c>
      <c r="S699" s="56">
        <f t="shared" si="843"/>
        <v>-6.7928688949967508E-3</v>
      </c>
      <c r="T699" s="56">
        <f t="shared" si="843"/>
        <v>0</v>
      </c>
      <c r="U699" s="56">
        <f t="shared" si="843"/>
        <v>0</v>
      </c>
      <c r="V699" s="56">
        <f t="shared" si="843"/>
        <v>-1</v>
      </c>
      <c r="W699" s="56">
        <f t="shared" si="843"/>
        <v>528</v>
      </c>
      <c r="X699" s="56">
        <f t="shared" si="843"/>
        <v>0</v>
      </c>
      <c r="Y699" s="56">
        <f t="shared" si="843"/>
        <v>0</v>
      </c>
      <c r="Z699" s="56">
        <f t="shared" si="843"/>
        <v>594</v>
      </c>
      <c r="AA699" s="56">
        <f t="shared" si="843"/>
        <v>-599</v>
      </c>
      <c r="AB699" s="56">
        <f t="shared" si="843"/>
        <v>0</v>
      </c>
      <c r="AC699" s="56">
        <f t="shared" si="843"/>
        <v>1.9409355625908675E-5</v>
      </c>
      <c r="AD699" s="56">
        <f t="shared" si="843"/>
        <v>0</v>
      </c>
      <c r="AE699" s="56">
        <f t="shared" si="843"/>
        <v>0.87505651943615703</v>
      </c>
      <c r="AF699" s="56">
        <f t="shared" si="843"/>
        <v>0</v>
      </c>
      <c r="AG699" s="56">
        <f t="shared" si="843"/>
        <v>0</v>
      </c>
      <c r="AH699" s="56">
        <f t="shared" si="843"/>
        <v>0</v>
      </c>
      <c r="AI699" s="56">
        <f t="shared" si="843"/>
        <v>0</v>
      </c>
      <c r="AJ699" s="56">
        <f t="shared" si="843"/>
        <v>0</v>
      </c>
      <c r="AK699" s="56">
        <f t="shared" si="843"/>
        <v>0</v>
      </c>
      <c r="AL699" s="56">
        <f t="shared" si="843"/>
        <v>20667</v>
      </c>
      <c r="AM699" s="56">
        <f t="shared" si="843"/>
        <v>0</v>
      </c>
      <c r="AN699" s="56">
        <f t="shared" si="843"/>
        <v>0</v>
      </c>
      <c r="AO699" s="56">
        <f t="shared" si="843"/>
        <v>0</v>
      </c>
      <c r="AP699" s="56">
        <f t="shared" si="843"/>
        <v>-55465</v>
      </c>
      <c r="AQ699" s="56">
        <f t="shared" si="843"/>
        <v>0</v>
      </c>
      <c r="AR699" s="56">
        <f t="shared" si="843"/>
        <v>4.531907651902018E-4</v>
      </c>
      <c r="AS699" s="56">
        <f t="shared" si="843"/>
        <v>0</v>
      </c>
      <c r="AT699" s="56">
        <f t="shared" si="843"/>
        <v>0</v>
      </c>
      <c r="AU699" s="56">
        <f t="shared" si="843"/>
        <v>0</v>
      </c>
      <c r="AV699" s="56">
        <f t="shared" si="843"/>
        <v>7.715821896345787E-4</v>
      </c>
      <c r="AW699" s="56">
        <f t="shared" si="843"/>
        <v>0</v>
      </c>
      <c r="AX699" s="56">
        <f t="shared" si="843"/>
        <v>17.463655311104958</v>
      </c>
      <c r="AY699" s="56">
        <f t="shared" si="843"/>
        <v>0</v>
      </c>
      <c r="AZ699" s="56">
        <f t="shared" si="843"/>
        <v>0</v>
      </c>
      <c r="BA699" s="56">
        <f t="shared" si="843"/>
        <v>-655188</v>
      </c>
      <c r="BB699" s="56">
        <f t="shared" si="843"/>
        <v>0</v>
      </c>
      <c r="BC699" s="56">
        <f t="shared" si="843"/>
        <v>-1479416</v>
      </c>
      <c r="BD699" s="56">
        <f t="shared" si="843"/>
        <v>0</v>
      </c>
      <c r="BE699" s="56">
        <f t="shared" si="843"/>
        <v>34405</v>
      </c>
      <c r="BF699" s="56">
        <f t="shared" si="843"/>
        <v>0</v>
      </c>
      <c r="BG699" s="56">
        <f t="shared" si="843"/>
        <v>0.12643515545460876</v>
      </c>
      <c r="BH699" s="56">
        <f t="shared" si="843"/>
        <v>0</v>
      </c>
      <c r="BI699" s="56">
        <f t="shared" si="843"/>
        <v>0</v>
      </c>
      <c r="BJ699" s="56">
        <f t="shared" si="843"/>
        <v>0</v>
      </c>
      <c r="BK699" s="56">
        <f t="shared" si="843"/>
        <v>0</v>
      </c>
      <c r="BL699" s="56">
        <f t="shared" si="843"/>
        <v>0</v>
      </c>
      <c r="BM699" s="56">
        <f t="shared" si="843"/>
        <v>0</v>
      </c>
      <c r="BN699" s="56">
        <f t="shared" si="843"/>
        <v>-236.16810710495338</v>
      </c>
      <c r="BO699" s="56">
        <f t="shared" si="843"/>
        <v>0</v>
      </c>
      <c r="BP699" s="56">
        <f t="shared" si="843"/>
        <v>-157623</v>
      </c>
      <c r="BQ699" s="56">
        <f>+BQ529-BQ698</f>
        <v>0</v>
      </c>
      <c r="BR699" s="56"/>
      <c r="BS699" s="56"/>
      <c r="BT699" s="56"/>
      <c r="BU699" s="56">
        <f>+BU508-BU698</f>
        <v>0</v>
      </c>
      <c r="BV699" s="56">
        <f>+BV504-BV698</f>
        <v>0</v>
      </c>
      <c r="BW699" s="56"/>
      <c r="BX699" s="56"/>
      <c r="BY699" s="56"/>
      <c r="BZ699" s="56"/>
      <c r="CA699" s="56"/>
      <c r="CB699" s="56"/>
      <c r="CC699" s="56"/>
      <c r="CD699" s="56"/>
      <c r="CE699" s="61"/>
      <c r="CF699" s="61"/>
      <c r="CG699" s="105"/>
    </row>
    <row r="700" spans="2:85" x14ac:dyDescent="0.3">
      <c r="B700" s="56"/>
      <c r="D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10"/>
      <c r="BT700" s="10"/>
      <c r="BU700" s="10"/>
      <c r="BV700" s="10"/>
      <c r="BW700" s="10"/>
      <c r="BX700" s="10"/>
      <c r="BY700" s="10"/>
      <c r="BZ700" s="10"/>
      <c r="CA700" s="10"/>
      <c r="CB700" s="61"/>
      <c r="CC700" s="105"/>
      <c r="CD700" s="105"/>
      <c r="CE700" s="105"/>
      <c r="CF700" s="105"/>
    </row>
    <row r="701" spans="2:85" x14ac:dyDescent="0.3">
      <c r="B701" s="56"/>
      <c r="D701" s="56">
        <f>SUM(D297:D677)</f>
        <v>40188841</v>
      </c>
      <c r="H701" s="1"/>
      <c r="N701" s="145"/>
      <c r="O701" s="1"/>
      <c r="W701" s="56">
        <f>SUM(W297:W677)</f>
        <v>434376</v>
      </c>
      <c r="AA701" s="59"/>
      <c r="BA701" s="59"/>
      <c r="BC701" s="56"/>
      <c r="BE701" s="59"/>
      <c r="BJ701" s="61"/>
      <c r="BK701" s="10">
        <f>+BK187</f>
        <v>4928581</v>
      </c>
      <c r="BL701" s="61"/>
      <c r="BM701" s="61"/>
      <c r="BN701" s="61"/>
      <c r="BO701" s="61"/>
      <c r="BP701" s="61"/>
      <c r="BQ701" s="61"/>
      <c r="BR701" s="61"/>
      <c r="BS701" s="10"/>
      <c r="BT701" s="10"/>
    </row>
    <row r="702" spans="2:85" x14ac:dyDescent="0.3">
      <c r="B702" s="56"/>
      <c r="D702" s="56"/>
      <c r="H702" s="56"/>
      <c r="N702" s="231"/>
      <c r="W702" s="56"/>
      <c r="AA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56"/>
      <c r="AU702" t="s">
        <v>161</v>
      </c>
      <c r="BC702" s="56"/>
      <c r="BE702" s="59"/>
      <c r="BH702" s="96"/>
      <c r="BI702" s="96"/>
      <c r="BJ702" s="96"/>
      <c r="BK702" s="493"/>
      <c r="BL702" s="96"/>
      <c r="BM702" s="96"/>
      <c r="BN702" s="96"/>
      <c r="BO702" s="96"/>
      <c r="BP702" s="96"/>
      <c r="BQ702" s="96"/>
      <c r="BR702" s="78"/>
      <c r="BS702" s="1"/>
      <c r="BT702" s="1"/>
    </row>
    <row r="703" spans="2:85" x14ac:dyDescent="0.3">
      <c r="D703" s="1"/>
      <c r="E703" s="111" t="s">
        <v>26</v>
      </c>
      <c r="F703" s="112"/>
      <c r="H703" s="112" t="s">
        <v>59</v>
      </c>
      <c r="I703" s="104"/>
      <c r="J703" s="104"/>
      <c r="K703" s="61"/>
      <c r="L703" s="10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BA703" s="56">
        <f>SUM(BA664:BA677)</f>
        <v>44881345</v>
      </c>
      <c r="BC703" s="56"/>
      <c r="BE703" s="56">
        <f>SUM(BE664:BE677)</f>
        <v>9000128</v>
      </c>
      <c r="BG703" s="231">
        <f>+BE703/BA703</f>
        <v>0.20053160171559029</v>
      </c>
      <c r="BH703" s="96"/>
      <c r="BI703" s="96"/>
      <c r="BJ703" s="96"/>
      <c r="BK703" s="493">
        <f>+BK194-BK698</f>
        <v>5763109</v>
      </c>
      <c r="BL703" s="96"/>
      <c r="BM703" s="96"/>
      <c r="BN703" s="96"/>
      <c r="BO703" s="96"/>
      <c r="BP703" s="96"/>
      <c r="BQ703" s="96"/>
      <c r="BR703" s="78"/>
      <c r="BS703" s="1"/>
      <c r="BT703" s="1"/>
    </row>
    <row r="704" spans="2:85" x14ac:dyDescent="0.3">
      <c r="B704" s="56"/>
      <c r="D704" s="1"/>
      <c r="E704" s="111" t="s">
        <v>38</v>
      </c>
      <c r="F704" s="112"/>
      <c r="H704" s="112" t="s">
        <v>40</v>
      </c>
      <c r="I704" s="10"/>
      <c r="J704" s="10"/>
      <c r="K704" s="61"/>
      <c r="L704" s="10"/>
      <c r="AD704" s="1"/>
      <c r="AE704" s="1"/>
      <c r="AF704" s="1"/>
      <c r="AG704" s="1"/>
      <c r="AH704" s="1"/>
      <c r="AI704" s="1">
        <f>SUM(W213:W243)</f>
        <v>25465</v>
      </c>
      <c r="AJ704" s="1"/>
      <c r="AK704" s="1"/>
      <c r="AL704" s="1" t="s">
        <v>17</v>
      </c>
      <c r="AM704" s="1"/>
      <c r="AN704" s="1"/>
      <c r="AO704" s="1"/>
      <c r="BC704" s="56"/>
      <c r="BE704" s="59"/>
      <c r="BH704" s="97"/>
      <c r="BI704" s="97"/>
      <c r="BJ704" s="97"/>
      <c r="BK704" s="493">
        <f>+BK187-BK698</f>
        <v>4928581</v>
      </c>
      <c r="BL704" s="97"/>
      <c r="BM704" s="97"/>
      <c r="BN704" s="97"/>
      <c r="BO704" s="97"/>
      <c r="BP704" s="97"/>
      <c r="BQ704" s="97"/>
      <c r="BR704" s="78"/>
      <c r="BS704" s="1"/>
      <c r="BT704" s="1"/>
    </row>
    <row r="705" spans="2:72" x14ac:dyDescent="0.3">
      <c r="B705" s="231"/>
      <c r="D705" s="1"/>
      <c r="E705" s="111" t="s">
        <v>45</v>
      </c>
      <c r="F705" s="112"/>
      <c r="H705" s="112" t="s">
        <v>55</v>
      </c>
      <c r="I705" s="10"/>
      <c r="J705" s="10"/>
      <c r="K705" s="61"/>
      <c r="L705" s="10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BC705" s="56"/>
      <c r="BE705" s="59"/>
      <c r="BH705" s="97"/>
      <c r="BI705" s="97"/>
      <c r="BJ705" s="97"/>
      <c r="BK705" s="493"/>
      <c r="BL705" s="97"/>
      <c r="BM705" s="97"/>
      <c r="BN705" s="97"/>
      <c r="BO705" s="97"/>
      <c r="BP705" s="97"/>
      <c r="BQ705" s="97"/>
      <c r="BR705" s="78"/>
      <c r="BS705" s="1"/>
      <c r="BT705" s="1"/>
    </row>
    <row r="706" spans="2:72" x14ac:dyDescent="0.3">
      <c r="D706" s="1"/>
      <c r="E706" s="111" t="s">
        <v>60</v>
      </c>
      <c r="F706" s="61"/>
      <c r="H706" s="81" t="s">
        <v>135</v>
      </c>
      <c r="I706" s="61"/>
      <c r="J706" s="61"/>
      <c r="K706" s="61"/>
      <c r="L706" s="6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BH706" s="97"/>
      <c r="BI706" s="97"/>
      <c r="BJ706" s="97"/>
      <c r="BK706" s="496"/>
      <c r="BL706" s="97"/>
      <c r="BM706" s="97"/>
      <c r="BN706" s="97"/>
      <c r="BO706" s="97"/>
      <c r="BP706" s="97"/>
      <c r="BQ706" s="97"/>
      <c r="BR706" s="78"/>
      <c r="BS706" s="1"/>
      <c r="BT706" s="1"/>
    </row>
    <row r="707" spans="2:72" x14ac:dyDescent="0.3">
      <c r="E707" s="111" t="s">
        <v>136</v>
      </c>
      <c r="H707" s="81" t="s">
        <v>137</v>
      </c>
      <c r="AD707" s="1"/>
      <c r="AE707" s="1"/>
      <c r="AF707" s="1"/>
      <c r="AG707" s="1"/>
      <c r="AH707" s="1"/>
      <c r="AI707" s="1"/>
      <c r="BD707" s="78"/>
      <c r="BE707" s="78"/>
      <c r="BF707" s="78"/>
      <c r="BG707" s="78"/>
      <c r="BH707" s="78"/>
      <c r="BI707" s="78"/>
      <c r="BJ707" s="78"/>
      <c r="BK707" s="494"/>
      <c r="BL707" s="78"/>
      <c r="BM707" s="78"/>
      <c r="BN707" s="78"/>
      <c r="BO707" s="78"/>
      <c r="BP707" s="78"/>
      <c r="BQ707" s="78"/>
      <c r="BR707" s="78"/>
      <c r="BS707" s="1"/>
      <c r="BT707" s="1"/>
    </row>
    <row r="708" spans="2:72" x14ac:dyDescent="0.3">
      <c r="B708" s="56"/>
      <c r="AD708" s="1"/>
      <c r="AE708" s="1"/>
      <c r="AF708" s="1"/>
      <c r="AG708" s="1"/>
      <c r="AH708" s="1"/>
      <c r="AI708" s="1"/>
      <c r="BA708" s="545">
        <v>157602857</v>
      </c>
      <c r="BK708" s="495"/>
    </row>
    <row r="709" spans="2:72" ht="15" thickBot="1" x14ac:dyDescent="0.35">
      <c r="D709" s="56">
        <f>SUM(D363:D369)</f>
        <v>378583</v>
      </c>
      <c r="AD709" s="1"/>
      <c r="AE709" s="507"/>
      <c r="AF709" s="547"/>
      <c r="AG709" s="507"/>
      <c r="AH709" s="507"/>
      <c r="AI709" s="507"/>
      <c r="AJ709" s="500"/>
      <c r="AK709" s="500"/>
      <c r="AL709" s="500"/>
      <c r="AM709" s="500"/>
      <c r="AN709" s="500"/>
      <c r="AO709" s="500"/>
      <c r="AP709" s="500"/>
      <c r="AQ709" s="500"/>
      <c r="AR709" s="500"/>
      <c r="AS709" s="500"/>
      <c r="AT709" s="500"/>
      <c r="AU709" s="500"/>
      <c r="AV709" s="500"/>
      <c r="AW709" s="500"/>
      <c r="AX709" s="500"/>
      <c r="AZ709" s="106"/>
      <c r="BA709" s="106"/>
      <c r="BB709" s="106"/>
      <c r="BC709" s="106"/>
      <c r="BK709" s="1"/>
    </row>
    <row r="710" spans="2:72" x14ac:dyDescent="0.3">
      <c r="D710" s="531">
        <f>SUM(D356:D362)</f>
        <v>417052</v>
      </c>
      <c r="J710" s="486"/>
      <c r="V710" s="106"/>
      <c r="AA710" s="56"/>
      <c r="AD710" s="1"/>
      <c r="AE710" s="507"/>
      <c r="AF710" s="546"/>
      <c r="AG710" s="1"/>
      <c r="AH710" s="1"/>
      <c r="AI710" s="485"/>
      <c r="AJ710" s="464"/>
      <c r="AK710" s="465"/>
      <c r="AL710" s="465"/>
      <c r="AM710" s="465"/>
      <c r="AN710" s="465"/>
      <c r="AO710" s="465"/>
      <c r="AP710" s="465"/>
      <c r="AQ710" s="465"/>
      <c r="AR710" s="465"/>
      <c r="AS710" s="465"/>
      <c r="AT710" s="465"/>
      <c r="AU710" s="465"/>
      <c r="AV710" s="465"/>
      <c r="AW710" s="466"/>
      <c r="AX710" s="500"/>
      <c r="AZ710" s="106"/>
      <c r="BA710" s="77"/>
      <c r="BB710" s="106"/>
      <c r="BC710" s="106"/>
      <c r="BK710" s="56"/>
    </row>
    <row r="711" spans="2:72" x14ac:dyDescent="0.3">
      <c r="D711" s="1"/>
      <c r="J711" s="214"/>
      <c r="AD711" s="1"/>
      <c r="AE711" s="507"/>
      <c r="AF711" s="546"/>
      <c r="AG711" s="1"/>
      <c r="AH711" s="1"/>
      <c r="AI711" s="485"/>
      <c r="AJ711" s="467"/>
      <c r="AK711" s="608" t="s">
        <v>142</v>
      </c>
      <c r="AL711" s="608"/>
      <c r="AM711" s="608"/>
      <c r="AN711" s="608"/>
      <c r="AO711" s="608"/>
      <c r="AP711" s="608"/>
      <c r="AQ711" s="608"/>
      <c r="AR711" s="608"/>
      <c r="AS711" s="608"/>
      <c r="AT711" s="608"/>
      <c r="AU711" s="608"/>
      <c r="AV711" s="608"/>
      <c r="AW711" s="468"/>
      <c r="AX711" s="500"/>
      <c r="AZ711" s="106"/>
      <c r="BA711" s="106"/>
      <c r="BB711" s="106"/>
      <c r="BC711" s="106"/>
    </row>
    <row r="712" spans="2:72" ht="15.6" x14ac:dyDescent="0.3">
      <c r="D712" s="1">
        <v>331000000</v>
      </c>
      <c r="H712" s="235">
        <f>+H269/D712</f>
        <v>4.5635842900302113E-2</v>
      </c>
      <c r="J712" s="57"/>
      <c r="AD712" s="1"/>
      <c r="AE712" s="507"/>
      <c r="AF712" s="546"/>
      <c r="AG712" s="1"/>
      <c r="AH712" s="1"/>
      <c r="AI712" s="485"/>
      <c r="AJ712" s="467"/>
      <c r="AK712" s="608" t="s">
        <v>141</v>
      </c>
      <c r="AL712" s="608"/>
      <c r="AM712" s="608"/>
      <c r="AN712" s="608"/>
      <c r="AO712" s="473"/>
      <c r="AP712" s="474" t="s">
        <v>20</v>
      </c>
      <c r="AQ712" s="473"/>
      <c r="AR712" s="474" t="s">
        <v>4</v>
      </c>
      <c r="AS712" s="475"/>
      <c r="AT712" s="475"/>
      <c r="AU712" s="475"/>
      <c r="AV712" s="479" t="s">
        <v>10</v>
      </c>
      <c r="AW712" s="468"/>
      <c r="AX712" s="500"/>
      <c r="AZ712" s="106"/>
      <c r="BA712" s="106"/>
      <c r="BB712" s="106"/>
      <c r="BC712" s="106"/>
    </row>
    <row r="713" spans="2:72" ht="15.6" x14ac:dyDescent="0.3">
      <c r="H713" s="235">
        <f>+AA269/H269</f>
        <v>1.9000541790705667E-2</v>
      </c>
      <c r="AD713" s="1"/>
      <c r="AE713" s="507"/>
      <c r="AF713" s="546"/>
      <c r="AG713" s="1"/>
      <c r="AH713" s="1"/>
      <c r="AI713" s="485"/>
      <c r="AJ713" s="467"/>
      <c r="AK713" s="623" t="s">
        <v>138</v>
      </c>
      <c r="AL713" s="623"/>
      <c r="AM713" s="623"/>
      <c r="AN713" s="623"/>
      <c r="AO713" s="473"/>
      <c r="AP713" s="476">
        <f>+AH50</f>
        <v>898992</v>
      </c>
      <c r="AQ713" s="477"/>
      <c r="AR713" s="476">
        <f>+AH51</f>
        <v>55687</v>
      </c>
      <c r="AS713" s="478"/>
      <c r="AT713" s="478"/>
      <c r="AU713" s="478"/>
      <c r="AV713" s="491">
        <f t="shared" ref="AV713:AV719" si="844">+AR713/AP713</f>
        <v>6.194382152455194E-2</v>
      </c>
      <c r="AW713" s="468"/>
      <c r="AX713" s="500"/>
      <c r="AZ713" s="106"/>
      <c r="BA713" s="77"/>
      <c r="BB713" s="106"/>
      <c r="BC713" s="106"/>
    </row>
    <row r="714" spans="2:72" ht="15.6" x14ac:dyDescent="0.3">
      <c r="D714" s="235"/>
      <c r="AD714" s="1"/>
      <c r="AE714" s="507"/>
      <c r="AF714" s="546"/>
      <c r="AG714" s="1"/>
      <c r="AH714" s="1"/>
      <c r="AI714" s="485"/>
      <c r="AJ714" s="467"/>
      <c r="AK714" s="624" t="s">
        <v>139</v>
      </c>
      <c r="AL714" s="625"/>
      <c r="AM714" s="625"/>
      <c r="AN714" s="625"/>
      <c r="AO714" s="64"/>
      <c r="AP714" s="469">
        <f>+AG83</f>
        <v>742147</v>
      </c>
      <c r="AQ714" s="64"/>
      <c r="AR714" s="469">
        <f>+AG84</f>
        <v>42339</v>
      </c>
      <c r="AS714" s="64"/>
      <c r="AT714" s="64"/>
      <c r="AU714" s="64"/>
      <c r="AV714" s="489">
        <f t="shared" si="844"/>
        <v>5.7049344671608188E-2</v>
      </c>
      <c r="AW714" s="468"/>
      <c r="AX714" s="500"/>
      <c r="AZ714" s="106"/>
      <c r="BA714" s="77"/>
      <c r="BB714" s="106"/>
      <c r="BC714" s="106"/>
    </row>
    <row r="715" spans="2:72" ht="15.6" x14ac:dyDescent="0.3">
      <c r="AD715" s="1"/>
      <c r="AE715" s="507"/>
      <c r="AF715" s="546"/>
      <c r="AG715" s="1"/>
      <c r="AH715" s="1"/>
      <c r="AI715" s="485"/>
      <c r="AJ715" s="467"/>
      <c r="AK715" s="625" t="s">
        <v>140</v>
      </c>
      <c r="AL715" s="625"/>
      <c r="AM715" s="625"/>
      <c r="AN715" s="625"/>
      <c r="AO715" s="64"/>
      <c r="AP715" s="469">
        <f>+AH113</f>
        <v>869627</v>
      </c>
      <c r="AQ715" s="64"/>
      <c r="AR715" s="469">
        <f>+AH114</f>
        <v>21252</v>
      </c>
      <c r="AS715" s="64"/>
      <c r="AT715" s="64"/>
      <c r="AU715" s="64"/>
      <c r="AV715" s="489">
        <f t="shared" si="844"/>
        <v>2.4438063675575852E-2</v>
      </c>
      <c r="AW715" s="468"/>
      <c r="AX715" s="500"/>
      <c r="AZ715" s="106"/>
      <c r="BA715" s="106"/>
      <c r="BB715" s="106"/>
      <c r="BC715" s="106"/>
    </row>
    <row r="716" spans="2:72" ht="15.6" x14ac:dyDescent="0.3">
      <c r="D716" s="428"/>
      <c r="AD716" s="1"/>
      <c r="AE716" s="507"/>
      <c r="AF716" s="546"/>
      <c r="AG716" s="1"/>
      <c r="AH716" s="1"/>
      <c r="AI716" s="485"/>
      <c r="AJ716" s="467"/>
      <c r="AK716" s="625" t="s">
        <v>143</v>
      </c>
      <c r="AL716" s="625"/>
      <c r="AM716" s="625"/>
      <c r="AN716" s="625"/>
      <c r="AO716" s="64"/>
      <c r="AP716" s="469">
        <f>+AG722</f>
        <v>1970617</v>
      </c>
      <c r="AQ716" s="64"/>
      <c r="AR716" s="469">
        <f>+AG724</f>
        <v>25901</v>
      </c>
      <c r="AS716" s="64"/>
      <c r="AT716" s="64"/>
      <c r="AU716" s="64"/>
      <c r="AV716" s="489">
        <f t="shared" si="844"/>
        <v>1.3143599187462607E-2</v>
      </c>
      <c r="AW716" s="468"/>
      <c r="AX716" s="500"/>
    </row>
    <row r="717" spans="2:72" ht="15.6" x14ac:dyDescent="0.3">
      <c r="D717" s="428"/>
      <c r="AD717" s="1"/>
      <c r="AE717" s="507"/>
      <c r="AF717" s="546"/>
      <c r="AG717" s="1"/>
      <c r="AH717" s="1"/>
      <c r="AI717" s="485"/>
      <c r="AJ717" s="467"/>
      <c r="AK717" s="543"/>
      <c r="AL717" s="543" t="s">
        <v>151</v>
      </c>
      <c r="AM717" s="543"/>
      <c r="AN717" s="543"/>
      <c r="AO717" s="64"/>
      <c r="AP717" s="469">
        <f>SUM(D144:D174)</f>
        <v>1493931</v>
      </c>
      <c r="AQ717" s="64"/>
      <c r="AR717" s="469">
        <f>SUM(W144:W174)</f>
        <v>30354</v>
      </c>
      <c r="AS717" s="64"/>
      <c r="AT717" s="64"/>
      <c r="AU717" s="64"/>
      <c r="AV717" s="489">
        <f t="shared" si="844"/>
        <v>2.0318207467413155E-2</v>
      </c>
      <c r="AW717" s="468"/>
      <c r="AX717" s="500"/>
    </row>
    <row r="718" spans="2:72" ht="15.6" x14ac:dyDescent="0.3">
      <c r="D718" s="428"/>
      <c r="AD718" s="1"/>
      <c r="AE718" s="507"/>
      <c r="AF718" s="546"/>
      <c r="AG718" s="1"/>
      <c r="AH718" s="1"/>
      <c r="AI718" s="485"/>
      <c r="AJ718" s="467"/>
      <c r="AK718" s="543"/>
      <c r="AL718" s="543" t="s">
        <v>152</v>
      </c>
      <c r="AM718" s="543"/>
      <c r="AN718" s="543"/>
      <c r="AO718" s="64"/>
      <c r="AP718" s="469">
        <f>SUM(D175:D204)</f>
        <v>1202331</v>
      </c>
      <c r="AQ718" s="64"/>
      <c r="AR718" s="544">
        <f>SUM(W175:W204)</f>
        <v>24042</v>
      </c>
      <c r="AS718" s="64"/>
      <c r="AT718" s="64"/>
      <c r="AU718" s="64"/>
      <c r="AV718" s="489">
        <f t="shared" si="844"/>
        <v>1.9996157464125936E-2</v>
      </c>
      <c r="AW718" s="468"/>
      <c r="AX718" s="500"/>
    </row>
    <row r="719" spans="2:72" ht="15.6" x14ac:dyDescent="0.3">
      <c r="D719" s="428"/>
      <c r="AD719" s="1"/>
      <c r="AE719" s="507"/>
      <c r="AF719" s="546"/>
      <c r="AG719" s="1"/>
      <c r="AH719" s="1"/>
      <c r="AI719" s="485"/>
      <c r="AJ719" s="467"/>
      <c r="AK719" s="543"/>
      <c r="AL719" s="543" t="s">
        <v>153</v>
      </c>
      <c r="AM719" s="543"/>
      <c r="AN719" s="543"/>
      <c r="AO719" s="64"/>
      <c r="AP719" s="469">
        <f>SUM(D205:D230)</f>
        <v>1470960</v>
      </c>
      <c r="AQ719" s="64"/>
      <c r="AR719" s="469">
        <f>SUM(W205:W235)</f>
        <v>24156</v>
      </c>
      <c r="AS719" s="64"/>
      <c r="AT719" s="64"/>
      <c r="AU719" s="64"/>
      <c r="AV719" s="489">
        <f t="shared" si="844"/>
        <v>1.6421928536465982E-2</v>
      </c>
      <c r="AW719" s="468"/>
      <c r="AX719" s="500"/>
      <c r="BA719" s="486">
        <f>+AV713-AV719</f>
        <v>4.5521892988085955E-2</v>
      </c>
    </row>
    <row r="720" spans="2:72" ht="15" thickBot="1" x14ac:dyDescent="0.35">
      <c r="B720" s="427"/>
      <c r="D720" s="235"/>
      <c r="AD720" s="1"/>
      <c r="AE720" s="507"/>
      <c r="AF720" s="546"/>
      <c r="AG720" s="1"/>
      <c r="AH720" s="1"/>
      <c r="AI720" s="485"/>
      <c r="AJ720" s="467"/>
      <c r="AK720" s="480"/>
      <c r="AL720" s="480"/>
      <c r="AM720" s="480"/>
      <c r="AN720" s="480"/>
      <c r="AO720" s="481"/>
      <c r="AP720" s="482"/>
      <c r="AQ720" s="481"/>
      <c r="AR720" s="482"/>
      <c r="AS720" s="481"/>
      <c r="AT720" s="481"/>
      <c r="AU720" s="481"/>
      <c r="AV720" s="483"/>
      <c r="AW720" s="468"/>
      <c r="AX720" s="500"/>
      <c r="BA720">
        <f>+BA719/AV713</f>
        <v>0.73488996751747038</v>
      </c>
    </row>
    <row r="721" spans="2:87" ht="15.6" x14ac:dyDescent="0.3">
      <c r="B721" s="427"/>
      <c r="D721" s="235"/>
      <c r="AD721" s="1"/>
      <c r="AE721" s="507"/>
      <c r="AF721" s="546"/>
      <c r="AG721" s="1"/>
      <c r="AH721" s="1"/>
      <c r="AI721" s="485"/>
      <c r="AJ721" s="467"/>
      <c r="AK721" s="623" t="s">
        <v>138</v>
      </c>
      <c r="AL721" s="623"/>
      <c r="AM721" s="623"/>
      <c r="AN721" s="623"/>
      <c r="AO721" s="64"/>
      <c r="AP721" s="469"/>
      <c r="AQ721" s="64"/>
      <c r="AR721" s="469">
        <f>+AR713</f>
        <v>55687</v>
      </c>
      <c r="AS721" s="64"/>
      <c r="AT721" s="64"/>
      <c r="AU721" s="64"/>
      <c r="AV721" s="144"/>
      <c r="AW721" s="468"/>
      <c r="AX721" s="500"/>
    </row>
    <row r="722" spans="2:87" ht="15.6" x14ac:dyDescent="0.3">
      <c r="B722" s="427"/>
      <c r="D722" s="235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10"/>
      <c r="AE722" s="507"/>
      <c r="AF722" s="546"/>
      <c r="AG722" s="33">
        <f>SUM(D113:D143)</f>
        <v>1970617</v>
      </c>
      <c r="AH722" s="1"/>
      <c r="AI722" s="485"/>
      <c r="AJ722" s="467"/>
      <c r="AK722" s="609" t="s">
        <v>153</v>
      </c>
      <c r="AL722" s="609"/>
      <c r="AM722" s="609"/>
      <c r="AN722" s="609"/>
      <c r="AO722" s="64"/>
      <c r="AP722" s="469"/>
      <c r="AQ722" s="64"/>
      <c r="AR722" s="469">
        <f>+AR719</f>
        <v>24156</v>
      </c>
      <c r="AS722" s="64"/>
      <c r="AT722" s="64"/>
      <c r="AU722" s="64"/>
      <c r="AV722" s="144"/>
      <c r="AW722" s="468"/>
      <c r="AX722" s="500"/>
    </row>
    <row r="723" spans="2:87" ht="15.6" x14ac:dyDescent="0.3">
      <c r="B723" s="427"/>
      <c r="D723" s="235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10"/>
      <c r="AE723" s="507"/>
      <c r="AF723" s="546"/>
      <c r="AG723" s="33">
        <f>SUM(W125:W138)</f>
        <v>12117</v>
      </c>
      <c r="AH723" s="1"/>
      <c r="AI723" s="485"/>
      <c r="AJ723" s="467"/>
      <c r="AK723" s="63"/>
      <c r="AL723" s="497" t="s">
        <v>3</v>
      </c>
      <c r="AM723" s="63"/>
      <c r="AN723" s="63"/>
      <c r="AO723" s="64"/>
      <c r="AP723" s="469"/>
      <c r="AQ723" s="64"/>
      <c r="AR723" s="469">
        <f>+AR721-AR722</f>
        <v>31531</v>
      </c>
      <c r="AS723" s="64"/>
      <c r="AT723" s="64"/>
      <c r="AU723" s="64"/>
      <c r="AV723" s="484">
        <f>+AR723/AR721</f>
        <v>0.5662183274372834</v>
      </c>
      <c r="AW723" s="468"/>
      <c r="AX723" s="500"/>
    </row>
    <row r="724" spans="2:87" ht="15" thickBot="1" x14ac:dyDescent="0.35">
      <c r="D724" s="427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10"/>
      <c r="AE724" s="507"/>
      <c r="AF724" s="548"/>
      <c r="AG724" s="33">
        <f>SUM(W113:W143)</f>
        <v>25901</v>
      </c>
      <c r="AH724" s="1"/>
      <c r="AI724" s="485"/>
      <c r="AJ724" s="470"/>
      <c r="AK724" s="471"/>
      <c r="AL724" s="471"/>
      <c r="AM724" s="471"/>
      <c r="AN724" s="471"/>
      <c r="AO724" s="471"/>
      <c r="AP724" s="471"/>
      <c r="AQ724" s="471"/>
      <c r="AR724" s="471"/>
      <c r="AS724" s="471"/>
      <c r="AT724" s="471"/>
      <c r="AU724" s="471"/>
      <c r="AV724" s="471"/>
      <c r="AW724" s="472"/>
      <c r="AX724" s="500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1"/>
      <c r="BT724" s="1"/>
      <c r="BU724" s="1"/>
      <c r="BV724" s="1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</row>
    <row r="725" spans="2:87" x14ac:dyDescent="0.3"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10"/>
      <c r="AE725" s="507"/>
      <c r="AF725" s="507"/>
      <c r="AG725" s="507"/>
      <c r="AH725" s="507"/>
      <c r="AI725" s="507"/>
      <c r="AJ725" s="500"/>
      <c r="AK725" s="500"/>
      <c r="AL725" s="500"/>
      <c r="AM725" s="500"/>
      <c r="AN725" s="500"/>
      <c r="AO725" s="500"/>
      <c r="AP725" s="500"/>
      <c r="AQ725" s="500"/>
      <c r="AR725" s="500"/>
      <c r="AS725" s="500"/>
      <c r="AT725" s="500"/>
      <c r="AU725" s="500"/>
      <c r="AV725" s="500"/>
      <c r="AW725" s="500"/>
      <c r="AX725" s="500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77"/>
      <c r="BX725" s="77"/>
      <c r="BY725" s="77"/>
      <c r="BZ725" s="77"/>
      <c r="CA725" s="109"/>
      <c r="CB725" s="1"/>
      <c r="CC725" s="1"/>
      <c r="CD725" s="1"/>
      <c r="CE725" s="1"/>
      <c r="CF725" s="1"/>
      <c r="CG725" s="1"/>
      <c r="CH725" s="1"/>
      <c r="CI725" s="1"/>
    </row>
    <row r="726" spans="2:87" x14ac:dyDescent="0.3">
      <c r="D726">
        <v>10</v>
      </c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10"/>
      <c r="AE726" s="10"/>
      <c r="AF726" s="10"/>
      <c r="AG726" s="10"/>
      <c r="AH726" s="10"/>
      <c r="AI726" s="10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77"/>
      <c r="BX726" s="77"/>
      <c r="BY726" s="77"/>
      <c r="BZ726" s="77"/>
      <c r="CA726" s="77"/>
      <c r="CB726" s="1"/>
      <c r="CC726" s="1"/>
      <c r="CD726" s="1"/>
      <c r="CE726" s="1"/>
      <c r="CF726" s="1"/>
      <c r="CG726" s="1"/>
      <c r="CH726" s="1"/>
      <c r="CI726" s="1"/>
    </row>
    <row r="727" spans="2:87" x14ac:dyDescent="0.3">
      <c r="D727" s="1">
        <v>77000000</v>
      </c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10"/>
      <c r="AE727" s="10"/>
      <c r="AF727" s="10"/>
      <c r="AG727" s="10"/>
      <c r="AH727" s="10"/>
      <c r="AI727" s="10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77"/>
      <c r="BX727" s="77"/>
      <c r="BY727" s="77"/>
      <c r="BZ727" s="77"/>
      <c r="CA727" s="77"/>
      <c r="CB727" s="1"/>
      <c r="CC727" s="1"/>
      <c r="CD727" s="1"/>
      <c r="CE727" s="1"/>
      <c r="CF727" s="1"/>
      <c r="CG727" s="1"/>
    </row>
    <row r="728" spans="2:87" x14ac:dyDescent="0.3">
      <c r="D728" s="57">
        <f>+D727/D730</f>
        <v>0.23262839879154079</v>
      </c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10"/>
      <c r="AE728" s="10"/>
      <c r="AF728" s="10"/>
      <c r="AG728" s="501"/>
      <c r="AH728" s="10"/>
      <c r="AI728" s="10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77"/>
      <c r="BX728" s="77"/>
      <c r="BY728" s="77"/>
      <c r="BZ728" s="77"/>
      <c r="CA728" s="77"/>
      <c r="CB728" s="1"/>
      <c r="CC728" s="1"/>
      <c r="CD728" s="1"/>
      <c r="CE728" s="1"/>
      <c r="CF728" s="1"/>
      <c r="CG728" s="1"/>
    </row>
    <row r="729" spans="2:87" x14ac:dyDescent="0.3"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10"/>
      <c r="AE729" s="10"/>
      <c r="AF729" s="507"/>
      <c r="AG729" s="526"/>
      <c r="AH729" s="507"/>
      <c r="AI729" s="507"/>
      <c r="AJ729" s="500"/>
      <c r="AK729" s="500"/>
      <c r="AL729" s="500"/>
      <c r="AM729" s="500"/>
      <c r="AN729" s="500"/>
      <c r="AO729" s="500"/>
      <c r="AP729" s="500"/>
      <c r="AQ729" s="500"/>
      <c r="AR729" s="500"/>
      <c r="AS729" s="500"/>
      <c r="AT729" s="500"/>
      <c r="AU729" s="500"/>
      <c r="AV729" s="500"/>
      <c r="AW729" s="500"/>
      <c r="AX729" s="500"/>
      <c r="AY729" s="500"/>
      <c r="AZ729" s="500"/>
      <c r="BA729" s="500"/>
      <c r="BB729" s="500"/>
      <c r="BC729" s="500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77"/>
      <c r="BX729" s="77"/>
      <c r="BY729" s="110"/>
      <c r="BZ729" s="77"/>
      <c r="CA729" s="77"/>
    </row>
    <row r="730" spans="2:87" x14ac:dyDescent="0.3">
      <c r="D730" s="1">
        <v>331000000</v>
      </c>
      <c r="H730">
        <v>0.13400000000000001</v>
      </c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10"/>
      <c r="AE730" s="10"/>
      <c r="AF730" s="507"/>
      <c r="AG730" s="527"/>
      <c r="AH730" s="507"/>
      <c r="AI730" s="507"/>
      <c r="AJ730" s="524"/>
      <c r="AK730" s="524"/>
      <c r="AL730" s="525"/>
      <c r="AM730" s="525"/>
      <c r="AN730" s="525"/>
      <c r="AO730" s="525"/>
      <c r="AP730" s="525"/>
      <c r="AQ730" s="525"/>
      <c r="AR730" s="525"/>
      <c r="AS730" s="525"/>
      <c r="AT730" s="525"/>
      <c r="AU730" s="525"/>
      <c r="AV730" s="525"/>
      <c r="AW730" s="525"/>
      <c r="AX730" s="525"/>
      <c r="AY730" s="525"/>
      <c r="AZ730" s="525"/>
      <c r="BA730" s="525"/>
      <c r="BB730" s="524"/>
      <c r="BC730" s="524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77"/>
      <c r="BX730" s="77"/>
      <c r="BY730" s="77"/>
      <c r="BZ730" s="77"/>
      <c r="CA730" s="77"/>
    </row>
    <row r="731" spans="2:87" x14ac:dyDescent="0.3">
      <c r="D731" s="1">
        <f>+D730*H730</f>
        <v>44354000</v>
      </c>
      <c r="H731" s="1">
        <f>+D731*0.001</f>
        <v>44354</v>
      </c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10"/>
      <c r="AE731" s="10"/>
      <c r="AF731" s="507"/>
      <c r="AG731" s="526"/>
      <c r="AH731" s="507"/>
      <c r="AI731" s="507"/>
      <c r="AJ731" s="524"/>
      <c r="AK731" s="524"/>
      <c r="AL731" s="138"/>
      <c r="AM731" s="138"/>
      <c r="AN731" s="138"/>
      <c r="AO731" s="138"/>
      <c r="AP731" s="138"/>
      <c r="AQ731" s="138"/>
      <c r="AR731" s="138"/>
      <c r="AS731" s="78"/>
      <c r="AT731" s="78"/>
      <c r="AU731" s="78"/>
      <c r="AV731" s="98"/>
      <c r="AW731" s="98"/>
      <c r="AX731" s="98"/>
      <c r="AY731" s="98"/>
      <c r="AZ731" s="524"/>
      <c r="BA731" s="524"/>
      <c r="BB731" s="530"/>
      <c r="BC731" s="524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77"/>
      <c r="BX731" s="77"/>
      <c r="BY731" s="77"/>
      <c r="BZ731" s="77"/>
      <c r="CA731" s="77"/>
    </row>
    <row r="732" spans="2:87" x14ac:dyDescent="0.3">
      <c r="D732" s="425">
        <v>7.1999999999999995E-2</v>
      </c>
      <c r="H732" s="1">
        <f>+AA204*H730</f>
        <v>28746.886000000002</v>
      </c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10"/>
      <c r="AE732" s="10"/>
      <c r="AF732" s="507"/>
      <c r="AG732" s="526">
        <v>44031</v>
      </c>
      <c r="AH732" s="507"/>
      <c r="AI732" s="507"/>
      <c r="AJ732" s="524"/>
      <c r="AK732" s="524"/>
      <c r="AL732" s="138"/>
      <c r="AM732" s="138"/>
      <c r="AN732" s="138"/>
      <c r="AO732" s="138"/>
      <c r="AP732" s="138"/>
      <c r="AQ732" s="138"/>
      <c r="AR732" s="138"/>
      <c r="AS732" s="138"/>
      <c r="AT732" s="98"/>
      <c r="AU732" s="78"/>
      <c r="AV732" s="98"/>
      <c r="AW732" s="98"/>
      <c r="AX732" s="98"/>
      <c r="AY732" s="98"/>
      <c r="AZ732" s="524"/>
      <c r="BA732" s="524"/>
      <c r="BB732" s="530"/>
      <c r="BC732" s="524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77"/>
      <c r="BX732" s="77"/>
      <c r="BY732" s="77"/>
      <c r="BZ732" s="77"/>
      <c r="CA732" s="77"/>
    </row>
    <row r="733" spans="2:87" x14ac:dyDescent="0.3"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10"/>
      <c r="AE733" s="10"/>
      <c r="AF733" s="507"/>
      <c r="AG733" s="526">
        <v>44038</v>
      </c>
      <c r="AH733" s="507"/>
      <c r="AI733" s="507"/>
      <c r="AJ733" s="524"/>
      <c r="AK733" s="524"/>
      <c r="AL733" s="78"/>
      <c r="AM733" s="78"/>
      <c r="AN733" s="139"/>
      <c r="AO733" s="139"/>
      <c r="AP733" s="139"/>
      <c r="AQ733" s="139"/>
      <c r="AR733" s="139"/>
      <c r="AS733" s="78"/>
      <c r="AT733" s="78"/>
      <c r="AU733" s="78"/>
      <c r="AV733" s="98"/>
      <c r="AW733" s="98"/>
      <c r="AX733" s="98"/>
      <c r="AY733" s="98"/>
      <c r="AZ733" s="524"/>
      <c r="BA733" s="524"/>
      <c r="BB733" s="530"/>
      <c r="BC733" s="524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77"/>
      <c r="BX733" s="77"/>
      <c r="BY733" s="77"/>
      <c r="BZ733" s="77"/>
      <c r="CA733" s="77"/>
    </row>
    <row r="734" spans="2:87" x14ac:dyDescent="0.3">
      <c r="D734" s="235">
        <v>4.2000000000000003E-2</v>
      </c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10"/>
      <c r="AE734" s="10"/>
      <c r="AF734" s="507"/>
      <c r="AG734" s="526">
        <v>44045</v>
      </c>
      <c r="AH734" s="507"/>
      <c r="AI734" s="507"/>
      <c r="AJ734" s="524"/>
      <c r="AK734" s="524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98"/>
      <c r="AW734" s="98"/>
      <c r="AX734" s="98"/>
      <c r="AY734" s="98"/>
      <c r="AZ734" s="524"/>
      <c r="BA734" s="524"/>
      <c r="BB734" s="530"/>
      <c r="BC734" s="524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2:87" x14ac:dyDescent="0.3">
      <c r="D735" s="531">
        <f>+D730*D732*D734</f>
        <v>1000944.0000000001</v>
      </c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10"/>
      <c r="AE735" s="10"/>
      <c r="AF735" s="507"/>
      <c r="AG735" s="526">
        <v>44052</v>
      </c>
      <c r="AH735" s="507"/>
      <c r="AI735" s="507"/>
      <c r="AJ735" s="524"/>
      <c r="AK735" s="524"/>
      <c r="AL735" s="78"/>
      <c r="AM735" s="78"/>
      <c r="AN735" s="139"/>
      <c r="AO735" s="139"/>
      <c r="AP735" s="139"/>
      <c r="AQ735" s="139"/>
      <c r="AR735" s="139"/>
      <c r="AS735" s="139"/>
      <c r="AT735" s="139"/>
      <c r="AU735" s="78"/>
      <c r="AV735" s="98"/>
      <c r="AW735" s="98"/>
      <c r="AX735" s="98"/>
      <c r="AY735" s="98"/>
      <c r="AZ735" s="524"/>
      <c r="BA735" s="524"/>
      <c r="BB735" s="530"/>
      <c r="BC735" s="524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2:87" x14ac:dyDescent="0.3"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10"/>
      <c r="AE736" s="10"/>
      <c r="AF736" s="507"/>
      <c r="AG736" s="526"/>
      <c r="AH736" s="507"/>
      <c r="AI736" s="507"/>
      <c r="AJ736" s="524"/>
      <c r="AK736" s="524"/>
      <c r="AL736" s="78"/>
      <c r="AM736" s="78"/>
      <c r="AN736" s="139"/>
      <c r="AO736" s="139"/>
      <c r="AP736" s="139"/>
      <c r="AQ736" s="139"/>
      <c r="AR736" s="139"/>
      <c r="AS736" s="139"/>
      <c r="AT736" s="139"/>
      <c r="AU736" s="78"/>
      <c r="AV736" s="98"/>
      <c r="AW736" s="98"/>
      <c r="AX736" s="98"/>
      <c r="AY736" s="98"/>
      <c r="AZ736" s="524"/>
      <c r="BA736" s="524"/>
      <c r="BB736" s="530"/>
      <c r="BC736" s="524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2:79" x14ac:dyDescent="0.3"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10"/>
      <c r="AE737" s="10"/>
      <c r="AF737" s="507"/>
      <c r="AG737" s="526"/>
      <c r="AH737" s="507"/>
      <c r="AI737" s="507"/>
      <c r="AJ737" s="524"/>
      <c r="AK737" s="524"/>
      <c r="AL737" s="78"/>
      <c r="AM737" s="78"/>
      <c r="AN737" s="139"/>
      <c r="AO737" s="139"/>
      <c r="AP737" s="139"/>
      <c r="AQ737" s="139"/>
      <c r="AR737" s="139"/>
      <c r="AS737" s="139"/>
      <c r="AT737" s="139"/>
      <c r="AU737" s="78"/>
      <c r="AV737" s="98"/>
      <c r="AW737" s="98"/>
      <c r="AX737" s="98"/>
      <c r="AY737" s="98"/>
      <c r="AZ737" s="524"/>
      <c r="BA737" s="524"/>
      <c r="BB737" s="530"/>
      <c r="BC737" s="524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2:79" x14ac:dyDescent="0.3"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10"/>
      <c r="AE738" s="10"/>
      <c r="AF738" s="507"/>
      <c r="AG738" s="528"/>
      <c r="AH738" s="507"/>
      <c r="AI738" s="507"/>
      <c r="AJ738" s="524"/>
      <c r="AK738" s="524"/>
      <c r="AL738" s="78"/>
      <c r="AM738" s="78"/>
      <c r="AN738" s="139"/>
      <c r="AO738" s="139"/>
      <c r="AP738" s="139"/>
      <c r="AQ738" s="139"/>
      <c r="AR738" s="139"/>
      <c r="AS738" s="139"/>
      <c r="AT738" s="139"/>
      <c r="AU738" s="78"/>
      <c r="AV738" s="98"/>
      <c r="AW738" s="98"/>
      <c r="AX738" s="98"/>
      <c r="AY738" s="98"/>
      <c r="AZ738" s="524"/>
      <c r="BA738" s="524"/>
      <c r="BB738" s="530"/>
      <c r="BC738" s="524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2:79" x14ac:dyDescent="0.3"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10"/>
      <c r="AE739" s="10"/>
      <c r="AF739" s="507"/>
      <c r="AG739" s="507"/>
      <c r="AH739" s="507"/>
      <c r="AI739" s="507"/>
      <c r="AJ739" s="524"/>
      <c r="AK739" s="524"/>
      <c r="AL739" s="78"/>
      <c r="AM739" s="78"/>
      <c r="AN739" s="139"/>
      <c r="AO739" s="139"/>
      <c r="AP739" s="139"/>
      <c r="AQ739" s="139"/>
      <c r="AR739" s="139"/>
      <c r="AS739" s="139"/>
      <c r="AT739" s="139"/>
      <c r="AU739" s="78"/>
      <c r="AV739" s="98"/>
      <c r="AW739" s="98"/>
      <c r="AX739" s="98"/>
      <c r="AY739" s="98"/>
      <c r="AZ739" s="524"/>
      <c r="BA739" s="524"/>
      <c r="BB739" s="530"/>
      <c r="BC739" s="524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2:79" x14ac:dyDescent="0.3"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10"/>
      <c r="AE740" s="10"/>
      <c r="AF740" s="507"/>
      <c r="AG740" s="507"/>
      <c r="AH740" s="507"/>
      <c r="AI740" s="507"/>
      <c r="AJ740" s="524"/>
      <c r="AK740" s="524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78"/>
      <c r="AW740" s="78"/>
      <c r="AX740" s="78"/>
      <c r="AY740" s="78"/>
      <c r="AZ740" s="524"/>
      <c r="BA740" s="530"/>
      <c r="BB740" s="530"/>
      <c r="BC740" s="524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2:79" x14ac:dyDescent="0.3">
      <c r="AD741" s="10"/>
      <c r="AE741" s="10"/>
      <c r="AF741" s="507"/>
      <c r="AG741" s="507"/>
      <c r="AH741" s="507"/>
      <c r="AI741" s="507"/>
      <c r="AJ741" s="524"/>
      <c r="AK741" s="524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78"/>
      <c r="AW741" s="78"/>
      <c r="AX741" s="78"/>
      <c r="AY741" s="78"/>
      <c r="AZ741" s="524"/>
      <c r="BA741" s="530"/>
      <c r="BB741" s="530"/>
      <c r="BC741" s="524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2:79" ht="15" thickBot="1" x14ac:dyDescent="0.35">
      <c r="B742" s="500"/>
      <c r="C742" s="500"/>
      <c r="D742" s="500"/>
      <c r="E742" s="500"/>
      <c r="F742" s="500"/>
      <c r="G742" s="500"/>
      <c r="H742" s="500"/>
      <c r="I742" s="500"/>
      <c r="J742" s="500"/>
      <c r="K742" s="500"/>
      <c r="L742" s="500"/>
      <c r="M742" s="500"/>
      <c r="N742" s="500"/>
      <c r="O742" s="500"/>
      <c r="P742" s="500"/>
      <c r="Q742" s="500"/>
      <c r="R742" s="500"/>
      <c r="S742" s="500"/>
      <c r="T742" s="500"/>
      <c r="U742" s="500"/>
      <c r="V742" s="500"/>
      <c r="AD742" s="10"/>
      <c r="AE742" s="10"/>
      <c r="AF742" s="507"/>
      <c r="AG742" s="507"/>
      <c r="AH742" s="507"/>
      <c r="AI742" s="507"/>
      <c r="AJ742" s="524"/>
      <c r="AK742" s="524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78"/>
      <c r="AW742" s="78"/>
      <c r="AX742" s="78"/>
      <c r="AY742" s="78"/>
      <c r="AZ742" s="524"/>
      <c r="BA742" s="530"/>
      <c r="BB742" s="530"/>
      <c r="BC742" s="524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2:79" x14ac:dyDescent="0.3">
      <c r="B743" s="500"/>
      <c r="C743" s="510"/>
      <c r="D743" s="357"/>
      <c r="E743" s="357"/>
      <c r="F743" s="357"/>
      <c r="G743" s="357"/>
      <c r="H743" s="357"/>
      <c r="I743" s="357"/>
      <c r="J743" s="357"/>
      <c r="K743" s="357"/>
      <c r="L743" s="357"/>
      <c r="M743" s="357"/>
      <c r="N743" s="357"/>
      <c r="O743" s="357"/>
      <c r="P743" s="511"/>
      <c r="V743" s="500"/>
      <c r="AD743" s="10"/>
      <c r="AE743" s="10"/>
      <c r="AF743" s="507"/>
      <c r="AG743" s="507"/>
      <c r="AH743" s="507"/>
      <c r="AI743" s="507"/>
      <c r="AJ743" s="524"/>
      <c r="AK743" s="524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78"/>
      <c r="AW743" s="78"/>
      <c r="AX743" s="78"/>
      <c r="AY743" s="78"/>
      <c r="AZ743" s="524"/>
      <c r="BA743" s="530"/>
      <c r="BB743" s="530"/>
      <c r="BC743" s="524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2:79" x14ac:dyDescent="0.3">
      <c r="B744" s="500"/>
      <c r="C744" s="512"/>
      <c r="D744" s="502" t="s">
        <v>149</v>
      </c>
      <c r="E744" s="387"/>
      <c r="F744" s="387"/>
      <c r="G744" s="387"/>
      <c r="H744" s="627" t="s">
        <v>20</v>
      </c>
      <c r="I744" s="627"/>
      <c r="J744" s="627"/>
      <c r="K744" s="387"/>
      <c r="L744" s="387"/>
      <c r="M744" s="387"/>
      <c r="N744" s="387"/>
      <c r="O744" s="387"/>
      <c r="P744" s="513"/>
      <c r="V744" s="500"/>
      <c r="AD744" s="10"/>
      <c r="AE744" s="10"/>
      <c r="AF744" s="507"/>
      <c r="AG744" s="507"/>
      <c r="AH744" s="507"/>
      <c r="AI744" s="507"/>
      <c r="AJ744" s="524"/>
      <c r="AK744" s="524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78"/>
      <c r="AW744" s="78"/>
      <c r="AX744" s="78"/>
      <c r="AY744" s="78"/>
      <c r="AZ744" s="524"/>
      <c r="BA744" s="530"/>
      <c r="BB744" s="530"/>
      <c r="BC744" s="524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2:79" x14ac:dyDescent="0.3">
      <c r="B745" s="500"/>
      <c r="C745" s="512"/>
      <c r="D745" s="514" t="s">
        <v>150</v>
      </c>
      <c r="E745" s="387"/>
      <c r="F745" s="387"/>
      <c r="G745" s="387"/>
      <c r="H745" s="515" t="s">
        <v>147</v>
      </c>
      <c r="I745" s="502"/>
      <c r="J745" s="516" t="s">
        <v>148</v>
      </c>
      <c r="K745" s="502"/>
      <c r="L745" s="502"/>
      <c r="M745" s="502"/>
      <c r="N745" s="502"/>
      <c r="O745" s="517" t="s">
        <v>3</v>
      </c>
      <c r="P745" s="513"/>
      <c r="V745" s="500"/>
      <c r="AD745" s="10"/>
      <c r="AE745" s="10"/>
      <c r="AF745" s="507"/>
      <c r="AG745" s="507"/>
      <c r="AH745" s="507"/>
      <c r="AI745" s="507"/>
      <c r="AJ745" s="524"/>
      <c r="AK745" s="524"/>
      <c r="AL745" s="529"/>
      <c r="AM745" s="529"/>
      <c r="AN745" s="529"/>
      <c r="AO745" s="529"/>
      <c r="AP745" s="529"/>
      <c r="AQ745" s="529"/>
      <c r="AR745" s="529"/>
      <c r="AS745" s="529"/>
      <c r="AT745" s="529"/>
      <c r="AU745" s="529"/>
      <c r="AV745" s="524"/>
      <c r="AW745" s="524"/>
      <c r="AX745" s="524"/>
      <c r="AY745" s="524"/>
      <c r="AZ745" s="524"/>
      <c r="BA745" s="530"/>
      <c r="BB745" s="530"/>
      <c r="BC745" s="524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2:79" x14ac:dyDescent="0.3">
      <c r="B746" s="500"/>
      <c r="C746" s="512"/>
      <c r="D746" s="503" t="s">
        <v>146</v>
      </c>
      <c r="E746" s="15"/>
      <c r="F746" s="15"/>
      <c r="G746" s="15"/>
      <c r="H746" s="518">
        <f>SUM(D133:D139)</f>
        <v>471981</v>
      </c>
      <c r="I746" s="15"/>
      <c r="J746" s="16">
        <f>+H746/7</f>
        <v>67425.857142857145</v>
      </c>
      <c r="K746" s="15"/>
      <c r="L746" s="15"/>
      <c r="M746" s="15"/>
      <c r="N746" s="15"/>
      <c r="O746" s="15"/>
      <c r="P746" s="513"/>
      <c r="V746" s="500"/>
      <c r="AD746" s="10"/>
      <c r="AE746" s="10"/>
      <c r="AF746" s="507"/>
      <c r="AG746" s="507"/>
      <c r="AH746" s="507"/>
      <c r="AI746" s="507"/>
      <c r="AJ746" s="524"/>
      <c r="AK746" s="524"/>
      <c r="AL746" s="529"/>
      <c r="AM746" s="529"/>
      <c r="AN746" s="529"/>
      <c r="AO746" s="529"/>
      <c r="AP746" s="529"/>
      <c r="AQ746" s="529"/>
      <c r="AR746" s="529"/>
      <c r="AS746" s="529"/>
      <c r="AT746" s="529"/>
      <c r="AU746" s="529"/>
      <c r="AV746" s="529"/>
      <c r="AW746" s="529"/>
      <c r="AX746" s="529"/>
      <c r="AY746" s="529"/>
      <c r="AZ746" s="524"/>
      <c r="BA746" s="524"/>
      <c r="BB746" s="530"/>
      <c r="BC746" s="524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2:79" x14ac:dyDescent="0.3">
      <c r="B747" s="500"/>
      <c r="C747" s="512"/>
      <c r="D747" s="503" t="s">
        <v>145</v>
      </c>
      <c r="E747" s="15"/>
      <c r="F747" s="15"/>
      <c r="G747" s="15"/>
      <c r="H747" s="16">
        <f>SUM(D140:D146)</f>
        <v>427527</v>
      </c>
      <c r="I747" s="15"/>
      <c r="J747" s="16">
        <f>+H747/7</f>
        <v>61075.285714285717</v>
      </c>
      <c r="K747" s="15"/>
      <c r="L747" s="15"/>
      <c r="M747" s="15"/>
      <c r="N747" s="15"/>
      <c r="O747" s="15"/>
      <c r="P747" s="513"/>
      <c r="V747" s="500"/>
      <c r="AJ747" s="98"/>
      <c r="AK747" s="98"/>
      <c r="AL747" s="98"/>
      <c r="AM747" s="98"/>
      <c r="AN747" s="98"/>
      <c r="AO747" s="98"/>
      <c r="AP747" s="98"/>
      <c r="AQ747" s="98"/>
      <c r="AR747" s="98"/>
      <c r="AS747" s="98"/>
      <c r="AT747" s="78"/>
      <c r="AU747" s="98"/>
      <c r="AV747" s="140"/>
      <c r="AW747" s="140"/>
      <c r="AX747" s="140"/>
      <c r="AY747" s="140"/>
      <c r="AZ747" s="98"/>
      <c r="BA747" s="98"/>
      <c r="BB747" s="98"/>
      <c r="BC747" s="98"/>
    </row>
    <row r="748" spans="2:79" x14ac:dyDescent="0.3">
      <c r="B748" s="506"/>
      <c r="C748" s="512"/>
      <c r="D748" s="503" t="s">
        <v>144</v>
      </c>
      <c r="E748" s="15"/>
      <c r="F748" s="15"/>
      <c r="G748" s="15"/>
      <c r="H748" s="16">
        <f>SUM(D147:D153)</f>
        <v>383516</v>
      </c>
      <c r="I748" s="15"/>
      <c r="J748" s="16">
        <f>+H748/7</f>
        <v>54788</v>
      </c>
      <c r="K748" s="15"/>
      <c r="L748" s="15"/>
      <c r="M748" s="15"/>
      <c r="N748" s="15"/>
      <c r="O748" s="518">
        <f>+H746-H748</f>
        <v>88465</v>
      </c>
      <c r="P748" s="513"/>
      <c r="V748" s="500"/>
      <c r="AA748">
        <f>+O748/7</f>
        <v>12637.857142857143</v>
      </c>
      <c r="AJ748" s="98"/>
      <c r="AK748" s="98"/>
      <c r="AL748" s="98"/>
      <c r="AM748" s="98"/>
      <c r="AN748" s="98"/>
      <c r="AO748" s="98"/>
      <c r="AP748" s="98"/>
      <c r="AQ748" s="98"/>
      <c r="AR748" s="98"/>
      <c r="AS748" s="98"/>
      <c r="AT748" s="98"/>
      <c r="AU748" s="98"/>
      <c r="AV748" s="78"/>
      <c r="AW748" s="78"/>
      <c r="AX748" s="78"/>
      <c r="AY748" s="78"/>
      <c r="AZ748" s="98"/>
      <c r="BA748" s="141"/>
      <c r="BB748" s="98"/>
      <c r="BC748" s="98"/>
    </row>
    <row r="749" spans="2:79" x14ac:dyDescent="0.3">
      <c r="B749" s="507"/>
      <c r="C749" s="512"/>
      <c r="D749" s="5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60">
        <f>+O748/H746</f>
        <v>0.18743339244588236</v>
      </c>
      <c r="P749" s="513"/>
      <c r="V749" s="500"/>
      <c r="X749" s="61"/>
      <c r="Y749" s="61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78">
        <v>480454</v>
      </c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</row>
    <row r="750" spans="2:79" ht="15" thickBot="1" x14ac:dyDescent="0.35">
      <c r="B750" s="507"/>
      <c r="C750" s="520"/>
      <c r="D750" s="521"/>
      <c r="E750" s="521"/>
      <c r="F750" s="521"/>
      <c r="G750" s="521"/>
      <c r="H750" s="521"/>
      <c r="I750" s="521"/>
      <c r="J750" s="522"/>
      <c r="K750" s="521"/>
      <c r="L750" s="521"/>
      <c r="M750" s="521"/>
      <c r="N750" s="521"/>
      <c r="O750" s="521"/>
      <c r="P750" s="523"/>
      <c r="V750" s="500"/>
      <c r="X750" s="61"/>
      <c r="Y750" s="61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140">
        <f>+N201</f>
        <v>290088</v>
      </c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</row>
    <row r="751" spans="2:79" x14ac:dyDescent="0.3">
      <c r="B751" s="507"/>
      <c r="C751" s="500"/>
      <c r="D751" s="508"/>
      <c r="E751" s="500"/>
      <c r="F751" s="500"/>
      <c r="G751" s="500"/>
      <c r="H751" s="509"/>
      <c r="I751" s="500"/>
      <c r="J751" s="500"/>
      <c r="K751" s="500"/>
      <c r="L751" s="500"/>
      <c r="M751" s="500"/>
      <c r="N751" s="500"/>
      <c r="O751" s="500"/>
      <c r="P751" s="500"/>
      <c r="Q751" s="500"/>
      <c r="R751" s="500"/>
      <c r="S751" s="500"/>
      <c r="T751" s="500"/>
      <c r="U751" s="500"/>
      <c r="V751" s="500"/>
      <c r="X751" s="61"/>
      <c r="Y751" s="61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140">
        <f>+AP749-AP750</f>
        <v>190366</v>
      </c>
      <c r="AQ751" s="98"/>
      <c r="AR751" s="98"/>
    </row>
    <row r="752" spans="2:79" x14ac:dyDescent="0.3">
      <c r="B752" s="1"/>
      <c r="D752" s="55"/>
      <c r="X752" s="61"/>
      <c r="Y752" s="61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84">
        <f>+AP751/AP749</f>
        <v>0.3962210742339537</v>
      </c>
      <c r="AQ752" s="98"/>
      <c r="AR752" s="98"/>
    </row>
    <row r="753" spans="2:61" x14ac:dyDescent="0.3">
      <c r="B753" s="55"/>
      <c r="D753" s="55"/>
      <c r="J753" s="56">
        <f>+J746-J748</f>
        <v>12637.857142857145</v>
      </c>
      <c r="X753" s="61"/>
      <c r="Y753" s="61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98"/>
      <c r="AQ753" s="98"/>
      <c r="AR753" s="98"/>
    </row>
    <row r="754" spans="2:61" x14ac:dyDescent="0.3">
      <c r="B754" s="57"/>
      <c r="D754" s="55"/>
      <c r="X754" s="61"/>
      <c r="Y754" s="61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98"/>
      <c r="AQ754" s="98"/>
      <c r="AR754" s="98"/>
    </row>
    <row r="755" spans="2:61" x14ac:dyDescent="0.3">
      <c r="B755" s="1"/>
      <c r="D755" s="55"/>
      <c r="X755" s="61"/>
      <c r="Y755" s="61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98"/>
      <c r="AQ755" s="98"/>
      <c r="AR755" s="98"/>
    </row>
    <row r="756" spans="2:61" x14ac:dyDescent="0.3">
      <c r="B756" s="1"/>
      <c r="D756" s="55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  <c r="AJ756" s="106"/>
      <c r="AK756" s="106"/>
      <c r="AL756" s="106"/>
      <c r="AM756" s="106"/>
      <c r="AN756" s="106"/>
      <c r="AO756" s="106"/>
      <c r="AP756" s="106"/>
      <c r="AQ756" s="106"/>
      <c r="AR756" s="106"/>
    </row>
    <row r="757" spans="2:61" x14ac:dyDescent="0.3">
      <c r="B757" s="1"/>
      <c r="D757" s="55"/>
      <c r="AT757" s="500"/>
      <c r="AU757" s="500"/>
      <c r="AV757" s="500"/>
      <c r="AW757" s="500"/>
      <c r="AX757" s="500"/>
      <c r="AY757" s="500"/>
      <c r="AZ757" s="500"/>
      <c r="BA757" s="500"/>
      <c r="BB757" s="500"/>
      <c r="BC757" s="500"/>
      <c r="BD757" s="500"/>
      <c r="BE757" s="500"/>
      <c r="BF757" s="500"/>
      <c r="BG757" s="500"/>
      <c r="BH757" s="500"/>
      <c r="BI757" s="500"/>
    </row>
    <row r="758" spans="2:61" ht="15.6" x14ac:dyDescent="0.3">
      <c r="B758" s="1"/>
      <c r="D758" s="55"/>
      <c r="AT758" s="500"/>
      <c r="AU758" s="533"/>
      <c r="AV758" s="534"/>
      <c r="AW758" s="534"/>
      <c r="AX758" s="534"/>
      <c r="AY758" s="534"/>
      <c r="AZ758" s="534"/>
      <c r="BA758" s="534"/>
      <c r="BB758" s="534"/>
      <c r="BC758" s="534"/>
      <c r="BD758" s="534"/>
      <c r="BE758" s="534" t="s">
        <v>156</v>
      </c>
      <c r="BF758" s="534"/>
      <c r="BG758" s="534" t="s">
        <v>2</v>
      </c>
      <c r="BH758" s="533"/>
      <c r="BI758" s="500"/>
    </row>
    <row r="759" spans="2:61" ht="16.2" thickBot="1" x14ac:dyDescent="0.35">
      <c r="B759" s="57" t="e">
        <f>+B758/B757</f>
        <v>#DIV/0!</v>
      </c>
      <c r="D759" s="55"/>
      <c r="AT759" s="500"/>
      <c r="AU759" s="533"/>
      <c r="AV759" s="634" t="s">
        <v>155</v>
      </c>
      <c r="AW759" s="634"/>
      <c r="AX759" s="634"/>
      <c r="AY759" s="534"/>
      <c r="AZ759" s="534"/>
      <c r="BA759" s="535" t="s">
        <v>20</v>
      </c>
      <c r="BB759" s="534"/>
      <c r="BC759" s="535" t="s">
        <v>3</v>
      </c>
      <c r="BD759" s="534"/>
      <c r="BE759" s="535" t="s">
        <v>65</v>
      </c>
      <c r="BF759" s="534"/>
      <c r="BG759" s="535" t="s">
        <v>65</v>
      </c>
      <c r="BH759" s="533"/>
      <c r="BI759" s="500"/>
    </row>
    <row r="760" spans="2:61" ht="21" x14ac:dyDescent="0.4">
      <c r="B760" s="1"/>
      <c r="D760" s="55"/>
      <c r="AT760" s="500"/>
      <c r="AU760" s="533"/>
      <c r="AV760" s="536" t="s">
        <v>143</v>
      </c>
      <c r="AW760" s="533"/>
      <c r="AX760" s="537"/>
      <c r="AY760" s="533"/>
      <c r="AZ760" s="533"/>
      <c r="BA760" s="538">
        <f>+N143</f>
        <v>1970617</v>
      </c>
      <c r="BB760" s="537"/>
      <c r="BC760" s="537"/>
      <c r="BD760" s="537"/>
      <c r="BE760" s="537"/>
      <c r="BF760" s="537"/>
      <c r="BG760" s="537"/>
      <c r="BH760" s="533"/>
      <c r="BI760" s="500"/>
    </row>
    <row r="761" spans="2:61" ht="21" x14ac:dyDescent="0.4">
      <c r="B761" s="1"/>
      <c r="D761" s="55"/>
      <c r="AT761" s="500"/>
      <c r="AU761" s="533"/>
      <c r="AV761" s="536" t="s">
        <v>151</v>
      </c>
      <c r="AW761" s="533"/>
      <c r="AX761" s="537"/>
      <c r="AY761" s="533"/>
      <c r="AZ761" s="533"/>
      <c r="BA761" s="538">
        <f>+N174</f>
        <v>1493931</v>
      </c>
      <c r="BB761" s="537"/>
      <c r="BC761" s="538">
        <f>+BA761-BA760</f>
        <v>-476686</v>
      </c>
      <c r="BD761" s="537"/>
      <c r="BE761" s="539">
        <f>+BC761/BA760</f>
        <v>-0.24189682723735764</v>
      </c>
      <c r="BF761" s="537"/>
      <c r="BG761" s="537"/>
      <c r="BH761" s="533"/>
      <c r="BI761" s="500"/>
    </row>
    <row r="762" spans="2:61" ht="21" x14ac:dyDescent="0.4">
      <c r="B762" s="1">
        <f>+B758*50</f>
        <v>0</v>
      </c>
      <c r="D762" s="55"/>
      <c r="AT762" s="500"/>
      <c r="AU762" s="533"/>
      <c r="AV762" s="536" t="s">
        <v>152</v>
      </c>
      <c r="AW762" s="533"/>
      <c r="AX762" s="537"/>
      <c r="AY762" s="533"/>
      <c r="AZ762" s="533"/>
      <c r="BA762" s="538">
        <f>+N204</f>
        <v>1202331</v>
      </c>
      <c r="BB762" s="537"/>
      <c r="BC762" s="538">
        <f>+BA762-BA761</f>
        <v>-291600</v>
      </c>
      <c r="BD762" s="537"/>
      <c r="BE762" s="539">
        <f>+BC762/BA761</f>
        <v>-0.19518973767864781</v>
      </c>
      <c r="BF762" s="537"/>
      <c r="BG762" s="537"/>
      <c r="BH762" s="533"/>
      <c r="BI762" s="500"/>
    </row>
    <row r="763" spans="2:61" ht="21" x14ac:dyDescent="0.4">
      <c r="B763" s="1"/>
      <c r="D763" s="55"/>
      <c r="AT763" s="500"/>
      <c r="AU763" s="533"/>
      <c r="AV763" s="536" t="s">
        <v>153</v>
      </c>
      <c r="AW763" s="533"/>
      <c r="AX763" s="537"/>
      <c r="AY763" s="533"/>
      <c r="AZ763" s="540" t="s">
        <v>26</v>
      </c>
      <c r="BA763" s="538">
        <f>+N218</f>
        <v>371489</v>
      </c>
      <c r="BB763" s="537"/>
      <c r="BC763" s="538">
        <f>+BA763-BA762</f>
        <v>-830842</v>
      </c>
      <c r="BD763" s="537"/>
      <c r="BE763" s="539">
        <f>+BC763/BA762</f>
        <v>-0.69102601529861574</v>
      </c>
      <c r="BF763" s="537"/>
      <c r="BG763" s="539">
        <f>+(BA763-BA760)/BA760</f>
        <v>-0.81148594577231392</v>
      </c>
      <c r="BH763" s="533"/>
      <c r="BI763" s="500"/>
    </row>
    <row r="764" spans="2:61" x14ac:dyDescent="0.3">
      <c r="B764" s="1"/>
      <c r="D764" s="55"/>
      <c r="AT764" s="500"/>
      <c r="AU764" s="533"/>
      <c r="AV764" s="533"/>
      <c r="AW764" s="533"/>
      <c r="AX764" s="533"/>
      <c r="AY764" s="533"/>
      <c r="AZ764" s="533"/>
      <c r="BA764" s="533"/>
      <c r="BB764" s="533"/>
      <c r="BC764" s="533"/>
      <c r="BD764" s="533"/>
      <c r="BE764" s="533"/>
      <c r="BF764" s="533"/>
      <c r="BG764" s="533"/>
      <c r="BH764" s="533"/>
      <c r="BI764" s="500"/>
    </row>
    <row r="765" spans="2:61" ht="16.2" x14ac:dyDescent="0.3">
      <c r="B765" s="1"/>
      <c r="D765" s="55"/>
      <c r="AT765" s="500"/>
      <c r="AU765" s="533"/>
      <c r="AV765" s="533"/>
      <c r="AW765" s="533"/>
      <c r="AX765" s="541" t="s">
        <v>26</v>
      </c>
      <c r="AY765" s="533"/>
      <c r="AZ765" s="542" t="s">
        <v>154</v>
      </c>
      <c r="BA765" s="533"/>
      <c r="BB765" s="533"/>
      <c r="BC765" s="533"/>
      <c r="BD765" s="533"/>
      <c r="BE765" s="533"/>
      <c r="BF765" s="533"/>
      <c r="BG765" s="533"/>
      <c r="BH765" s="533"/>
      <c r="BI765" s="500"/>
    </row>
    <row r="766" spans="2:61" x14ac:dyDescent="0.3">
      <c r="B766" s="1"/>
      <c r="D766" s="55"/>
      <c r="AT766" s="500"/>
      <c r="AU766" s="533"/>
      <c r="AV766" s="533"/>
      <c r="AW766" s="533"/>
      <c r="AX766" s="533"/>
      <c r="AY766" s="533"/>
      <c r="AZ766" s="533"/>
      <c r="BA766" s="533"/>
      <c r="BB766" s="533"/>
      <c r="BC766" s="533"/>
      <c r="BD766" s="533"/>
      <c r="BE766" s="533"/>
      <c r="BF766" s="533"/>
      <c r="BG766" s="533"/>
      <c r="BH766" s="533"/>
      <c r="BI766" s="500"/>
    </row>
    <row r="767" spans="2:61" x14ac:dyDescent="0.3">
      <c r="B767" s="1"/>
      <c r="D767" s="55"/>
      <c r="AT767" s="532"/>
      <c r="AU767" s="532"/>
      <c r="AV767" s="532"/>
      <c r="AW767" s="532"/>
      <c r="AX767" s="532"/>
      <c r="AY767" s="532"/>
      <c r="AZ767" s="532"/>
      <c r="BA767" s="532"/>
      <c r="BB767" s="532"/>
      <c r="BC767" s="532"/>
      <c r="BD767" s="532"/>
      <c r="BE767" s="532"/>
      <c r="BF767" s="532"/>
      <c r="BG767" s="532"/>
      <c r="BH767" s="532"/>
      <c r="BI767" s="532"/>
    </row>
    <row r="768" spans="2:61" x14ac:dyDescent="0.3">
      <c r="B768" s="1"/>
      <c r="D768" s="55"/>
    </row>
    <row r="769" spans="2:61" x14ac:dyDescent="0.3">
      <c r="B769" s="1"/>
      <c r="D769" s="55"/>
      <c r="AS769" s="61"/>
      <c r="AT769" s="500"/>
      <c r="AU769" s="500"/>
      <c r="AV769" s="500"/>
      <c r="AW769" s="500"/>
      <c r="AX769" s="500"/>
      <c r="AY769" s="500"/>
      <c r="AZ769" s="500"/>
      <c r="BA769" s="500"/>
      <c r="BB769" s="500"/>
      <c r="BC769" s="500"/>
      <c r="BD769" s="500"/>
      <c r="BE769" s="500"/>
      <c r="BF769" s="500"/>
      <c r="BG769" s="500"/>
      <c r="BH769" s="500"/>
      <c r="BI769" s="500"/>
    </row>
    <row r="770" spans="2:61" x14ac:dyDescent="0.3">
      <c r="B770" s="1"/>
      <c r="D770" s="55"/>
      <c r="AT770" s="500"/>
      <c r="AU770" s="550"/>
      <c r="AV770" s="550"/>
      <c r="AW770" s="550"/>
      <c r="AX770" s="550"/>
      <c r="AY770" s="550"/>
      <c r="AZ770" s="550"/>
      <c r="BA770" s="550"/>
      <c r="BB770" s="550"/>
      <c r="BC770" s="550"/>
      <c r="BD770" s="550"/>
      <c r="BE770" s="550"/>
      <c r="BF770" s="550"/>
      <c r="BG770" s="550"/>
      <c r="BH770" s="550"/>
      <c r="BI770" s="500"/>
    </row>
    <row r="771" spans="2:61" ht="15" thickBot="1" x14ac:dyDescent="0.35">
      <c r="B771" s="1"/>
      <c r="D771" s="55"/>
      <c r="AT771" s="500"/>
      <c r="AU771" s="550"/>
      <c r="AV771" s="610" t="s">
        <v>160</v>
      </c>
      <c r="AW771" s="610"/>
      <c r="AX771" s="610"/>
      <c r="AY771" s="551"/>
      <c r="AZ771" s="551"/>
      <c r="BA771" s="552" t="s">
        <v>23</v>
      </c>
      <c r="BB771" s="553"/>
      <c r="BC771" s="552" t="s">
        <v>3</v>
      </c>
      <c r="BD771" s="553"/>
      <c r="BE771" s="552" t="s">
        <v>20</v>
      </c>
      <c r="BF771" s="553"/>
      <c r="BG771" s="552" t="s">
        <v>21</v>
      </c>
      <c r="BH771" s="550"/>
      <c r="BI771" s="500"/>
    </row>
    <row r="772" spans="2:61" x14ac:dyDescent="0.3">
      <c r="B772" s="1"/>
      <c r="AT772" s="500"/>
      <c r="AU772" s="550"/>
      <c r="AV772" s="551" t="s">
        <v>143</v>
      </c>
      <c r="AW772" s="551"/>
      <c r="AX772" s="551"/>
      <c r="AY772" s="551"/>
      <c r="AZ772" s="551"/>
      <c r="BA772" s="554">
        <f>+BK275</f>
        <v>13351981</v>
      </c>
      <c r="BB772" s="551"/>
      <c r="BC772" s="551"/>
      <c r="BD772" s="551"/>
      <c r="BE772" s="555">
        <f>+N143</f>
        <v>1970617</v>
      </c>
      <c r="BF772" s="551"/>
      <c r="BG772" s="556">
        <f>+BE772/BA772</f>
        <v>0.14758985951223269</v>
      </c>
      <c r="BH772" s="550"/>
      <c r="BI772" s="500"/>
    </row>
    <row r="773" spans="2:61" x14ac:dyDescent="0.3">
      <c r="B773" s="1"/>
      <c r="AT773" s="500"/>
      <c r="AU773" s="550"/>
      <c r="AV773" s="551"/>
      <c r="AW773" s="551"/>
      <c r="AX773" s="551"/>
      <c r="AY773" s="551"/>
      <c r="AZ773" s="551"/>
      <c r="BA773" s="554"/>
      <c r="BB773" s="551"/>
      <c r="BC773" s="551"/>
      <c r="BD773" s="551"/>
      <c r="BE773" s="551"/>
      <c r="BF773" s="551"/>
      <c r="BG773" s="556"/>
      <c r="BH773" s="550"/>
      <c r="BI773" s="500"/>
    </row>
    <row r="774" spans="2:61" x14ac:dyDescent="0.3">
      <c r="B774" s="1"/>
      <c r="AT774" s="500"/>
      <c r="AU774" s="550"/>
      <c r="AV774" s="551" t="s">
        <v>159</v>
      </c>
      <c r="AW774" s="551"/>
      <c r="AX774" s="551"/>
      <c r="AY774" s="551"/>
      <c r="AZ774" s="551"/>
      <c r="BA774" s="554">
        <v>52440389</v>
      </c>
      <c r="BB774" s="551"/>
      <c r="BC774" s="556">
        <f>+(BA774-BA772)/BA772</f>
        <v>2.9275362210296736</v>
      </c>
      <c r="BD774" s="551"/>
      <c r="BE774" s="555">
        <f>+N273</f>
        <v>1462688</v>
      </c>
      <c r="BF774" s="551"/>
      <c r="BG774" s="556">
        <f>+BE774/BA774</f>
        <v>2.7892394162064665E-2</v>
      </c>
      <c r="BH774" s="550"/>
      <c r="BI774" s="500"/>
    </row>
    <row r="775" spans="2:61" x14ac:dyDescent="0.3">
      <c r="B775" s="1"/>
      <c r="AT775" s="500"/>
      <c r="AU775" s="550"/>
      <c r="AV775" s="551"/>
      <c r="AW775" s="551"/>
      <c r="AX775" s="551"/>
      <c r="AY775" s="551"/>
      <c r="AZ775" s="551"/>
      <c r="BA775" s="554"/>
      <c r="BB775" s="551"/>
      <c r="BC775" s="551"/>
      <c r="BD775" s="551"/>
      <c r="BE775" s="551"/>
      <c r="BF775" s="551"/>
      <c r="BG775" s="551"/>
      <c r="BH775" s="550"/>
      <c r="BI775" s="500"/>
    </row>
    <row r="776" spans="2:61" x14ac:dyDescent="0.3">
      <c r="B776" s="1"/>
      <c r="AT776" s="500"/>
      <c r="AU776" s="550"/>
      <c r="AV776" s="631" t="s">
        <v>105</v>
      </c>
      <c r="AW776" s="631"/>
      <c r="AX776" s="631"/>
      <c r="AY776" s="631"/>
      <c r="AZ776" s="551"/>
      <c r="BA776" s="555">
        <f>+BA774-BA772</f>
        <v>39088408</v>
      </c>
      <c r="BB776" s="551"/>
      <c r="BC776" s="551"/>
      <c r="BD776" s="551"/>
      <c r="BE776" s="555">
        <f>+BE774-BE772</f>
        <v>-507929</v>
      </c>
      <c r="BF776" s="551"/>
      <c r="BG776" s="558"/>
      <c r="BH776" s="550"/>
      <c r="BI776" s="500"/>
    </row>
    <row r="777" spans="2:61" x14ac:dyDescent="0.3">
      <c r="B777" s="1"/>
      <c r="AT777" s="500"/>
      <c r="AU777" s="550"/>
      <c r="AV777" s="550"/>
      <c r="AW777" s="550"/>
      <c r="AX777" s="550"/>
      <c r="AY777" s="550"/>
      <c r="AZ777" s="550"/>
      <c r="BA777" s="550"/>
      <c r="BB777" s="550"/>
      <c r="BC777" s="550"/>
      <c r="BD777" s="550"/>
      <c r="BE777" s="550"/>
      <c r="BF777" s="550"/>
      <c r="BG777" s="550"/>
      <c r="BH777" s="550"/>
      <c r="BI777" s="500"/>
    </row>
    <row r="778" spans="2:61" x14ac:dyDescent="0.3">
      <c r="B778" s="1"/>
      <c r="AT778" s="500"/>
      <c r="AU778" s="500"/>
      <c r="AV778" s="500"/>
      <c r="AW778" s="500"/>
      <c r="AX778" s="500"/>
      <c r="AY778" s="500"/>
      <c r="AZ778" s="500"/>
      <c r="BA778" s="500"/>
      <c r="BB778" s="500"/>
      <c r="BC778" s="500"/>
      <c r="BD778" s="500"/>
      <c r="BE778" s="557"/>
      <c r="BF778" s="500"/>
      <c r="BG778" s="507"/>
      <c r="BH778" s="500"/>
      <c r="BI778" s="500"/>
    </row>
    <row r="779" spans="2:61" x14ac:dyDescent="0.3">
      <c r="B779" s="1"/>
    </row>
    <row r="780" spans="2:61" x14ac:dyDescent="0.3">
      <c r="B780" s="1"/>
    </row>
    <row r="781" spans="2:61" x14ac:dyDescent="0.3">
      <c r="B781" s="1"/>
      <c r="H781" s="1">
        <v>4000000</v>
      </c>
      <c r="AR781" s="500"/>
      <c r="AS781" s="500"/>
      <c r="AT781" s="500"/>
      <c r="AU781" s="500"/>
      <c r="AV781" s="500"/>
      <c r="AW781" s="500"/>
      <c r="AX781" s="500"/>
      <c r="AY781" s="500"/>
      <c r="AZ781" s="500"/>
      <c r="BA781" s="500"/>
      <c r="BB781" s="500"/>
      <c r="BC781" s="500"/>
      <c r="BD781" s="500"/>
      <c r="BE781" s="500"/>
      <c r="BF781" s="500"/>
      <c r="BG781" s="500"/>
      <c r="BH781" s="500"/>
      <c r="BI781" s="500"/>
    </row>
    <row r="782" spans="2:61" ht="15.6" x14ac:dyDescent="0.3">
      <c r="B782" s="1"/>
      <c r="H782" s="1"/>
      <c r="AR782" s="500"/>
      <c r="AS782" s="626" t="s">
        <v>170</v>
      </c>
      <c r="AT782" s="626"/>
      <c r="AU782" s="626"/>
      <c r="AV782" s="626"/>
      <c r="AW782" s="626"/>
      <c r="AX782" s="626"/>
      <c r="AY782" s="626"/>
      <c r="AZ782" s="626"/>
      <c r="BA782" s="626"/>
      <c r="BB782" s="626"/>
      <c r="BC782" s="626"/>
      <c r="BD782" s="626"/>
      <c r="BE782" s="626"/>
      <c r="BF782" s="626"/>
      <c r="BG782" s="626"/>
      <c r="BH782" s="626"/>
      <c r="BI782" s="500"/>
    </row>
    <row r="783" spans="2:61" x14ac:dyDescent="0.3">
      <c r="H783" s="1">
        <f>+H781/7</f>
        <v>571428.57142857148</v>
      </c>
      <c r="AR783" s="500"/>
      <c r="AS783" s="533"/>
      <c r="AT783" s="561"/>
      <c r="AU783" s="561"/>
      <c r="AV783" s="561"/>
      <c r="AW783" s="561"/>
      <c r="AX783" s="561"/>
      <c r="AY783" s="561"/>
      <c r="AZ783" s="561"/>
      <c r="BA783" s="561"/>
      <c r="BB783" s="561"/>
      <c r="BC783" s="561"/>
      <c r="BD783" s="561"/>
      <c r="BE783" s="632" t="s">
        <v>166</v>
      </c>
      <c r="BF783" s="561"/>
      <c r="BG783" s="638" t="s">
        <v>167</v>
      </c>
      <c r="BH783" s="533"/>
      <c r="BI783" s="500"/>
    </row>
    <row r="784" spans="2:61" x14ac:dyDescent="0.3">
      <c r="AR784" s="500"/>
      <c r="AS784" s="533"/>
      <c r="AT784" s="608" t="s">
        <v>19</v>
      </c>
      <c r="AU784" s="608"/>
      <c r="AV784" s="608"/>
      <c r="AW784" s="608"/>
      <c r="AX784" s="608"/>
      <c r="AY784" s="608"/>
      <c r="AZ784" s="561"/>
      <c r="BA784" s="560" t="s">
        <v>20</v>
      </c>
      <c r="BB784" s="561"/>
      <c r="BC784" s="560" t="s">
        <v>165</v>
      </c>
      <c r="BD784" s="561"/>
      <c r="BE784" s="633"/>
      <c r="BF784" s="561"/>
      <c r="BG784" s="636"/>
      <c r="BH784" s="533"/>
      <c r="BI784" s="500"/>
    </row>
    <row r="785" spans="4:72" x14ac:dyDescent="0.3">
      <c r="H785" t="s">
        <v>168</v>
      </c>
      <c r="J785">
        <v>28</v>
      </c>
      <c r="N785" s="1">
        <f>+H783*J785</f>
        <v>16000000.000000002</v>
      </c>
      <c r="AR785" s="500"/>
      <c r="AS785" s="533"/>
      <c r="AT785" s="628" t="s">
        <v>162</v>
      </c>
      <c r="AU785" s="628"/>
      <c r="AV785" s="628"/>
      <c r="AW785" s="628"/>
      <c r="AX785" s="628"/>
      <c r="AY785" s="561"/>
      <c r="AZ785" s="561"/>
      <c r="BA785" s="562">
        <f>+H174</f>
        <v>6826001</v>
      </c>
      <c r="BB785" s="561"/>
      <c r="BC785" s="561">
        <v>10</v>
      </c>
      <c r="BD785" s="561"/>
      <c r="BE785" s="563">
        <f>+BA785*BC785</f>
        <v>68260010</v>
      </c>
      <c r="BF785" s="561"/>
      <c r="BG785" s="561"/>
      <c r="BH785" s="533"/>
      <c r="BI785" s="500"/>
      <c r="BP785" s="56">
        <f>+BE785-BA785</f>
        <v>61434009</v>
      </c>
    </row>
    <row r="786" spans="4:72" x14ac:dyDescent="0.3">
      <c r="D786" s="56">
        <f>+N785+N786</f>
        <v>33714285.714285716</v>
      </c>
      <c r="H786" t="s">
        <v>169</v>
      </c>
      <c r="J786">
        <v>31</v>
      </c>
      <c r="N786" s="1">
        <f>+J786*H$783</f>
        <v>17714285.714285716</v>
      </c>
      <c r="AR786" s="500"/>
      <c r="AS786" s="533"/>
      <c r="AT786" s="628" t="s">
        <v>171</v>
      </c>
      <c r="AU786" s="628"/>
      <c r="AV786" s="628"/>
      <c r="AW786" s="628"/>
      <c r="AX786" s="628"/>
      <c r="AY786" s="561"/>
      <c r="AZ786" s="561"/>
      <c r="BA786" s="562">
        <f>+BA798-BA785</f>
        <v>3109228</v>
      </c>
      <c r="BB786" s="561"/>
      <c r="BC786" s="561">
        <v>5</v>
      </c>
      <c r="BD786" s="561"/>
      <c r="BE786" s="563">
        <f>+BA786*BC786</f>
        <v>15546140</v>
      </c>
      <c r="BF786" s="561"/>
      <c r="BG786" s="561"/>
      <c r="BH786" s="533"/>
      <c r="BI786" s="500"/>
      <c r="BP786" s="56">
        <f>+BE786-BA786</f>
        <v>12436912</v>
      </c>
    </row>
    <row r="787" spans="4:72" x14ac:dyDescent="0.3">
      <c r="D787" s="56">
        <f>+D786+N787</f>
        <v>50857142.857142866</v>
      </c>
      <c r="H787" t="s">
        <v>138</v>
      </c>
      <c r="J787">
        <v>30</v>
      </c>
      <c r="N787" s="1">
        <f>+J787*H$783</f>
        <v>17142857.142857146</v>
      </c>
      <c r="AR787" s="500"/>
      <c r="AS787" s="533"/>
      <c r="AT787" s="628" t="s">
        <v>163</v>
      </c>
      <c r="AU787" s="628"/>
      <c r="AV787" s="628"/>
      <c r="AW787" s="628"/>
      <c r="AX787" s="628"/>
      <c r="AY787" s="628"/>
      <c r="AZ787" s="628"/>
      <c r="BA787" s="562">
        <f>+BA800-BA798</f>
        <v>16784558</v>
      </c>
      <c r="BB787" s="561"/>
      <c r="BC787" s="561">
        <v>1</v>
      </c>
      <c r="BD787" s="561"/>
      <c r="BE787" s="563">
        <f>+BC787*BA787</f>
        <v>16784558</v>
      </c>
      <c r="BF787" s="561"/>
      <c r="BG787" s="561"/>
      <c r="BH787" s="533"/>
      <c r="BI787" s="500"/>
      <c r="BP787" s="56">
        <f>+BE787-BA787</f>
        <v>0</v>
      </c>
    </row>
    <row r="788" spans="4:72" x14ac:dyDescent="0.3">
      <c r="D788" s="56">
        <f>+D787+N788</f>
        <v>68571428.571428582</v>
      </c>
      <c r="H788" t="s">
        <v>139</v>
      </c>
      <c r="J788">
        <v>31</v>
      </c>
      <c r="N788" s="1">
        <f>+J788*H$783</f>
        <v>17714285.714285716</v>
      </c>
      <c r="AR788" s="500"/>
      <c r="AS788" s="533"/>
      <c r="AT788" s="569" t="s">
        <v>183</v>
      </c>
      <c r="AU788" s="561"/>
      <c r="AV788" s="561"/>
      <c r="AW788" s="561"/>
      <c r="AX788" s="561"/>
      <c r="AY788" s="561"/>
      <c r="AZ788" s="561"/>
      <c r="BA788" s="562">
        <f>SUM(D328:D386)</f>
        <v>4197929</v>
      </c>
      <c r="BB788" s="561"/>
      <c r="BC788" s="561">
        <v>1</v>
      </c>
      <c r="BD788" s="561"/>
      <c r="BE788" s="563">
        <f>+BC788*BA788</f>
        <v>4197929</v>
      </c>
      <c r="BF788" s="561"/>
      <c r="BG788" s="561"/>
      <c r="BH788" s="533"/>
      <c r="BI788" s="500"/>
      <c r="BP788" s="56">
        <f>+BE788-BA788</f>
        <v>0</v>
      </c>
    </row>
    <row r="789" spans="4:72" x14ac:dyDescent="0.3">
      <c r="D789" s="56"/>
      <c r="N789" s="1"/>
      <c r="AR789" s="500"/>
      <c r="AS789" s="533"/>
      <c r="AT789" s="569" t="s">
        <v>188</v>
      </c>
      <c r="AU789" s="561"/>
      <c r="AV789" s="561"/>
      <c r="AW789" s="561"/>
      <c r="AX789" s="561"/>
      <c r="AY789" s="561"/>
      <c r="AZ789" s="561"/>
      <c r="BA789" s="562">
        <f>SUM(D387:D509)</f>
        <v>4225210</v>
      </c>
      <c r="BB789" s="561"/>
      <c r="BC789" s="561">
        <v>1</v>
      </c>
      <c r="BD789" s="561"/>
      <c r="BE789" s="563">
        <f>+BC789*BA789</f>
        <v>4225210</v>
      </c>
      <c r="BF789" s="561"/>
      <c r="BG789" s="561"/>
      <c r="BH789" s="533"/>
      <c r="BI789" s="500"/>
      <c r="BP789" s="56"/>
    </row>
    <row r="790" spans="4:72" x14ac:dyDescent="0.3">
      <c r="AR790" s="500"/>
      <c r="AS790" s="533"/>
      <c r="AT790" s="628" t="s">
        <v>189</v>
      </c>
      <c r="AU790" s="628"/>
      <c r="AV790" s="628"/>
      <c r="AW790" s="628"/>
      <c r="AX790" s="628"/>
      <c r="AY790" s="628"/>
      <c r="AZ790" s="628"/>
      <c r="BA790" s="585">
        <f>SUM(D510:D635)</f>
        <v>11511436</v>
      </c>
      <c r="BB790" s="561"/>
      <c r="BC790" s="561"/>
      <c r="BD790" s="561"/>
      <c r="BE790" s="563"/>
      <c r="BF790" s="561"/>
      <c r="BG790" s="561"/>
      <c r="BH790" s="533"/>
      <c r="BI790" s="500"/>
      <c r="BP790" s="56">
        <f>+BA788-BA789</f>
        <v>-27281</v>
      </c>
    </row>
    <row r="791" spans="4:72" ht="15" thickBot="1" x14ac:dyDescent="0.35">
      <c r="D791" s="56">
        <f>+BE791+D788</f>
        <v>177585275.5714286</v>
      </c>
      <c r="H791" s="59">
        <f>+D791/320000000</f>
        <v>0.55495398616071434</v>
      </c>
      <c r="AR791" s="500"/>
      <c r="AS791" s="533"/>
      <c r="AT791" s="561"/>
      <c r="AU791" s="561"/>
      <c r="AV791" s="561"/>
      <c r="AW791" s="561"/>
      <c r="AX791" s="561"/>
      <c r="AY791" s="561"/>
      <c r="AZ791" s="561"/>
      <c r="BA791" s="564">
        <f>SUM(BA785:BA790)</f>
        <v>46654362</v>
      </c>
      <c r="BB791" s="561"/>
      <c r="BC791" s="561"/>
      <c r="BD791" s="561"/>
      <c r="BE791" s="564">
        <f>SUM(BE785:BE790)</f>
        <v>109013847</v>
      </c>
      <c r="BF791" s="561"/>
      <c r="BG791" s="565">
        <f>+BE791/320000000</f>
        <v>0.34066827187499998</v>
      </c>
      <c r="BH791" s="533"/>
      <c r="BI791" s="500"/>
      <c r="BP791" s="59">
        <f>+BP790/BA788</f>
        <v>-6.4986806589630271E-3</v>
      </c>
    </row>
    <row r="792" spans="4:72" ht="15" thickTop="1" x14ac:dyDescent="0.3">
      <c r="D792" s="56"/>
      <c r="H792" s="59"/>
      <c r="AR792" s="500"/>
      <c r="AS792" s="533"/>
      <c r="AT792" s="575" t="s">
        <v>185</v>
      </c>
      <c r="AU792" s="561"/>
      <c r="AV792" s="561"/>
      <c r="AW792" s="561"/>
      <c r="AX792" s="561"/>
      <c r="AY792" s="561"/>
      <c r="AZ792" s="561"/>
      <c r="BA792" s="484">
        <f>+BY812</f>
        <v>0.61144144144144141</v>
      </c>
      <c r="BB792" s="561"/>
      <c r="BC792" s="561"/>
      <c r="BD792" s="561"/>
      <c r="BE792" s="574"/>
      <c r="BF792" s="561"/>
      <c r="BG792" s="484"/>
      <c r="BH792" s="533"/>
      <c r="BI792" s="500"/>
      <c r="BP792" s="59"/>
    </row>
    <row r="793" spans="4:72" x14ac:dyDescent="0.3">
      <c r="D793" s="56"/>
      <c r="H793" s="59"/>
      <c r="AR793" s="500"/>
      <c r="AS793" s="533"/>
      <c r="AT793" s="575" t="s">
        <v>187</v>
      </c>
      <c r="AU793" s="561"/>
      <c r="AV793" s="561"/>
      <c r="AW793" s="561"/>
      <c r="AX793" s="561"/>
      <c r="AY793" s="561"/>
      <c r="AZ793" s="561"/>
      <c r="BA793" s="576">
        <f>+BA791*BA792</f>
        <v>28526410.350810811</v>
      </c>
      <c r="BB793" s="561"/>
      <c r="BC793" s="561"/>
      <c r="BD793" s="561"/>
      <c r="BE793" s="574"/>
      <c r="BF793" s="561"/>
      <c r="BG793" s="484"/>
      <c r="BH793" s="533"/>
      <c r="BI793" s="500"/>
      <c r="BP793" s="59"/>
    </row>
    <row r="794" spans="4:72" ht="15" thickBot="1" x14ac:dyDescent="0.35">
      <c r="D794" s="56"/>
      <c r="H794" s="59"/>
      <c r="AR794" s="500"/>
      <c r="AS794" s="533"/>
      <c r="AT794" s="575" t="s">
        <v>186</v>
      </c>
      <c r="AU794" s="561"/>
      <c r="AV794" s="561"/>
      <c r="AW794" s="561"/>
      <c r="AX794" s="561"/>
      <c r="AY794" s="561"/>
      <c r="AZ794" s="561"/>
      <c r="BA794" s="564">
        <f>+BA791-BA793</f>
        <v>18127951.649189189</v>
      </c>
      <c r="BB794" s="561"/>
      <c r="BC794" s="561"/>
      <c r="BD794" s="561"/>
      <c r="BE794" s="574"/>
      <c r="BF794" s="561"/>
      <c r="BG794" s="484"/>
      <c r="BH794" s="533"/>
      <c r="BI794" s="500"/>
      <c r="BP794" s="59"/>
    </row>
    <row r="795" spans="4:72" ht="15" thickTop="1" x14ac:dyDescent="0.3">
      <c r="AR795" s="500"/>
      <c r="AS795" s="533"/>
      <c r="AT795" s="561"/>
      <c r="AU795" s="561"/>
      <c r="AV795" s="561"/>
      <c r="AW795" s="561"/>
      <c r="AX795" s="561"/>
      <c r="AY795" s="561"/>
      <c r="AZ795" s="561"/>
      <c r="BA795" s="561"/>
      <c r="BB795" s="561"/>
      <c r="BC795" s="561"/>
      <c r="BD795" s="561"/>
      <c r="BE795" s="561"/>
      <c r="BF795" s="561"/>
      <c r="BG795" s="561"/>
      <c r="BH795" s="533"/>
      <c r="BI795" s="500"/>
      <c r="BP795">
        <v>35761323</v>
      </c>
      <c r="BR795" s="56">
        <f>+BA791-BP795</f>
        <v>10893039</v>
      </c>
    </row>
    <row r="796" spans="4:72" x14ac:dyDescent="0.3">
      <c r="AR796" s="500"/>
      <c r="AS796" s="500"/>
      <c r="AT796" s="500"/>
      <c r="AU796" s="500"/>
      <c r="AV796" s="500"/>
      <c r="AW796" s="500"/>
      <c r="AX796" s="500"/>
      <c r="AY796" s="500"/>
      <c r="AZ796" s="500"/>
      <c r="BA796" s="500"/>
      <c r="BB796" s="500"/>
      <c r="BC796" s="500"/>
      <c r="BD796" s="500"/>
      <c r="BE796" s="500"/>
      <c r="BF796" s="500"/>
      <c r="BG796" s="500"/>
      <c r="BH796" s="500"/>
      <c r="BI796" s="500"/>
    </row>
    <row r="797" spans="4:72" x14ac:dyDescent="0.3">
      <c r="BP797" s="586">
        <v>221538504.58886749</v>
      </c>
      <c r="BQ797" s="587"/>
      <c r="BR797" s="587"/>
      <c r="BS797" s="587"/>
      <c r="BT797" s="587"/>
    </row>
    <row r="798" spans="4:72" x14ac:dyDescent="0.3">
      <c r="AV798" t="s">
        <v>153</v>
      </c>
      <c r="BA798" s="56">
        <f>+H235</f>
        <v>9935229</v>
      </c>
    </row>
    <row r="800" spans="4:72" x14ac:dyDescent="0.3">
      <c r="AV800" t="s">
        <v>164</v>
      </c>
      <c r="BA800" s="56">
        <f>+H327</f>
        <v>26719787</v>
      </c>
    </row>
    <row r="801" spans="44:90" x14ac:dyDescent="0.3">
      <c r="BA801" s="56"/>
    </row>
    <row r="802" spans="44:90" x14ac:dyDescent="0.3">
      <c r="AR802" s="500"/>
      <c r="AS802" s="500"/>
      <c r="AT802" s="500"/>
      <c r="AU802" s="500"/>
      <c r="AV802" s="500"/>
      <c r="AW802" s="500"/>
      <c r="AX802" s="500"/>
      <c r="AY802" s="500"/>
      <c r="AZ802" s="500"/>
      <c r="BA802" s="557"/>
      <c r="BB802" s="500"/>
      <c r="BC802" s="500"/>
      <c r="BD802" s="500"/>
      <c r="BE802" s="500"/>
      <c r="BF802" s="500"/>
      <c r="BG802" s="500"/>
      <c r="BH802" s="500"/>
      <c r="BI802" s="500"/>
      <c r="BJ802" s="500"/>
      <c r="BK802" s="500"/>
      <c r="BL802" s="500"/>
      <c r="BM802" s="500"/>
      <c r="BN802" s="500"/>
      <c r="BO802" s="500"/>
      <c r="BP802" s="500"/>
      <c r="BQ802" s="500"/>
      <c r="BR802" s="500"/>
      <c r="BS802" s="500"/>
      <c r="BT802" s="500"/>
      <c r="BU802" s="500"/>
      <c r="BV802" s="500"/>
      <c r="BW802" s="500"/>
    </row>
    <row r="803" spans="44:90" ht="14.4" customHeight="1" x14ac:dyDescent="0.3">
      <c r="AR803" s="500"/>
      <c r="AS803" s="533"/>
      <c r="AT803" s="608" t="s">
        <v>176</v>
      </c>
      <c r="AU803" s="608"/>
      <c r="AV803" s="608"/>
      <c r="AW803" s="608"/>
      <c r="AX803" s="608"/>
      <c r="AY803" s="608"/>
      <c r="AZ803" s="608"/>
      <c r="BA803" s="608"/>
      <c r="BB803" s="608"/>
      <c r="BC803" s="608"/>
      <c r="BD803" s="608"/>
      <c r="BE803" s="608"/>
      <c r="BF803" s="608"/>
      <c r="BG803" s="608"/>
      <c r="BH803" s="608"/>
      <c r="BI803" s="608"/>
      <c r="BJ803" s="608"/>
      <c r="BK803" s="608"/>
      <c r="BL803" s="608"/>
      <c r="BM803" s="608"/>
      <c r="BN803" s="608"/>
      <c r="BO803" s="608"/>
      <c r="BP803" s="608"/>
      <c r="BQ803" s="608"/>
      <c r="BR803" s="608"/>
      <c r="BS803" s="608"/>
      <c r="BT803" s="608"/>
      <c r="BU803" s="608"/>
      <c r="BV803" s="608"/>
      <c r="BW803" s="500"/>
    </row>
    <row r="804" spans="44:90" ht="14.4" customHeight="1" x14ac:dyDescent="0.3">
      <c r="AR804" s="500"/>
      <c r="AS804" s="533"/>
      <c r="AT804" s="533"/>
      <c r="AU804" s="533"/>
      <c r="AV804" s="533"/>
      <c r="AW804" s="533"/>
      <c r="AX804" s="533"/>
      <c r="AY804" s="533"/>
      <c r="AZ804" s="533"/>
      <c r="BA804" s="629" t="s">
        <v>172</v>
      </c>
      <c r="BB804" s="629"/>
      <c r="BC804" s="629"/>
      <c r="BD804" s="629"/>
      <c r="BE804" s="629"/>
      <c r="BF804" s="561"/>
      <c r="BG804" s="608" t="s">
        <v>180</v>
      </c>
      <c r="BH804" s="608"/>
      <c r="BI804" s="608"/>
      <c r="BJ804" s="608"/>
      <c r="BK804" s="608"/>
      <c r="BL804" s="608"/>
      <c r="BM804" s="608"/>
      <c r="BN804" s="608"/>
      <c r="BO804" s="608"/>
      <c r="BP804" s="608"/>
      <c r="BQ804" s="533"/>
      <c r="BR804" s="635" t="s">
        <v>176</v>
      </c>
      <c r="BS804" s="635"/>
      <c r="BT804" s="635"/>
      <c r="BU804" s="635"/>
      <c r="BV804" s="635"/>
      <c r="BW804" s="500"/>
    </row>
    <row r="805" spans="44:90" x14ac:dyDescent="0.3">
      <c r="AR805" s="500"/>
      <c r="AS805" s="533"/>
      <c r="AT805" s="533"/>
      <c r="AU805" s="533"/>
      <c r="AV805" s="533"/>
      <c r="AW805" s="533"/>
      <c r="AX805" s="533"/>
      <c r="AY805" s="533"/>
      <c r="AZ805" s="533"/>
      <c r="BA805" s="570" t="s">
        <v>177</v>
      </c>
      <c r="BB805" s="571"/>
      <c r="BC805" s="572" t="s">
        <v>182</v>
      </c>
      <c r="BD805" s="571"/>
      <c r="BE805" s="572" t="s">
        <v>178</v>
      </c>
      <c r="BF805" s="561"/>
      <c r="BG805" s="570"/>
      <c r="BH805" s="571"/>
      <c r="BI805" s="630"/>
      <c r="BJ805" s="630"/>
      <c r="BK805" s="630"/>
      <c r="BL805" s="630"/>
      <c r="BM805" s="630"/>
      <c r="BN805" s="630"/>
      <c r="BO805" s="473"/>
      <c r="BP805" s="572"/>
      <c r="BQ805" s="533"/>
      <c r="BR805" s="636"/>
      <c r="BS805" s="636"/>
      <c r="BT805" s="636"/>
      <c r="BU805" s="636"/>
      <c r="BV805" s="636"/>
      <c r="BW805" s="500"/>
    </row>
    <row r="806" spans="44:90" x14ac:dyDescent="0.3">
      <c r="AR806" s="500"/>
      <c r="AS806" s="533"/>
      <c r="AT806" s="533"/>
      <c r="AU806" s="533"/>
      <c r="AV806" s="533"/>
      <c r="AW806" s="533"/>
      <c r="AX806" s="533"/>
      <c r="AY806" s="533"/>
      <c r="AZ806" s="533"/>
      <c r="BA806" s="568" t="s">
        <v>173</v>
      </c>
      <c r="BB806" s="566"/>
      <c r="BC806" s="568" t="s">
        <v>175</v>
      </c>
      <c r="BD806" s="566"/>
      <c r="BE806" s="568" t="s">
        <v>174</v>
      </c>
      <c r="BF806" s="561"/>
      <c r="BG806" s="567" t="s">
        <v>180</v>
      </c>
      <c r="BH806" s="561"/>
      <c r="BI806" s="595" t="s">
        <v>184</v>
      </c>
      <c r="BJ806" s="595"/>
      <c r="BK806" s="595"/>
      <c r="BL806" s="595"/>
      <c r="BM806" s="595"/>
      <c r="BN806" s="595"/>
      <c r="BO806" s="561"/>
      <c r="BP806" s="568" t="s">
        <v>181</v>
      </c>
      <c r="BQ806" s="533"/>
      <c r="BR806" s="637" t="s">
        <v>179</v>
      </c>
      <c r="BS806" s="637"/>
      <c r="BT806" s="637"/>
      <c r="BU806" s="637"/>
      <c r="BV806" s="637"/>
      <c r="BW806" s="500"/>
    </row>
    <row r="807" spans="44:90" x14ac:dyDescent="0.3">
      <c r="AR807" s="500"/>
      <c r="AS807" s="533"/>
      <c r="AT807" s="628" t="s">
        <v>162</v>
      </c>
      <c r="AU807" s="628"/>
      <c r="AV807" s="628"/>
      <c r="AW807" s="628"/>
      <c r="AX807" s="628"/>
      <c r="AY807" s="561"/>
      <c r="AZ807" s="561"/>
      <c r="BA807" s="562">
        <f>+BA785</f>
        <v>6826001</v>
      </c>
      <c r="BB807" s="561"/>
      <c r="BC807" s="562">
        <f>+BE807-BA807</f>
        <v>61434009</v>
      </c>
      <c r="BD807" s="561"/>
      <c r="BE807" s="562">
        <f>+BE785</f>
        <v>68260010</v>
      </c>
      <c r="BF807" s="533"/>
      <c r="BG807" s="563">
        <v>0</v>
      </c>
      <c r="BH807" s="563"/>
      <c r="BI807" s="563"/>
      <c r="BJ807" s="563"/>
      <c r="BK807" s="563"/>
      <c r="BL807" s="563"/>
      <c r="BM807" s="563"/>
      <c r="BN807" s="563">
        <f>+BG807</f>
        <v>0</v>
      </c>
      <c r="BO807" s="563"/>
      <c r="BP807" s="563">
        <f>+BN807*0.5</f>
        <v>0</v>
      </c>
      <c r="BQ807" s="561"/>
      <c r="BR807" s="586">
        <f t="shared" ref="BR807:BR812" si="845">+BE807+BP807</f>
        <v>68260010</v>
      </c>
      <c r="BS807" s="587"/>
      <c r="BT807" s="587"/>
      <c r="BU807" s="587"/>
      <c r="BV807" s="587"/>
      <c r="BW807" s="500"/>
      <c r="CA807" s="56">
        <f>+BR807</f>
        <v>68260010</v>
      </c>
    </row>
    <row r="808" spans="44:90" x14ac:dyDescent="0.3">
      <c r="AR808" s="500"/>
      <c r="AS808" s="533"/>
      <c r="AT808" s="628" t="s">
        <v>171</v>
      </c>
      <c r="AU808" s="628"/>
      <c r="AV808" s="628"/>
      <c r="AW808" s="628"/>
      <c r="AX808" s="628"/>
      <c r="AY808" s="561"/>
      <c r="AZ808" s="561"/>
      <c r="BA808" s="562">
        <f>+BA807+BA786</f>
        <v>9935229</v>
      </c>
      <c r="BB808" s="561"/>
      <c r="BC808" s="562">
        <f>+BE808-BA808</f>
        <v>73870921</v>
      </c>
      <c r="BD808" s="561"/>
      <c r="BE808" s="562">
        <f>+BE807+BE786</f>
        <v>83806150</v>
      </c>
      <c r="BF808" s="533"/>
      <c r="BG808" s="563">
        <v>0</v>
      </c>
      <c r="BH808" s="563"/>
      <c r="BI808" s="563"/>
      <c r="BJ808" s="563"/>
      <c r="BK808" s="563"/>
      <c r="BL808" s="563"/>
      <c r="BM808" s="563"/>
      <c r="BN808" s="563">
        <f>+BN807+BG808</f>
        <v>0</v>
      </c>
      <c r="BO808" s="563"/>
      <c r="BP808" s="563">
        <f>+BN808*0.5</f>
        <v>0</v>
      </c>
      <c r="BQ808" s="561"/>
      <c r="BR808" s="586">
        <f t="shared" si="845"/>
        <v>83806150</v>
      </c>
      <c r="BS808" s="587"/>
      <c r="BT808" s="587"/>
      <c r="BU808" s="587"/>
      <c r="BV808" s="587"/>
      <c r="BW808" s="500"/>
    </row>
    <row r="809" spans="44:90" x14ac:dyDescent="0.3">
      <c r="AR809" s="500"/>
      <c r="AS809" s="533"/>
      <c r="AT809" s="628" t="s">
        <v>163</v>
      </c>
      <c r="AU809" s="628"/>
      <c r="AV809" s="628"/>
      <c r="AW809" s="628"/>
      <c r="AX809" s="628"/>
      <c r="AY809" s="628"/>
      <c r="AZ809" s="628"/>
      <c r="BA809" s="562">
        <f>+BA808+BA787</f>
        <v>26719787</v>
      </c>
      <c r="BB809" s="561"/>
      <c r="BC809" s="562">
        <f>(+BE809-BA809)*(1-0.2)</f>
        <v>59096736.800000004</v>
      </c>
      <c r="BD809" s="561"/>
      <c r="BE809" s="562">
        <f>+BE808+BE787</f>
        <v>100590708</v>
      </c>
      <c r="BF809" s="533"/>
      <c r="BG809" s="563">
        <f>13400000+5660000</f>
        <v>19060000</v>
      </c>
      <c r="BH809" s="563"/>
      <c r="BI809" s="588"/>
      <c r="BJ809" s="588"/>
      <c r="BK809" s="588"/>
      <c r="BL809" s="588"/>
      <c r="BM809" s="588"/>
      <c r="BN809" s="588"/>
      <c r="BO809" s="563"/>
      <c r="BP809" s="563">
        <f>+BG809</f>
        <v>19060000</v>
      </c>
      <c r="BQ809" s="561"/>
      <c r="BR809" s="586">
        <f t="shared" si="845"/>
        <v>119650708</v>
      </c>
      <c r="BS809" s="587"/>
      <c r="BT809" s="587"/>
      <c r="BU809" s="587"/>
      <c r="BV809" s="587"/>
      <c r="BW809" s="500"/>
    </row>
    <row r="810" spans="44:90" x14ac:dyDescent="0.3">
      <c r="AR810" s="500"/>
      <c r="AS810" s="533"/>
      <c r="AT810" s="569" t="s">
        <v>183</v>
      </c>
      <c r="AU810" s="561"/>
      <c r="AV810" s="561"/>
      <c r="AW810" s="561"/>
      <c r="AX810" s="561"/>
      <c r="AY810" s="561"/>
      <c r="AZ810" s="561"/>
      <c r="BA810" s="562">
        <f>+BA809+BA788</f>
        <v>30917716</v>
      </c>
      <c r="BB810" s="561"/>
      <c r="BC810" s="562">
        <f>(+BE810-BA810)*(1-0.34)</f>
        <v>48754807.859999992</v>
      </c>
      <c r="BD810" s="561"/>
      <c r="BE810" s="562">
        <f>+BE809+BE788</f>
        <v>104788637</v>
      </c>
      <c r="BF810" s="533"/>
      <c r="BG810" s="563">
        <f>53420000-BG809</f>
        <v>34360000</v>
      </c>
      <c r="BH810" s="563"/>
      <c r="BI810" s="588"/>
      <c r="BJ810" s="588"/>
      <c r="BK810" s="588"/>
      <c r="BL810" s="588"/>
      <c r="BM810" s="588"/>
      <c r="BN810" s="588"/>
      <c r="BO810" s="563"/>
      <c r="BP810" s="563">
        <f>+BP809+BG810</f>
        <v>53420000</v>
      </c>
      <c r="BQ810" s="561"/>
      <c r="BR810" s="586">
        <f t="shared" si="845"/>
        <v>158208637</v>
      </c>
      <c r="BS810" s="587"/>
      <c r="BT810" s="587"/>
      <c r="BU810" s="587"/>
      <c r="BV810" s="587"/>
      <c r="BW810" s="500"/>
    </row>
    <row r="811" spans="44:90" x14ac:dyDescent="0.3">
      <c r="AR811" s="500"/>
      <c r="AS811" s="533"/>
      <c r="AT811" s="569" t="s">
        <v>188</v>
      </c>
      <c r="AU811" s="561"/>
      <c r="AV811" s="561"/>
      <c r="AW811" s="561"/>
      <c r="AX811" s="561"/>
      <c r="AY811" s="561"/>
      <c r="AZ811" s="561"/>
      <c r="BA811" s="562">
        <v>17702720</v>
      </c>
      <c r="BB811" s="561"/>
      <c r="BC811" s="562">
        <v>36659557</v>
      </c>
      <c r="BD811" s="561"/>
      <c r="BE811" s="562">
        <f>+BA811+BC811</f>
        <v>54362277</v>
      </c>
      <c r="BF811" s="533"/>
      <c r="BG811" s="563">
        <f>164760000-BP810</f>
        <v>111340000</v>
      </c>
      <c r="BH811" s="563"/>
      <c r="BI811" s="588"/>
      <c r="BJ811" s="588"/>
      <c r="BK811" s="588"/>
      <c r="BL811" s="588"/>
      <c r="BM811" s="588"/>
      <c r="BN811" s="588"/>
      <c r="BO811" s="563"/>
      <c r="BP811" s="563">
        <f>+BP810+BG811</f>
        <v>164760000</v>
      </c>
      <c r="BQ811" s="561"/>
      <c r="BR811" s="586">
        <f t="shared" si="845"/>
        <v>219122277</v>
      </c>
      <c r="BS811" s="587"/>
      <c r="BT811" s="587"/>
      <c r="BU811" s="587"/>
      <c r="BV811" s="587"/>
      <c r="BW811" s="500"/>
      <c r="CL811" s="1">
        <v>333000000</v>
      </c>
    </row>
    <row r="812" spans="44:90" x14ac:dyDescent="0.3">
      <c r="AR812" s="500"/>
      <c r="AS812" s="533"/>
      <c r="AT812" s="569" t="s">
        <v>189</v>
      </c>
      <c r="AU812" s="561"/>
      <c r="AV812" s="561"/>
      <c r="AW812" s="561"/>
      <c r="AX812" s="561"/>
      <c r="AY812" s="561"/>
      <c r="AZ812" s="561"/>
      <c r="BA812" s="562">
        <f>+BA794</f>
        <v>18127951.649189189</v>
      </c>
      <c r="BB812" s="561"/>
      <c r="BC812" s="562">
        <f>+BC808*BY812</f>
        <v>45167742.416846842</v>
      </c>
      <c r="BD812" s="561"/>
      <c r="BE812" s="562">
        <f>+BA812+BC812</f>
        <v>63295694.066036031</v>
      </c>
      <c r="BF812" s="533"/>
      <c r="BG812" s="563">
        <f>203610000-BP811</f>
        <v>38850000</v>
      </c>
      <c r="BH812" s="563"/>
      <c r="BI812" s="588"/>
      <c r="BJ812" s="588"/>
      <c r="BK812" s="588"/>
      <c r="BL812" s="588"/>
      <c r="BM812" s="588"/>
      <c r="BN812" s="588"/>
      <c r="BO812" s="563"/>
      <c r="BP812" s="563">
        <f>+BP811+BG812</f>
        <v>203610000</v>
      </c>
      <c r="BQ812" s="561"/>
      <c r="BR812" s="586">
        <f t="shared" si="845"/>
        <v>266905694.06603605</v>
      </c>
      <c r="BS812" s="586"/>
      <c r="BT812" s="586"/>
      <c r="BU812" s="586"/>
      <c r="BV812" s="586"/>
      <c r="BW812" s="500"/>
      <c r="BY812" s="59">
        <f>+BP812/CL811</f>
        <v>0.61144144144144141</v>
      </c>
      <c r="CL812" s="1"/>
    </row>
    <row r="813" spans="44:90" x14ac:dyDescent="0.3">
      <c r="AR813" s="500"/>
      <c r="AS813" s="500"/>
      <c r="AT813" s="500"/>
      <c r="AU813" s="500"/>
      <c r="AV813" s="500"/>
      <c r="AW813" s="500"/>
      <c r="AX813" s="500"/>
      <c r="AY813" s="500"/>
      <c r="AZ813" s="500"/>
      <c r="BA813" s="500"/>
      <c r="BB813" s="500"/>
      <c r="BC813" s="500"/>
      <c r="BD813" s="500"/>
      <c r="BE813" s="500"/>
      <c r="BF813" s="500"/>
      <c r="BG813" s="500"/>
      <c r="BH813" s="500"/>
      <c r="BI813" s="500"/>
      <c r="BJ813" s="500"/>
      <c r="BK813" s="500"/>
      <c r="BL813" s="500"/>
      <c r="BM813" s="500"/>
      <c r="BN813" s="500"/>
      <c r="BO813" s="500"/>
      <c r="BP813" s="500"/>
      <c r="BQ813" s="500"/>
      <c r="BR813" s="500"/>
      <c r="BS813" s="500"/>
      <c r="BT813" s="500"/>
      <c r="BU813" s="500"/>
      <c r="BV813" s="500"/>
      <c r="BW813" s="500"/>
      <c r="CL813" s="59">
        <f>+BR812/CL811</f>
        <v>0.80151860079890702</v>
      </c>
    </row>
    <row r="815" spans="44:90" x14ac:dyDescent="0.3">
      <c r="BA815" s="56">
        <f>+BR811+BA793</f>
        <v>247648687.35081083</v>
      </c>
      <c r="BC815" s="59">
        <f>+BA815/CL811</f>
        <v>0.74368975180423669</v>
      </c>
      <c r="BE815" s="56"/>
      <c r="BG815" s="1">
        <v>202530000</v>
      </c>
      <c r="BP815" s="1">
        <f>+(BP812-BP811)/2</f>
        <v>19425000</v>
      </c>
      <c r="CL815" s="56">
        <f>+CL811-BR811</f>
        <v>113877723</v>
      </c>
    </row>
    <row r="816" spans="44:90" x14ac:dyDescent="0.3">
      <c r="BG816" s="56">
        <f>+BP812-BG815</f>
        <v>1080000</v>
      </c>
      <c r="BP816" s="56">
        <v>1800000</v>
      </c>
    </row>
    <row r="817" spans="42:90" ht="15" thickBot="1" x14ac:dyDescent="0.35">
      <c r="BP817" s="578">
        <f>+BP815-BP816</f>
        <v>17625000</v>
      </c>
    </row>
    <row r="818" spans="42:90" ht="15" thickTop="1" x14ac:dyDescent="0.3">
      <c r="CL818" s="59">
        <f>+BP811/CL811</f>
        <v>0.49477477477477477</v>
      </c>
    </row>
    <row r="820" spans="42:90" x14ac:dyDescent="0.3">
      <c r="BE820" s="500"/>
      <c r="BF820" s="500"/>
      <c r="BG820" s="500"/>
      <c r="BH820" s="500"/>
      <c r="BI820" s="500"/>
      <c r="BJ820" s="500"/>
      <c r="BK820" s="500"/>
      <c r="BL820" s="500"/>
      <c r="BM820" s="500"/>
      <c r="BN820" s="500"/>
      <c r="BO820" s="500"/>
      <c r="BP820" s="500"/>
      <c r="BQ820" s="500"/>
      <c r="BR820" s="500"/>
      <c r="BS820" s="500"/>
      <c r="BT820" s="500"/>
      <c r="BU820" s="500"/>
      <c r="BV820" s="500"/>
      <c r="BW820" s="500"/>
      <c r="BX820" s="500"/>
      <c r="BY820" s="500"/>
    </row>
    <row r="821" spans="42:90" x14ac:dyDescent="0.3">
      <c r="BE821" s="500"/>
      <c r="BF821" s="500"/>
      <c r="BG821" s="500"/>
      <c r="BH821" s="500"/>
      <c r="BI821" s="500"/>
      <c r="BJ821" s="500"/>
      <c r="BK821" s="500"/>
      <c r="BL821" s="500"/>
      <c r="BM821" s="500"/>
      <c r="BN821" s="500"/>
      <c r="BO821" s="500"/>
      <c r="BP821" s="500"/>
      <c r="BQ821" s="500"/>
      <c r="BR821" s="500"/>
      <c r="BS821" s="500"/>
      <c r="BT821" s="500"/>
      <c r="BU821" s="500"/>
      <c r="BV821" s="500"/>
      <c r="BW821" s="500"/>
      <c r="BX821" s="500"/>
      <c r="BY821" s="500"/>
    </row>
    <row r="822" spans="42:90" x14ac:dyDescent="0.3">
      <c r="AP822" s="1">
        <v>1500000</v>
      </c>
      <c r="BE822" s="500"/>
      <c r="BF822" s="500"/>
      <c r="BG822" s="500"/>
      <c r="BH822" s="500"/>
      <c r="BI822" s="500"/>
      <c r="BJ822" s="500"/>
      <c r="BK822" s="500"/>
      <c r="BL822" s="500"/>
      <c r="BM822" s="500"/>
      <c r="BN822" s="500"/>
      <c r="BO822" s="500"/>
      <c r="BP822" s="500"/>
      <c r="BQ822" s="500"/>
      <c r="BR822" s="500"/>
      <c r="BS822" s="500"/>
      <c r="BT822" s="500"/>
      <c r="BU822" s="500"/>
      <c r="BV822" s="500"/>
      <c r="BW822" s="500"/>
      <c r="BX822" s="500"/>
      <c r="BY822" s="500"/>
    </row>
    <row r="823" spans="42:90" x14ac:dyDescent="0.3">
      <c r="AP823">
        <v>7</v>
      </c>
      <c r="BE823" s="500"/>
      <c r="BY823" s="500"/>
      <c r="CL823">
        <v>177090000</v>
      </c>
    </row>
    <row r="824" spans="42:90" x14ac:dyDescent="0.3">
      <c r="AP824" s="1">
        <f>+AP822*AP823</f>
        <v>10500000</v>
      </c>
      <c r="BE824" s="500"/>
      <c r="BY824" s="500"/>
      <c r="CL824" s="231">
        <f>+CL823/CL811</f>
        <v>0.53180180180180181</v>
      </c>
    </row>
    <row r="825" spans="42:90" x14ac:dyDescent="0.3">
      <c r="BE825" s="500"/>
      <c r="BY825" s="500"/>
    </row>
    <row r="826" spans="42:90" x14ac:dyDescent="0.3">
      <c r="BE826" s="500"/>
      <c r="BY826" s="500"/>
    </row>
    <row r="827" spans="42:90" x14ac:dyDescent="0.3">
      <c r="BE827" s="500"/>
      <c r="BY827" s="500"/>
      <c r="CL827" s="56">
        <f>+BR811+27420000</f>
        <v>246542277</v>
      </c>
    </row>
    <row r="828" spans="42:90" x14ac:dyDescent="0.3">
      <c r="BE828" s="500"/>
      <c r="BY828" s="500"/>
    </row>
    <row r="829" spans="42:90" x14ac:dyDescent="0.3">
      <c r="BE829" s="500"/>
      <c r="BY829" s="500"/>
      <c r="CL829" s="59">
        <f>+CL827/CL811</f>
        <v>0.74036719819819818</v>
      </c>
    </row>
    <row r="830" spans="42:90" x14ac:dyDescent="0.3">
      <c r="BE830" s="500"/>
      <c r="BY830" s="500"/>
    </row>
    <row r="831" spans="42:90" x14ac:dyDescent="0.3">
      <c r="BE831" s="500"/>
      <c r="BY831" s="500"/>
    </row>
    <row r="832" spans="42:90" x14ac:dyDescent="0.3">
      <c r="BE832" s="500"/>
      <c r="BY832" s="500"/>
    </row>
    <row r="833" spans="57:77" x14ac:dyDescent="0.3">
      <c r="BE833" s="500"/>
      <c r="BY833" s="500"/>
    </row>
    <row r="834" spans="57:77" x14ac:dyDescent="0.3">
      <c r="BE834" s="500"/>
      <c r="BY834" s="500"/>
    </row>
    <row r="835" spans="57:77" x14ac:dyDescent="0.3">
      <c r="BE835" s="500"/>
      <c r="BY835" s="500"/>
    </row>
    <row r="836" spans="57:77" x14ac:dyDescent="0.3">
      <c r="BE836" s="500"/>
      <c r="BF836" s="500"/>
      <c r="BG836" s="500"/>
      <c r="BH836" s="500"/>
      <c r="BI836" s="500"/>
      <c r="BJ836" s="500"/>
      <c r="BK836" s="500"/>
      <c r="BL836" s="500"/>
      <c r="BM836" s="500"/>
      <c r="BN836" s="500"/>
      <c r="BO836" s="500"/>
      <c r="BP836" s="500"/>
      <c r="BQ836" s="500"/>
      <c r="BR836" s="500"/>
      <c r="BS836" s="500"/>
      <c r="BT836" s="500"/>
      <c r="BU836" s="500"/>
      <c r="BV836" s="500"/>
      <c r="BW836" s="500"/>
      <c r="BX836" s="500"/>
      <c r="BY836" s="500"/>
    </row>
    <row r="837" spans="57:77" x14ac:dyDescent="0.3">
      <c r="BE837" s="500"/>
      <c r="BF837" s="500"/>
      <c r="BG837" s="500"/>
      <c r="BH837" s="500"/>
      <c r="BI837" s="500"/>
      <c r="BJ837" s="500"/>
      <c r="BK837" s="500"/>
      <c r="BL837" s="500"/>
      <c r="BM837" s="500"/>
      <c r="BN837" s="500"/>
      <c r="BO837" s="500"/>
      <c r="BP837" s="500"/>
      <c r="BQ837" s="500"/>
      <c r="BR837" s="500"/>
      <c r="BS837" s="500"/>
      <c r="BT837" s="500"/>
      <c r="BU837" s="500"/>
      <c r="BV837" s="500"/>
      <c r="BW837" s="500"/>
      <c r="BX837" s="500"/>
      <c r="BY837" s="500"/>
    </row>
    <row r="838" spans="57:77" x14ac:dyDescent="0.3">
      <c r="BE838" s="500"/>
      <c r="BF838" s="500"/>
      <c r="BG838" s="500"/>
      <c r="BH838" s="500"/>
      <c r="BI838" s="500"/>
      <c r="BJ838" s="500"/>
      <c r="BK838" s="500"/>
      <c r="BL838" s="500"/>
      <c r="BM838" s="500"/>
      <c r="BN838" s="500"/>
      <c r="BO838" s="500"/>
      <c r="BP838" s="500"/>
      <c r="BQ838" s="500"/>
      <c r="BR838" s="500"/>
      <c r="BS838" s="500"/>
      <c r="BT838" s="500"/>
      <c r="BU838" s="500"/>
      <c r="BV838" s="500"/>
      <c r="BW838" s="500"/>
      <c r="BX838" s="500"/>
      <c r="BY838" s="500"/>
    </row>
    <row r="839" spans="57:77" x14ac:dyDescent="0.3">
      <c r="BE839" s="500"/>
      <c r="BF839" s="500"/>
      <c r="BG839" s="500"/>
      <c r="BH839" s="500"/>
      <c r="BI839" s="500"/>
      <c r="BJ839" s="500"/>
      <c r="BK839" s="500"/>
      <c r="BL839" s="500"/>
      <c r="BM839" s="500"/>
      <c r="BN839" s="500"/>
      <c r="BO839" s="500"/>
      <c r="BP839" s="500"/>
      <c r="BQ839" s="500"/>
      <c r="BR839" s="500"/>
      <c r="BS839" s="500"/>
      <c r="BT839" s="500"/>
      <c r="BU839" s="500"/>
      <c r="BV839" s="500"/>
      <c r="BW839" s="500"/>
      <c r="BX839" s="500"/>
      <c r="BY839" s="500"/>
    </row>
    <row r="840" spans="57:77" x14ac:dyDescent="0.3">
      <c r="BE840" s="500"/>
      <c r="BF840" s="500"/>
      <c r="BG840" s="500"/>
      <c r="BH840" s="500"/>
      <c r="BI840" s="500"/>
      <c r="BJ840" s="500"/>
      <c r="BK840" s="500"/>
      <c r="BL840" s="500"/>
      <c r="BM840" s="500"/>
      <c r="BN840" s="500"/>
      <c r="BO840" s="500"/>
      <c r="BP840" s="500"/>
      <c r="BQ840" s="500"/>
      <c r="BR840" s="500"/>
      <c r="BS840" s="500"/>
      <c r="BT840" s="500"/>
      <c r="BU840" s="500"/>
      <c r="BV840" s="500"/>
      <c r="BW840" s="500"/>
      <c r="BX840" s="500"/>
      <c r="BY840" s="500"/>
    </row>
    <row r="841" spans="57:77" x14ac:dyDescent="0.3">
      <c r="BE841" s="500"/>
      <c r="BF841" s="500"/>
      <c r="BG841" s="500"/>
      <c r="BH841" s="500"/>
      <c r="BI841" s="500"/>
      <c r="BJ841" s="500"/>
      <c r="BK841" s="500"/>
      <c r="BL841" s="500"/>
      <c r="BM841" s="500"/>
      <c r="BN841" s="500"/>
      <c r="BO841" s="500"/>
      <c r="BP841" s="500"/>
      <c r="BQ841" s="500"/>
      <c r="BR841" s="500"/>
      <c r="BS841" s="500"/>
      <c r="BT841" s="500"/>
      <c r="BU841" s="500"/>
      <c r="BV841" s="500"/>
      <c r="BW841" s="500"/>
      <c r="BX841" s="500"/>
      <c r="BY841" s="500"/>
    </row>
    <row r="842" spans="57:77" x14ac:dyDescent="0.3">
      <c r="BE842" s="500"/>
      <c r="BF842" s="500"/>
      <c r="BG842" s="500"/>
      <c r="BH842" s="500"/>
      <c r="BI842" s="500"/>
      <c r="BJ842" s="500"/>
      <c r="BK842" s="500"/>
      <c r="BL842" s="500"/>
      <c r="BM842" s="500"/>
      <c r="BN842" s="500"/>
      <c r="BO842" s="500"/>
      <c r="BP842" s="500"/>
      <c r="BQ842" s="500"/>
      <c r="BR842" s="500"/>
      <c r="BS842" s="500"/>
      <c r="BT842" s="500"/>
      <c r="BU842" s="500"/>
      <c r="BV842" s="500"/>
      <c r="BW842" s="500"/>
      <c r="BX842" s="500"/>
      <c r="BY842" s="500"/>
    </row>
    <row r="843" spans="57:77" x14ac:dyDescent="0.3">
      <c r="BE843" s="500"/>
      <c r="BF843" s="500"/>
      <c r="BG843" s="500"/>
      <c r="BH843" s="500"/>
      <c r="BI843" s="500"/>
      <c r="BJ843" s="500"/>
      <c r="BK843" s="500"/>
      <c r="BL843" s="500"/>
      <c r="BM843" s="500"/>
      <c r="BN843" s="500"/>
      <c r="BO843" s="500"/>
      <c r="BP843" s="500"/>
      <c r="BQ843" s="500"/>
      <c r="BR843" s="500"/>
      <c r="BS843" s="500"/>
      <c r="BT843" s="500"/>
      <c r="BU843" s="500"/>
      <c r="BV843" s="500"/>
      <c r="BW843" s="500"/>
      <c r="BX843" s="500"/>
      <c r="BY843" s="500"/>
    </row>
  </sheetData>
  <mergeCells count="60">
    <mergeCell ref="BR812:BV812"/>
    <mergeCell ref="AV776:AY776"/>
    <mergeCell ref="BE783:BE784"/>
    <mergeCell ref="AV759:AX759"/>
    <mergeCell ref="BR804:BV805"/>
    <mergeCell ref="BR806:BV806"/>
    <mergeCell ref="AT786:AX786"/>
    <mergeCell ref="AT790:AZ790"/>
    <mergeCell ref="AT784:AY784"/>
    <mergeCell ref="AT787:AZ787"/>
    <mergeCell ref="AT803:BV803"/>
    <mergeCell ref="BG783:BG784"/>
    <mergeCell ref="AT785:AX785"/>
    <mergeCell ref="BP797:BT797"/>
    <mergeCell ref="BI811:BN811"/>
    <mergeCell ref="BR807:BV807"/>
    <mergeCell ref="AK716:AN716"/>
    <mergeCell ref="AS782:BH782"/>
    <mergeCell ref="H744:J744"/>
    <mergeCell ref="AK721:AN721"/>
    <mergeCell ref="BI812:BN812"/>
    <mergeCell ref="AT807:AX807"/>
    <mergeCell ref="AT808:AX808"/>
    <mergeCell ref="AT809:AZ809"/>
    <mergeCell ref="BA804:BE804"/>
    <mergeCell ref="BG804:BP804"/>
    <mergeCell ref="BI806:BN806"/>
    <mergeCell ref="BI805:BN805"/>
    <mergeCell ref="AK712:AN712"/>
    <mergeCell ref="AK722:AN722"/>
    <mergeCell ref="AV771:AX77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711:AV711"/>
    <mergeCell ref="AK713:AN713"/>
    <mergeCell ref="AK714:AN714"/>
    <mergeCell ref="AK715:AN715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808:BV808"/>
    <mergeCell ref="BR809:BV809"/>
    <mergeCell ref="BR811:BV811"/>
    <mergeCell ref="BI810:BN810"/>
    <mergeCell ref="BR810:BV810"/>
    <mergeCell ref="BI809:BN80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717:AP719 AR717:AR7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711"/>
  <sheetViews>
    <sheetView topLeftCell="A668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9" max="9" width="10" bestFit="1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1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9" t="s">
        <v>7</v>
      </c>
      <c r="F7" s="640"/>
      <c r="G7" s="644">
        <v>0.7</v>
      </c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5"/>
    </row>
    <row r="8" spans="3:40" x14ac:dyDescent="0.3">
      <c r="E8" s="641" t="s">
        <v>110</v>
      </c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3"/>
    </row>
    <row r="9" spans="3:40" x14ac:dyDescent="0.3">
      <c r="E9" s="659" t="s">
        <v>35</v>
      </c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1"/>
      <c r="Q9" s="657" t="s">
        <v>103</v>
      </c>
      <c r="R9" s="5"/>
      <c r="S9" s="654" t="s">
        <v>4</v>
      </c>
      <c r="T9" s="655"/>
      <c r="U9" s="656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8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1" t="s">
        <v>46</v>
      </c>
      <c r="AE14" s="652"/>
      <c r="AF14" s="653"/>
      <c r="AG14" s="193"/>
      <c r="AH14" s="649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0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+K699</f>
        <v>7603756</v>
      </c>
      <c r="AG16" s="187"/>
      <c r="AH16" s="201">
        <f>+AJ31</f>
        <v>23809.951798410966</v>
      </c>
      <c r="AI16" s="201"/>
      <c r="AJ16" s="202">
        <f>+S699</f>
        <v>106175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1598451</v>
      </c>
      <c r="AG17" s="188"/>
      <c r="AH17" s="149">
        <v>23191</v>
      </c>
      <c r="AI17" s="201"/>
      <c r="AJ17" s="148">
        <v>21909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2656587</v>
      </c>
      <c r="AG18" s="188"/>
      <c r="AH18" s="149">
        <v>20751</v>
      </c>
      <c r="AI18" s="201"/>
      <c r="AJ18" s="148">
        <v>40563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11858794</v>
      </c>
      <c r="AG19" s="188"/>
      <c r="AH19" s="188"/>
      <c r="AI19" s="188"/>
      <c r="AJ19" s="206">
        <f>SUM(AJ16:AJ18)</f>
        <v>168647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Table'!H698</f>
        <v>0.17585439151736876</v>
      </c>
      <c r="AG21" s="188"/>
      <c r="AH21" s="188"/>
      <c r="AI21" s="188"/>
      <c r="AJ21" s="208">
        <f>+AJ19/'Main Table'!AA698</f>
        <v>0.20694635496747577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1" t="s">
        <v>120</v>
      </c>
      <c r="AB25" s="652"/>
      <c r="AC25" s="652"/>
      <c r="AD25" s="652"/>
      <c r="AE25" s="652"/>
      <c r="AF25" s="652"/>
      <c r="AG25" s="652"/>
      <c r="AH25" s="652"/>
      <c r="AI25" s="652"/>
      <c r="AJ25" s="652"/>
      <c r="AK25" s="653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+E699</f>
        <v>4797903</v>
      </c>
      <c r="AE27" s="155"/>
      <c r="AF27" s="186">
        <v>24663</v>
      </c>
      <c r="AG27" s="155"/>
      <c r="AH27" s="177">
        <f>+AD27/AD$31</f>
        <v>0.52138611965586079</v>
      </c>
      <c r="AI27" s="177"/>
      <c r="AJ27" s="155">
        <f>+AF27*AH27</f>
        <v>12858.945869072495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+G699</f>
        <v>2109783</v>
      </c>
      <c r="AE28" s="155"/>
      <c r="AF28" s="186">
        <v>23753</v>
      </c>
      <c r="AG28" s="155"/>
      <c r="AH28" s="177">
        <f>+AD28/AD$31</f>
        <v>0.22926923943354025</v>
      </c>
      <c r="AI28" s="177"/>
      <c r="AJ28" s="155">
        <f>+AF28*AH28</f>
        <v>5445.8322442648814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+I699</f>
        <v>696070</v>
      </c>
      <c r="AE29" s="155"/>
      <c r="AF29" s="186">
        <v>19524</v>
      </c>
      <c r="AG29" s="155"/>
      <c r="AH29" s="177">
        <f>+AD29/AD$31</f>
        <v>7.5641636837771628E-2</v>
      </c>
      <c r="AI29" s="177"/>
      <c r="AJ29" s="155">
        <f>+AF29*AH29</f>
        <v>1476.8273176206533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1598451</v>
      </c>
      <c r="AE30" s="237"/>
      <c r="AF30" s="155">
        <f>+AH17</f>
        <v>23191</v>
      </c>
      <c r="AG30" s="237"/>
      <c r="AH30" s="177">
        <f>+AD30/AD$31</f>
        <v>0.17370300407282732</v>
      </c>
      <c r="AI30" s="237"/>
      <c r="AJ30" s="155">
        <f>+AF30*AH30</f>
        <v>4028.3463674529385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9202207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23809.951798410966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6" t="s">
        <v>29</v>
      </c>
      <c r="AB36" s="647"/>
      <c r="AC36" s="647"/>
      <c r="AD36" s="647"/>
      <c r="AE36" s="647"/>
      <c r="AF36" s="647"/>
      <c r="AG36" s="647"/>
      <c r="AH36" s="647"/>
      <c r="AI36" s="648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Table'!AA698</f>
        <v>814931</v>
      </c>
      <c r="AJ49" s="56">
        <f>+AJ19</f>
        <v>168647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168647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646284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271439.27999999997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374844.72000000003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0.4599711141188641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697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692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3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3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3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3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3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3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3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3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3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3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3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3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3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3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3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3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3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3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3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3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3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3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3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3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3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3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3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3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3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3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3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3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3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3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3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3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3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3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3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3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3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3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3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3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3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3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3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3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3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3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3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3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3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3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3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3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3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3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3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3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3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3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3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3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3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3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3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3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3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3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3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3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3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3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3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3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3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3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3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3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3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3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3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3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3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3">
      <c r="C680" s="158">
        <f t="shared" ref="C680:C696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3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3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3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3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3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3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3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3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3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3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3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3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3">
      <c r="C693" s="158">
        <f t="shared" si="117"/>
        <v>44592</v>
      </c>
      <c r="E693" s="241"/>
      <c r="F693" s="7"/>
      <c r="G693" s="7"/>
      <c r="H693" s="7"/>
      <c r="I693" s="7"/>
      <c r="J693" s="244"/>
      <c r="K693" s="7"/>
      <c r="L693" s="6"/>
      <c r="M693" s="438"/>
      <c r="N693" s="29"/>
      <c r="O693" s="29"/>
      <c r="P693" s="29"/>
      <c r="Q693" s="332"/>
      <c r="R693" s="6"/>
      <c r="S693" s="7"/>
      <c r="T693" s="6"/>
      <c r="U693" s="243"/>
      <c r="Y693" s="56"/>
    </row>
    <row r="694" spans="3:25" x14ac:dyDescent="0.3">
      <c r="C694" s="158">
        <f t="shared" si="117"/>
        <v>44593</v>
      </c>
      <c r="E694" s="241"/>
      <c r="F694" s="7"/>
      <c r="G694" s="7"/>
      <c r="H694" s="7"/>
      <c r="I694" s="7"/>
      <c r="J694" s="244"/>
      <c r="K694" s="7"/>
      <c r="L694" s="6"/>
      <c r="M694" s="438"/>
      <c r="N694" s="29"/>
      <c r="O694" s="29"/>
      <c r="P694" s="29"/>
      <c r="Q694" s="332"/>
      <c r="R694" s="6"/>
      <c r="S694" s="7"/>
      <c r="T694" s="6"/>
      <c r="U694" s="243"/>
      <c r="Y694" s="56"/>
    </row>
    <row r="695" spans="3:25" x14ac:dyDescent="0.3">
      <c r="C695" s="158">
        <f t="shared" si="117"/>
        <v>44594</v>
      </c>
      <c r="E695" s="241"/>
      <c r="F695" s="7"/>
      <c r="G695" s="7"/>
      <c r="H695" s="7"/>
      <c r="I695" s="7"/>
      <c r="J695" s="244"/>
      <c r="K695" s="7"/>
      <c r="L695" s="6"/>
      <c r="M695" s="438"/>
      <c r="N695" s="29"/>
      <c r="O695" s="29"/>
      <c r="P695" s="29"/>
      <c r="Q695" s="332"/>
      <c r="R695" s="6"/>
      <c r="S695" s="7"/>
      <c r="T695" s="6"/>
      <c r="U695" s="243"/>
      <c r="Y695" s="56"/>
    </row>
    <row r="696" spans="3:25" x14ac:dyDescent="0.3">
      <c r="C696" s="158">
        <f t="shared" si="117"/>
        <v>44595</v>
      </c>
      <c r="E696" s="241"/>
      <c r="F696" s="7"/>
      <c r="G696" s="7"/>
      <c r="H696" s="7"/>
      <c r="I696" s="7"/>
      <c r="J696" s="244"/>
      <c r="K696" s="7"/>
      <c r="L696" s="6"/>
      <c r="M696" s="438"/>
      <c r="N696" s="29"/>
      <c r="O696" s="29"/>
      <c r="P696" s="29"/>
      <c r="Q696" s="332"/>
      <c r="R696" s="6"/>
      <c r="S696" s="7"/>
      <c r="T696" s="6"/>
      <c r="U696" s="243"/>
      <c r="Y696" s="56"/>
    </row>
    <row r="697" spans="3:25" ht="15" thickBot="1" x14ac:dyDescent="0.35">
      <c r="C697" s="157">
        <f t="shared" si="93"/>
        <v>44596</v>
      </c>
      <c r="E697" s="245"/>
      <c r="F697" s="246"/>
      <c r="G697" s="246"/>
      <c r="H697" s="246"/>
      <c r="I697" s="246"/>
      <c r="J697" s="246"/>
      <c r="K697" s="246"/>
      <c r="L697" s="247"/>
      <c r="M697" s="248"/>
      <c r="N697" s="248"/>
      <c r="O697" s="248"/>
      <c r="P697" s="248"/>
      <c r="Q697" s="331"/>
      <c r="R697" s="247"/>
      <c r="S697" s="247"/>
      <c r="T697" s="247"/>
      <c r="U697" s="249"/>
      <c r="W697">
        <f>+W405+1</f>
        <v>396</v>
      </c>
      <c r="Y697" s="59"/>
    </row>
    <row r="698" spans="3:25" x14ac:dyDescent="0.3">
      <c r="E698" s="56"/>
      <c r="F698" s="1"/>
      <c r="G698" s="56"/>
      <c r="H698" s="56"/>
      <c r="I698" s="56"/>
      <c r="J698" s="1"/>
      <c r="K698" s="56"/>
      <c r="S698" s="56"/>
    </row>
    <row r="699" spans="3:25" x14ac:dyDescent="0.3">
      <c r="C699" s="166" t="s">
        <v>73</v>
      </c>
      <c r="E699" s="56">
        <f>+E692</f>
        <v>4797903</v>
      </c>
      <c r="F699" s="56"/>
      <c r="G699" s="56">
        <f t="shared" ref="G699:U699" si="157">+G692</f>
        <v>2109783</v>
      </c>
      <c r="H699" s="56">
        <f t="shared" si="157"/>
        <v>0</v>
      </c>
      <c r="I699" s="56">
        <f t="shared" si="157"/>
        <v>696070</v>
      </c>
      <c r="J699" s="56">
        <f t="shared" si="157"/>
        <v>0</v>
      </c>
      <c r="K699" s="56">
        <f t="shared" si="157"/>
        <v>7603756</v>
      </c>
      <c r="L699" s="56">
        <f t="shared" si="157"/>
        <v>0</v>
      </c>
      <c r="M699" s="56">
        <f t="shared" si="157"/>
        <v>1.2086255758549818E-3</v>
      </c>
      <c r="N699" s="56">
        <f t="shared" si="157"/>
        <v>0</v>
      </c>
      <c r="O699" s="56">
        <f t="shared" si="157"/>
        <v>0</v>
      </c>
      <c r="P699" s="56">
        <f t="shared" si="157"/>
        <v>0</v>
      </c>
      <c r="Q699" s="56">
        <f t="shared" si="157"/>
        <v>9179</v>
      </c>
      <c r="R699" s="56">
        <f t="shared" si="157"/>
        <v>0</v>
      </c>
      <c r="S699" s="56">
        <f t="shared" si="157"/>
        <v>106175</v>
      </c>
      <c r="T699" s="56">
        <f t="shared" si="157"/>
        <v>0</v>
      </c>
      <c r="U699" s="56">
        <f t="shared" si="157"/>
        <v>2.402125115017657E-2</v>
      </c>
      <c r="V699" s="56">
        <f>+V259</f>
        <v>0</v>
      </c>
    </row>
    <row r="700" spans="3:25" x14ac:dyDescent="0.3">
      <c r="E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</row>
    <row r="701" spans="3:25" x14ac:dyDescent="0.3">
      <c r="E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3:25" x14ac:dyDescent="0.3">
      <c r="C702" s="111"/>
      <c r="D702" s="112"/>
      <c r="E702" s="349"/>
      <c r="F702" s="10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</row>
    <row r="703" spans="3:25" x14ac:dyDescent="0.3">
      <c r="E703" s="56"/>
      <c r="K703" s="56"/>
      <c r="Q703" s="56"/>
    </row>
    <row r="704" spans="3:25" x14ac:dyDescent="0.3">
      <c r="D704" s="549" t="s">
        <v>26</v>
      </c>
      <c r="E704" t="s">
        <v>158</v>
      </c>
      <c r="K704" s="549"/>
      <c r="Q704" s="56"/>
      <c r="S704" s="59"/>
    </row>
    <row r="706" spans="3:41" x14ac:dyDescent="0.3">
      <c r="U706" s="549"/>
    </row>
    <row r="707" spans="3:41" x14ac:dyDescent="0.3">
      <c r="AO707" s="1">
        <v>3797000</v>
      </c>
    </row>
    <row r="708" spans="3:41" x14ac:dyDescent="0.3">
      <c r="C708" s="1"/>
    </row>
    <row r="709" spans="3:41" x14ac:dyDescent="0.3">
      <c r="C709" s="1"/>
      <c r="AO709" s="1">
        <v>30000</v>
      </c>
    </row>
    <row r="710" spans="3:41" x14ac:dyDescent="0.3">
      <c r="C710" s="59"/>
    </row>
    <row r="711" spans="3:41" x14ac:dyDescent="0.3">
      <c r="AO711" s="235">
        <f>+AO709/AO707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686"/>
  <sheetViews>
    <sheetView topLeftCell="A636" workbookViewId="0">
      <selection activeCell="H638" sqref="H638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15" t="s">
        <v>101</v>
      </c>
      <c r="U3" s="716"/>
      <c r="V3" s="716"/>
      <c r="W3" s="716"/>
      <c r="X3" s="716"/>
      <c r="Y3" s="716"/>
      <c r="Z3" s="716"/>
      <c r="AA3" s="716"/>
      <c r="AB3" s="716"/>
      <c r="AC3" s="716"/>
      <c r="AD3" s="717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6.1465951468564643E-2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8" t="s">
        <v>91</v>
      </c>
      <c r="F15" s="718"/>
      <c r="G15" s="718"/>
      <c r="H15" s="718"/>
      <c r="I15" s="718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24" t="s">
        <v>44</v>
      </c>
      <c r="E18" s="725"/>
      <c r="F18" s="725"/>
      <c r="G18" s="725"/>
      <c r="H18" s="725"/>
      <c r="I18" s="725"/>
      <c r="J18" s="725"/>
      <c r="K18" s="725"/>
      <c r="L18" s="725"/>
      <c r="M18" s="725"/>
      <c r="N18" s="725"/>
      <c r="O18" s="726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27" t="s">
        <v>67</v>
      </c>
      <c r="F19" s="727"/>
      <c r="G19" s="727"/>
      <c r="H19" s="727"/>
      <c r="I19" s="134" t="s">
        <v>66</v>
      </c>
      <c r="J19" s="135"/>
      <c r="K19" s="732" t="s">
        <v>64</v>
      </c>
      <c r="L19" s="732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Table'!$H$681</f>
        <v>63314073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Table'!AA698</f>
        <v>814931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23746</v>
      </c>
      <c r="J22" s="116"/>
      <c r="K22" s="127"/>
      <c r="L22" s="238">
        <v>23945</v>
      </c>
      <c r="M22" s="127"/>
      <c r="N22" s="147">
        <f>+(I22-L22)/I22</f>
        <v>-8.3803587972711199E-3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62475396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Table'!AP698</f>
        <v>45937985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8" t="s">
        <v>47</v>
      </c>
      <c r="E25" s="729"/>
      <c r="F25" s="729"/>
      <c r="G25" s="729"/>
      <c r="H25" s="729"/>
      <c r="I25" s="119">
        <f>+I23-I24</f>
        <v>16537411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45937985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8" t="s">
        <v>44</v>
      </c>
      <c r="E27" s="729"/>
      <c r="F27" s="729"/>
      <c r="G27" s="729"/>
      <c r="H27" s="729"/>
      <c r="I27" s="136">
        <f>+I25+I26</f>
        <v>62475396</v>
      </c>
      <c r="J27" s="116"/>
      <c r="K27" s="733">
        <v>61783476</v>
      </c>
      <c r="L27" s="733"/>
      <c r="M27" s="127"/>
      <c r="N27" s="137">
        <f>+I27-K27</f>
        <v>691920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30" t="s">
        <v>61</v>
      </c>
      <c r="F28" s="730"/>
      <c r="G28" s="730"/>
      <c r="H28" s="124"/>
      <c r="I28" s="232">
        <f>+I27/I32</f>
        <v>0.92644941369136302</v>
      </c>
      <c r="J28" s="127"/>
      <c r="K28" s="127"/>
      <c r="L28" s="127"/>
      <c r="M28" s="98"/>
      <c r="N28" s="463">
        <f>+N27/K27</f>
        <v>1.1199110907906833E-2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9" t="s">
        <v>101</v>
      </c>
      <c r="F31" s="710"/>
      <c r="G31" s="710"/>
      <c r="H31" s="710"/>
      <c r="I31" s="710"/>
      <c r="J31" s="711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704">
        <f>+'Main Table'!H698</f>
        <v>67435302</v>
      </c>
      <c r="J32" s="704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705">
        <f>+I27</f>
        <v>62475396</v>
      </c>
      <c r="J34" s="706"/>
      <c r="K34" s="22"/>
      <c r="L34" s="25">
        <f>+I34/$I$32</f>
        <v>0.92644941369136302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12">
        <f>+I21</f>
        <v>814931</v>
      </c>
      <c r="J35" s="713"/>
      <c r="K35" s="22"/>
      <c r="L35" s="25">
        <f>+I35/$I$32</f>
        <v>1.208463484007234E-2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31" t="s">
        <v>101</v>
      </c>
      <c r="F36" s="731"/>
      <c r="G36" s="731"/>
      <c r="H36" s="233"/>
      <c r="I36" s="707">
        <f>+I32-I34-I35</f>
        <v>4144975</v>
      </c>
      <c r="J36" s="708"/>
      <c r="K36" s="259"/>
      <c r="L36" s="234">
        <f>+I36/$I$32</f>
        <v>6.1465951468564643E-2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9" t="s">
        <v>114</v>
      </c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1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22" t="s">
        <v>67</v>
      </c>
      <c r="F42" s="722"/>
      <c r="G42" s="722"/>
      <c r="H42" s="722"/>
      <c r="I42" s="260" t="s">
        <v>66</v>
      </c>
      <c r="J42" s="261"/>
      <c r="K42" s="723" t="s">
        <v>35</v>
      </c>
      <c r="L42" s="723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Table'!AP716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8" t="s">
        <v>47</v>
      </c>
      <c r="E48" s="689"/>
      <c r="F48" s="689"/>
      <c r="G48" s="689"/>
      <c r="H48" s="689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8" t="s">
        <v>44</v>
      </c>
      <c r="E50" s="689"/>
      <c r="F50" s="689"/>
      <c r="G50" s="689"/>
      <c r="H50" s="689"/>
      <c r="I50" s="340">
        <f>+I48+I49</f>
        <v>22172</v>
      </c>
      <c r="J50" s="336"/>
      <c r="K50" s="690">
        <v>30167</v>
      </c>
      <c r="L50" s="690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1" t="s">
        <v>61</v>
      </c>
      <c r="F51" s="691"/>
      <c r="G51" s="691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92" t="s">
        <v>115</v>
      </c>
      <c r="F54" s="693"/>
      <c r="G54" s="693"/>
      <c r="H54" s="693"/>
      <c r="I54" s="693"/>
      <c r="J54" s="694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5">
        <f>+K50</f>
        <v>30167</v>
      </c>
      <c r="J55" s="695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6">
        <f>+I50</f>
        <v>22172</v>
      </c>
      <c r="J57" s="697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8">
        <f>+I44</f>
        <v>1836</v>
      </c>
      <c r="J58" s="699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0" t="s">
        <v>101</v>
      </c>
      <c r="F59" s="700"/>
      <c r="G59" s="700"/>
      <c r="H59" s="267"/>
      <c r="I59" s="701">
        <f>+I55-I57-I58</f>
        <v>6159</v>
      </c>
      <c r="J59" s="702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3">
        <f>+I45</f>
        <v>1397</v>
      </c>
      <c r="J60" s="703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701">
        <f>+I59-I60</f>
        <v>4762</v>
      </c>
      <c r="J61" s="701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92" t="s">
        <v>104</v>
      </c>
      <c r="F64" s="693"/>
      <c r="G64" s="693"/>
      <c r="H64" s="693"/>
      <c r="I64" s="693"/>
      <c r="J64" s="693"/>
      <c r="K64" s="693"/>
      <c r="L64" s="693"/>
      <c r="M64" s="694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7">
        <v>11690000</v>
      </c>
      <c r="J65" s="687"/>
      <c r="K65" s="687"/>
      <c r="L65" s="687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14" t="s">
        <v>95</v>
      </c>
      <c r="G67" s="71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62" t="s">
        <v>118</v>
      </c>
      <c r="E72" s="663"/>
      <c r="F72" s="663"/>
      <c r="G72" s="663"/>
      <c r="H72" s="663"/>
      <c r="I72" s="663"/>
      <c r="J72" s="663"/>
      <c r="K72" s="663"/>
      <c r="L72" s="663"/>
      <c r="M72" s="663"/>
      <c r="N72" s="663"/>
      <c r="O72" s="664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65" t="s">
        <v>67</v>
      </c>
      <c r="F73" s="665"/>
      <c r="G73" s="665"/>
      <c r="H73" s="665"/>
      <c r="I73" s="355" t="s">
        <v>66</v>
      </c>
      <c r="J73" s="356"/>
      <c r="K73" s="666" t="s">
        <v>35</v>
      </c>
      <c r="L73" s="666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Table'!AP757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67" t="s">
        <v>47</v>
      </c>
      <c r="E79" s="668"/>
      <c r="F79" s="668"/>
      <c r="G79" s="668"/>
      <c r="H79" s="668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67" t="s">
        <v>44</v>
      </c>
      <c r="E81" s="668"/>
      <c r="F81" s="668"/>
      <c r="G81" s="668"/>
      <c r="H81" s="668"/>
      <c r="I81" s="370">
        <f>+I79+I80</f>
        <v>36684</v>
      </c>
      <c r="J81" s="363"/>
      <c r="K81" s="670">
        <v>48675</v>
      </c>
      <c r="L81" s="670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9" t="s">
        <v>61</v>
      </c>
      <c r="F82" s="669"/>
      <c r="G82" s="669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6.1465951468564643E-2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6.1465951468564643E-2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6.1465951468564643E-2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6.1465951468564643E-2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650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3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3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3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3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3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3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3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3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3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3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3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3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3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3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3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3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3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3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3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3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3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3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3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3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3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3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3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3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3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3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3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3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3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3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3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3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3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3">
      <c r="O585" s="98"/>
      <c r="T585" s="250"/>
      <c r="U585" s="252">
        <f t="shared" ref="U585:U649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3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3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3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3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3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3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3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3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3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3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3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3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3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3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3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3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3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3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3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3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3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3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3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3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3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3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3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3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3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3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3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3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3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3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3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3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3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3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3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3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3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3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3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3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3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3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3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3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3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3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3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3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3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3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3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5:30" x14ac:dyDescent="0.3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5:30" x14ac:dyDescent="0.3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5:30" x14ac:dyDescent="0.3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5:30" x14ac:dyDescent="0.3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5:30" x14ac:dyDescent="0.3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5:30" x14ac:dyDescent="0.3">
      <c r="O646" s="98"/>
      <c r="T646" s="250"/>
      <c r="U646" s="573">
        <f t="shared" si="31"/>
        <v>44591</v>
      </c>
      <c r="V646" s="6"/>
      <c r="W646" s="580">
        <f>+I$36</f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5:30" x14ac:dyDescent="0.3">
      <c r="O647" s="98"/>
      <c r="T647" s="250"/>
      <c r="U647" s="252">
        <f t="shared" si="31"/>
        <v>44592</v>
      </c>
      <c r="V647" s="6"/>
      <c r="W647" s="580"/>
      <c r="X647" s="581"/>
      <c r="Y647" s="44"/>
      <c r="Z647" s="581"/>
      <c r="AA647" s="582"/>
      <c r="AB647" s="581"/>
      <c r="AC647" s="583"/>
      <c r="AD647" s="251"/>
    </row>
    <row r="648" spans="5:30" x14ac:dyDescent="0.3">
      <c r="O648" s="98"/>
      <c r="T648" s="250"/>
      <c r="U648" s="252">
        <f t="shared" si="31"/>
        <v>44593</v>
      </c>
      <c r="V648" s="6"/>
      <c r="W648" s="580"/>
      <c r="X648" s="581"/>
      <c r="Y648" s="44"/>
      <c r="Z648" s="581"/>
      <c r="AA648" s="582"/>
      <c r="AB648" s="581"/>
      <c r="AC648" s="583"/>
      <c r="AD648" s="251"/>
    </row>
    <row r="649" spans="5:30" x14ac:dyDescent="0.3">
      <c r="O649" s="98"/>
      <c r="T649" s="250"/>
      <c r="U649" s="252">
        <f t="shared" si="31"/>
        <v>44594</v>
      </c>
      <c r="V649" s="6"/>
      <c r="W649" s="253"/>
      <c r="X649" s="6"/>
      <c r="Y649" s="44"/>
      <c r="Z649" s="6"/>
      <c r="AA649" s="254"/>
      <c r="AB649" s="6"/>
      <c r="AC649" s="258"/>
      <c r="AD649" s="251"/>
    </row>
    <row r="650" spans="5:30" ht="15" thickBot="1" x14ac:dyDescent="0.35">
      <c r="O650" s="98"/>
      <c r="T650" s="255"/>
      <c r="U650" s="350">
        <f t="shared" si="25"/>
        <v>44595</v>
      </c>
      <c r="V650" s="247"/>
      <c r="W650" s="351"/>
      <c r="X650" s="247"/>
      <c r="Y650" s="256"/>
      <c r="Z650" s="247"/>
      <c r="AA650" s="352"/>
      <c r="AB650" s="247"/>
      <c r="AC650" s="353"/>
      <c r="AD650" s="257"/>
    </row>
    <row r="651" spans="5:30" x14ac:dyDescent="0.3">
      <c r="O651" s="98"/>
    </row>
    <row r="652" spans="5:30" x14ac:dyDescent="0.3">
      <c r="O652" s="98"/>
      <c r="P652" s="57"/>
      <c r="Q652" s="57"/>
      <c r="R652" s="57"/>
    </row>
    <row r="653" spans="5:30" x14ac:dyDescent="0.3">
      <c r="O653" s="98"/>
    </row>
    <row r="654" spans="5:30" ht="15" thickBot="1" x14ac:dyDescent="0.35">
      <c r="O654" s="98"/>
    </row>
    <row r="655" spans="5:30" ht="15.6" thickTop="1" thickBot="1" x14ac:dyDescent="0.35">
      <c r="Q655" s="441"/>
      <c r="R655" s="442"/>
      <c r="S655" s="442"/>
      <c r="T655" s="442"/>
      <c r="U655" s="442"/>
      <c r="V655" s="442"/>
      <c r="W655" s="442"/>
      <c r="X655" s="442"/>
      <c r="Y655" s="442"/>
      <c r="Z655" s="442"/>
      <c r="AA655" s="442"/>
      <c r="AB655" s="443"/>
    </row>
    <row r="656" spans="5:30" ht="15" thickBot="1" x14ac:dyDescent="0.35">
      <c r="E656" s="674" t="s">
        <v>106</v>
      </c>
      <c r="F656" s="675"/>
      <c r="G656" s="675"/>
      <c r="H656" s="675"/>
      <c r="I656" s="675"/>
      <c r="J656" s="675"/>
      <c r="K656" s="675"/>
      <c r="L656" s="675"/>
      <c r="M656" s="676"/>
      <c r="Q656" s="444"/>
      <c r="R656" s="6"/>
      <c r="S656" s="6"/>
      <c r="T656" s="6"/>
      <c r="U656" s="5" t="s">
        <v>132</v>
      </c>
      <c r="V656" s="5"/>
      <c r="W656" s="5"/>
      <c r="X656" s="5"/>
      <c r="Y656" s="5"/>
      <c r="Z656" s="5"/>
      <c r="AA656" s="5" t="s">
        <v>28</v>
      </c>
      <c r="AB656" s="445"/>
    </row>
    <row r="657" spans="4:36" x14ac:dyDescent="0.3">
      <c r="E657" s="395"/>
      <c r="F657" s="396" t="s">
        <v>107</v>
      </c>
      <c r="G657" s="396"/>
      <c r="H657" s="396"/>
      <c r="I657" s="677">
        <v>21477737</v>
      </c>
      <c r="J657" s="677"/>
      <c r="K657" s="677"/>
      <c r="L657" s="677"/>
      <c r="M657" s="397"/>
      <c r="Q657" s="444"/>
      <c r="R657" s="437" t="s">
        <v>134</v>
      </c>
      <c r="S657" s="6"/>
      <c r="T657" s="6"/>
      <c r="U657" s="437" t="s">
        <v>133</v>
      </c>
      <c r="V657" s="5"/>
      <c r="W657" s="437" t="s">
        <v>20</v>
      </c>
      <c r="X657" s="5"/>
      <c r="Y657" s="437" t="s">
        <v>4</v>
      </c>
      <c r="Z657" s="5"/>
      <c r="AA657" s="446" t="s">
        <v>131</v>
      </c>
      <c r="AB657" s="445"/>
    </row>
    <row r="658" spans="4:36" x14ac:dyDescent="0.3">
      <c r="E658" s="395"/>
      <c r="F658" s="396" t="s">
        <v>97</v>
      </c>
      <c r="G658" s="396"/>
      <c r="H658" s="396"/>
      <c r="I658" s="396"/>
      <c r="J658" s="396"/>
      <c r="K658" s="396"/>
      <c r="L658" s="398">
        <f>+I670/I657</f>
        <v>4.5847474526762295E-4</v>
      </c>
      <c r="M658" s="397"/>
      <c r="Q658" s="444"/>
      <c r="R658" s="6" t="s">
        <v>121</v>
      </c>
      <c r="S658" s="6"/>
      <c r="T658" s="6"/>
      <c r="U658" s="7">
        <v>2003</v>
      </c>
      <c r="V658" s="6"/>
      <c r="W658" s="7">
        <v>389666</v>
      </c>
      <c r="X658" s="6"/>
      <c r="Y658" s="7">
        <v>31257</v>
      </c>
      <c r="Z658" s="6"/>
      <c r="AA658" s="253">
        <f>+AJ658</f>
        <v>19500</v>
      </c>
      <c r="AB658" s="445"/>
      <c r="AJ658" s="1">
        <v>19500</v>
      </c>
    </row>
    <row r="659" spans="4:36" x14ac:dyDescent="0.3">
      <c r="E659" s="395"/>
      <c r="F659" s="678" t="s">
        <v>95</v>
      </c>
      <c r="G659" s="678"/>
      <c r="H659" s="396"/>
      <c r="I659" s="396"/>
      <c r="J659" s="396"/>
      <c r="K659" s="396"/>
      <c r="L659" s="399">
        <f>+I670/(I657/100000)</f>
        <v>45.847474526762298</v>
      </c>
      <c r="M659" s="397"/>
      <c r="Q659" s="444"/>
      <c r="R659" s="6" t="s">
        <v>122</v>
      </c>
      <c r="S659" s="6"/>
      <c r="T659" s="6"/>
      <c r="U659" s="7">
        <v>1913</v>
      </c>
      <c r="V659" s="6"/>
      <c r="W659" s="7">
        <v>169892</v>
      </c>
      <c r="X659" s="6"/>
      <c r="Y659" s="7">
        <v>13076</v>
      </c>
      <c r="Z659" s="6"/>
      <c r="AA659" s="253">
        <f t="shared" ref="AA659:AA667" si="46">+AJ659</f>
        <v>8900</v>
      </c>
      <c r="AB659" s="445"/>
      <c r="AJ659" s="1">
        <v>8900</v>
      </c>
    </row>
    <row r="660" spans="4:36" x14ac:dyDescent="0.3">
      <c r="E660" s="395"/>
      <c r="F660" s="400"/>
      <c r="G660" s="400"/>
      <c r="H660" s="396"/>
      <c r="I660" s="396"/>
      <c r="J660" s="396"/>
      <c r="K660" s="396"/>
      <c r="L660" s="399"/>
      <c r="M660" s="397"/>
      <c r="Q660" s="444"/>
      <c r="R660" s="6" t="s">
        <v>123</v>
      </c>
      <c r="S660" s="6"/>
      <c r="T660" s="6"/>
      <c r="U660" s="7">
        <v>1568</v>
      </c>
      <c r="V660" s="6"/>
      <c r="W660" s="7">
        <v>16606</v>
      </c>
      <c r="X660" s="6"/>
      <c r="Y660" s="7">
        <v>912</v>
      </c>
      <c r="Z660" s="6"/>
      <c r="AA660" s="253">
        <f t="shared" si="46"/>
        <v>1100</v>
      </c>
      <c r="AB660" s="445"/>
      <c r="AJ660" s="1">
        <v>1100</v>
      </c>
    </row>
    <row r="661" spans="4:36" x14ac:dyDescent="0.3">
      <c r="E661" s="395"/>
      <c r="F661" s="400" t="s">
        <v>108</v>
      </c>
      <c r="G661" s="400"/>
      <c r="H661" s="678" t="s">
        <v>109</v>
      </c>
      <c r="I661" s="678"/>
      <c r="J661" s="396"/>
      <c r="K661" s="396"/>
      <c r="L661" s="399"/>
      <c r="M661" s="397"/>
      <c r="Q661" s="444"/>
      <c r="R661" s="6" t="s">
        <v>56</v>
      </c>
      <c r="S661" s="6"/>
      <c r="T661" s="6"/>
      <c r="U661" s="7">
        <v>1561</v>
      </c>
      <c r="V661" s="6"/>
      <c r="W661" s="7">
        <v>107611</v>
      </c>
      <c r="X661" s="6"/>
      <c r="Y661" s="7">
        <v>7937</v>
      </c>
      <c r="Z661" s="6"/>
      <c r="AA661" s="253">
        <f t="shared" si="46"/>
        <v>7000</v>
      </c>
      <c r="AB661" s="445"/>
      <c r="AJ661" s="1">
        <v>7000</v>
      </c>
    </row>
    <row r="662" spans="4:36" ht="15" thickBot="1" x14ac:dyDescent="0.35">
      <c r="E662" s="401"/>
      <c r="F662" s="402"/>
      <c r="G662" s="402"/>
      <c r="H662" s="402"/>
      <c r="I662" s="402"/>
      <c r="J662" s="402"/>
      <c r="K662" s="402"/>
      <c r="L662" s="402"/>
      <c r="M662" s="403"/>
      <c r="Q662" s="444"/>
      <c r="R662" s="6" t="s">
        <v>128</v>
      </c>
      <c r="S662" s="6"/>
      <c r="T662" s="6"/>
      <c r="U662" s="7">
        <v>1435</v>
      </c>
      <c r="V662" s="6"/>
      <c r="W662" s="7">
        <v>10128</v>
      </c>
      <c r="X662" s="6"/>
      <c r="Y662" s="7">
        <v>541</v>
      </c>
      <c r="Z662" s="6"/>
      <c r="AA662" s="253">
        <f t="shared" si="46"/>
        <v>700</v>
      </c>
      <c r="AB662" s="445"/>
      <c r="AJ662" s="1">
        <v>700</v>
      </c>
    </row>
    <row r="663" spans="4:36" x14ac:dyDescent="0.3">
      <c r="Q663" s="444"/>
      <c r="R663" s="6" t="s">
        <v>124</v>
      </c>
      <c r="S663" s="6"/>
      <c r="T663" s="6"/>
      <c r="U663" s="7">
        <v>1288</v>
      </c>
      <c r="V663" s="6"/>
      <c r="W663" s="7">
        <v>45913</v>
      </c>
      <c r="X663" s="6"/>
      <c r="Y663" s="7">
        <v>4287</v>
      </c>
      <c r="Z663" s="6"/>
      <c r="AA663" s="253">
        <f t="shared" si="46"/>
        <v>3600</v>
      </c>
      <c r="AB663" s="445"/>
      <c r="AJ663" s="1">
        <v>3600</v>
      </c>
    </row>
    <row r="664" spans="4:36" ht="15" thickBot="1" x14ac:dyDescent="0.35">
      <c r="D664" s="78"/>
      <c r="E664" s="139"/>
      <c r="F664" s="139"/>
      <c r="G664" s="139"/>
      <c r="H664" s="139"/>
      <c r="I664" s="310"/>
      <c r="J664" s="78"/>
      <c r="K664" s="98"/>
      <c r="L664" s="98"/>
      <c r="M664" s="98"/>
      <c r="N664" s="98"/>
      <c r="Q664" s="444"/>
      <c r="R664" s="6" t="s">
        <v>129</v>
      </c>
      <c r="S664" s="6"/>
      <c r="T664" s="6"/>
      <c r="U664" s="7">
        <v>1129</v>
      </c>
      <c r="V664" s="6"/>
      <c r="W664" s="7">
        <v>52477</v>
      </c>
      <c r="X664" s="6"/>
      <c r="Y664" s="7">
        <v>3152</v>
      </c>
      <c r="Z664" s="6"/>
      <c r="AA664" s="253">
        <f t="shared" si="46"/>
        <v>4600</v>
      </c>
      <c r="AB664" s="445"/>
      <c r="AJ664" s="1">
        <v>4600</v>
      </c>
    </row>
    <row r="665" spans="4:36" ht="16.2" thickBot="1" x14ac:dyDescent="0.35">
      <c r="D665" s="381"/>
      <c r="E665" s="679" t="s">
        <v>119</v>
      </c>
      <c r="F665" s="680"/>
      <c r="G665" s="680"/>
      <c r="H665" s="680"/>
      <c r="I665" s="680"/>
      <c r="J665" s="681"/>
      <c r="K665" s="382"/>
      <c r="L665" s="394" t="s">
        <v>10</v>
      </c>
      <c r="M665" s="383"/>
      <c r="N665" s="98"/>
      <c r="Q665" s="444"/>
      <c r="R665" s="6" t="s">
        <v>125</v>
      </c>
      <c r="S665" s="6"/>
      <c r="T665" s="6"/>
      <c r="U665" s="7">
        <v>1118</v>
      </c>
      <c r="V665" s="6"/>
      <c r="W665" s="7">
        <v>10889</v>
      </c>
      <c r="X665" s="6"/>
      <c r="Y665" s="7">
        <v>505</v>
      </c>
      <c r="Z665" s="6"/>
      <c r="AA665" s="253">
        <f t="shared" si="46"/>
        <v>980</v>
      </c>
      <c r="AB665" s="445"/>
      <c r="AJ665" s="1">
        <v>980</v>
      </c>
    </row>
    <row r="666" spans="4:36" x14ac:dyDescent="0.3">
      <c r="D666" s="360"/>
      <c r="E666" s="384" t="s">
        <v>75</v>
      </c>
      <c r="F666" s="16"/>
      <c r="G666" s="16"/>
      <c r="H666" s="16"/>
      <c r="I666" s="682">
        <f>+K81</f>
        <v>48675</v>
      </c>
      <c r="J666" s="682"/>
      <c r="K666" s="16"/>
      <c r="L666" s="60">
        <f>+I666/$I$666</f>
        <v>1</v>
      </c>
      <c r="M666" s="385"/>
      <c r="N666" s="98"/>
      <c r="Q666" s="444"/>
      <c r="R666" s="6" t="s">
        <v>126</v>
      </c>
      <c r="S666" s="6"/>
      <c r="T666" s="6"/>
      <c r="U666" s="7">
        <v>1093</v>
      </c>
      <c r="V666" s="6"/>
      <c r="W666" s="7">
        <v>138546</v>
      </c>
      <c r="X666" s="6"/>
      <c r="Y666" s="7">
        <v>6770</v>
      </c>
      <c r="Z666" s="6"/>
      <c r="AA666" s="253">
        <f t="shared" si="46"/>
        <v>12700</v>
      </c>
      <c r="AB666" s="445"/>
      <c r="AJ666" s="1">
        <v>12700</v>
      </c>
    </row>
    <row r="667" spans="4:36" x14ac:dyDescent="0.3">
      <c r="D667" s="360"/>
      <c r="E667" s="384"/>
      <c r="F667" s="16"/>
      <c r="G667" s="16"/>
      <c r="H667" s="16"/>
      <c r="I667" s="16"/>
      <c r="J667" s="16"/>
      <c r="K667" s="16"/>
      <c r="L667" s="16"/>
      <c r="M667" s="385"/>
      <c r="N667" s="98"/>
      <c r="Q667" s="444"/>
      <c r="R667" s="6" t="s">
        <v>127</v>
      </c>
      <c r="S667" s="6"/>
      <c r="T667" s="6"/>
      <c r="U667" s="447">
        <v>1081</v>
      </c>
      <c r="V667" s="6"/>
      <c r="W667" s="447">
        <v>65337</v>
      </c>
      <c r="X667" s="6"/>
      <c r="Y667" s="447">
        <v>3108</v>
      </c>
      <c r="Z667" s="6"/>
      <c r="AA667" s="448">
        <f t="shared" si="46"/>
        <v>6100</v>
      </c>
      <c r="AB667" s="445"/>
      <c r="AJ667" s="439">
        <v>6100</v>
      </c>
    </row>
    <row r="668" spans="4:36" x14ac:dyDescent="0.3">
      <c r="D668" s="372"/>
      <c r="E668" s="15"/>
      <c r="F668" s="386" t="s">
        <v>100</v>
      </c>
      <c r="G668" s="386"/>
      <c r="H668" s="15"/>
      <c r="I668" s="683">
        <f>+I81</f>
        <v>36684</v>
      </c>
      <c r="J668" s="684"/>
      <c r="K668" s="15"/>
      <c r="L668" s="60">
        <f>+I668/$I$666</f>
        <v>0.75365177195685673</v>
      </c>
      <c r="M668" s="365"/>
      <c r="N668" s="98"/>
      <c r="Q668" s="444"/>
      <c r="R668" s="5" t="s">
        <v>31</v>
      </c>
      <c r="S668" s="6"/>
      <c r="T668" s="6"/>
      <c r="U668" s="253">
        <f>+W668/(AA668/100)</f>
        <v>1545.0521632402579</v>
      </c>
      <c r="V668" s="6"/>
      <c r="W668" s="253">
        <f>SUM(W658:W667)</f>
        <v>1007065</v>
      </c>
      <c r="X668" s="6"/>
      <c r="Y668" s="253">
        <f>SUM(Y658:Y667)</f>
        <v>71545</v>
      </c>
      <c r="Z668" s="6"/>
      <c r="AA668" s="253">
        <f>SUM(AA658:AA667)</f>
        <v>65180</v>
      </c>
      <c r="AB668" s="445"/>
      <c r="AJ668" s="56">
        <f>SUM(AJ658:AJ667)</f>
        <v>65180</v>
      </c>
    </row>
    <row r="669" spans="4:36" x14ac:dyDescent="0.3">
      <c r="D669" s="372"/>
      <c r="E669" s="15"/>
      <c r="F669" s="15" t="s">
        <v>76</v>
      </c>
      <c r="G669" s="15"/>
      <c r="H669" s="15"/>
      <c r="I669" s="685">
        <f>+I75</f>
        <v>2144</v>
      </c>
      <c r="J669" s="686"/>
      <c r="K669" s="15"/>
      <c r="L669" s="60">
        <f>+I669/$I$666</f>
        <v>4.4047252182845401E-2</v>
      </c>
      <c r="M669" s="365"/>
      <c r="N669" s="98"/>
      <c r="Q669" s="444"/>
      <c r="R669" s="5"/>
      <c r="S669" s="6"/>
      <c r="T669" s="6"/>
      <c r="U669" s="6"/>
      <c r="V669" s="6"/>
      <c r="W669" s="253"/>
      <c r="X669" s="6"/>
      <c r="Y669" s="253"/>
      <c r="Z669" s="6"/>
      <c r="AA669" s="6"/>
      <c r="AB669" s="445"/>
      <c r="AJ669" s="56"/>
    </row>
    <row r="670" spans="4:36" ht="15" thickBot="1" x14ac:dyDescent="0.35">
      <c r="D670" s="372"/>
      <c r="E670" s="671" t="s">
        <v>101</v>
      </c>
      <c r="F670" s="671"/>
      <c r="G670" s="671"/>
      <c r="H670" s="15"/>
      <c r="I670" s="672">
        <f>+I666-I668-I669</f>
        <v>9847</v>
      </c>
      <c r="J670" s="673"/>
      <c r="K670" s="387"/>
      <c r="L670" s="388">
        <f>+I670/$I$666</f>
        <v>0.20230097586029788</v>
      </c>
      <c r="M670" s="365"/>
      <c r="N670" s="98"/>
      <c r="Q670" s="444"/>
      <c r="R670" s="5" t="s">
        <v>57</v>
      </c>
      <c r="S670" s="6"/>
      <c r="T670" s="6"/>
      <c r="U670" s="7">
        <v>7441</v>
      </c>
      <c r="V670" s="6"/>
      <c r="W670" s="7">
        <f>+'Main Table'!H106</f>
        <v>3029734</v>
      </c>
      <c r="X670" s="6"/>
      <c r="Y670" s="7">
        <f>+'Main Table'!AA106</f>
        <v>129682</v>
      </c>
      <c r="Z670" s="6"/>
      <c r="AA670" s="253">
        <f>+AJ670</f>
        <v>333000</v>
      </c>
      <c r="AB670" s="445"/>
      <c r="AJ670" s="56">
        <v>333000</v>
      </c>
    </row>
    <row r="671" spans="4:36" ht="15.6" thickTop="1" thickBot="1" x14ac:dyDescent="0.35">
      <c r="D671" s="372"/>
      <c r="E671" s="389"/>
      <c r="F671" s="389"/>
      <c r="G671" s="389"/>
      <c r="H671" s="15"/>
      <c r="I671" s="390"/>
      <c r="J671" s="389"/>
      <c r="K671" s="387"/>
      <c r="L671" s="391"/>
      <c r="M671" s="365"/>
      <c r="N671" s="98"/>
      <c r="Q671" s="444"/>
      <c r="R671" s="5" t="s">
        <v>130</v>
      </c>
      <c r="S671" s="6"/>
      <c r="T671" s="6"/>
      <c r="U671" s="449"/>
      <c r="V671" s="6"/>
      <c r="W671" s="450">
        <f>+W668/W670</f>
        <v>0.33239386692033029</v>
      </c>
      <c r="X671" s="6"/>
      <c r="Y671" s="450">
        <f>+Y668/Y670</f>
        <v>0.55169568637127742</v>
      </c>
      <c r="Z671" s="6"/>
      <c r="AA671" s="450">
        <f>+AA668/AA670</f>
        <v>0.19573573573573574</v>
      </c>
      <c r="AB671" s="445"/>
      <c r="AJ671" s="440">
        <f>+AJ668/AJ670</f>
        <v>0.19573573573573574</v>
      </c>
    </row>
    <row r="672" spans="4:36" ht="15.6" thickTop="1" thickBot="1" x14ac:dyDescent="0.35">
      <c r="D672" s="392"/>
      <c r="E672" s="393"/>
      <c r="F672" s="393"/>
      <c r="G672" s="393"/>
      <c r="H672" s="393"/>
      <c r="I672" s="393"/>
      <c r="J672" s="393"/>
      <c r="K672" s="393"/>
      <c r="L672" s="393"/>
      <c r="M672" s="380"/>
      <c r="N672" s="98"/>
      <c r="Q672" s="451"/>
      <c r="R672" s="452"/>
      <c r="S672" s="452"/>
      <c r="T672" s="452"/>
      <c r="U672" s="452"/>
      <c r="V672" s="452"/>
      <c r="W672" s="452"/>
      <c r="X672" s="452"/>
      <c r="Y672" s="452"/>
      <c r="Z672" s="452"/>
      <c r="AA672" s="452"/>
      <c r="AB672" s="453"/>
    </row>
    <row r="676" spans="6:23" x14ac:dyDescent="0.3">
      <c r="F676" s="1">
        <v>1248371</v>
      </c>
    </row>
    <row r="677" spans="6:23" x14ac:dyDescent="0.3">
      <c r="W677" s="1"/>
    </row>
    <row r="678" spans="6:23" x14ac:dyDescent="0.3">
      <c r="F678">
        <v>700</v>
      </c>
    </row>
    <row r="679" spans="6:23" x14ac:dyDescent="0.3">
      <c r="F679" s="76">
        <f>+F678/F676</f>
        <v>5.6073074430597954E-4</v>
      </c>
    </row>
    <row r="681" spans="6:23" x14ac:dyDescent="0.3">
      <c r="F681" s="1">
        <v>60000</v>
      </c>
    </row>
    <row r="682" spans="6:23" x14ac:dyDescent="0.3">
      <c r="F682">
        <f>+F679*F681</f>
        <v>33.643844658358773</v>
      </c>
    </row>
    <row r="684" spans="6:23" x14ac:dyDescent="0.3">
      <c r="F684" s="1">
        <v>331000000</v>
      </c>
    </row>
    <row r="685" spans="6:23" x14ac:dyDescent="0.3">
      <c r="F685" s="56">
        <f>+W86</f>
        <v>811067</v>
      </c>
    </row>
    <row r="686" spans="6:23" x14ac:dyDescent="0.3">
      <c r="F686" s="57">
        <f>+F685/F684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670:G670"/>
    <mergeCell ref="I670:J670"/>
    <mergeCell ref="E656:M656"/>
    <mergeCell ref="I657:L657"/>
    <mergeCell ref="F659:G659"/>
    <mergeCell ref="E665:J665"/>
    <mergeCell ref="I666:J666"/>
    <mergeCell ref="I668:J668"/>
    <mergeCell ref="I669:J669"/>
    <mergeCell ref="H661:I661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2022-02-01T01:04:47Z</dcterms:modified>
</cp:coreProperties>
</file>