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1\"/>
    </mc:Choice>
  </mc:AlternateContent>
  <xr:revisionPtr revIDLastSave="0" documentId="8_{12D3564D-95E6-4927-A251-AA1A2ED6BC04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711" i="1" l="1"/>
  <c r="BA689" i="1"/>
  <c r="BJ598" i="1"/>
  <c r="BH598" i="1"/>
  <c r="BB598" i="1"/>
  <c r="AZ598" i="1"/>
  <c r="AT598" i="1"/>
  <c r="AJ598" i="1"/>
  <c r="AD598" i="1"/>
  <c r="AB598" i="1"/>
  <c r="V598" i="1"/>
  <c r="T598" i="1"/>
  <c r="L598" i="1"/>
  <c r="BO597" i="1"/>
  <c r="BO598" i="1" s="1"/>
  <c r="BM597" i="1"/>
  <c r="BM598" i="1" s="1"/>
  <c r="BL597" i="1"/>
  <c r="BL598" i="1" s="1"/>
  <c r="BK597" i="1"/>
  <c r="BK598" i="1" s="1"/>
  <c r="BJ597" i="1"/>
  <c r="BI597" i="1"/>
  <c r="BI598" i="1" s="1"/>
  <c r="BH597" i="1"/>
  <c r="BF597" i="1"/>
  <c r="BF598" i="1" s="1"/>
  <c r="BE597" i="1"/>
  <c r="BE598" i="1" s="1"/>
  <c r="BD597" i="1"/>
  <c r="BD598" i="1" s="1"/>
  <c r="BC597" i="1"/>
  <c r="BC598" i="1" s="1"/>
  <c r="BB597" i="1"/>
  <c r="BA597" i="1"/>
  <c r="BA598" i="1" s="1"/>
  <c r="AZ597" i="1"/>
  <c r="AY597" i="1"/>
  <c r="AY598" i="1" s="1"/>
  <c r="AW597" i="1"/>
  <c r="AW598" i="1" s="1"/>
  <c r="AU597" i="1"/>
  <c r="AU598" i="1" s="1"/>
  <c r="AT597" i="1"/>
  <c r="AS597" i="1"/>
  <c r="AS598" i="1" s="1"/>
  <c r="AQ597" i="1"/>
  <c r="AQ598" i="1" s="1"/>
  <c r="AP597" i="1"/>
  <c r="AP598" i="1" s="1"/>
  <c r="AO597" i="1"/>
  <c r="AO598" i="1" s="1"/>
  <c r="AN597" i="1"/>
  <c r="AN598" i="1" s="1"/>
  <c r="AM597" i="1"/>
  <c r="AM598" i="1" s="1"/>
  <c r="AK597" i="1"/>
  <c r="AK598" i="1" s="1"/>
  <c r="AJ597" i="1"/>
  <c r="AI597" i="1"/>
  <c r="AI598" i="1" s="1"/>
  <c r="AH597" i="1"/>
  <c r="AH598" i="1" s="1"/>
  <c r="AG597" i="1"/>
  <c r="AG598" i="1" s="1"/>
  <c r="AF597" i="1"/>
  <c r="AF598" i="1" s="1"/>
  <c r="AD597" i="1"/>
  <c r="AB597" i="1"/>
  <c r="Y597" i="1"/>
  <c r="Y598" i="1" s="1"/>
  <c r="X597" i="1"/>
  <c r="X598" i="1" s="1"/>
  <c r="W597" i="1"/>
  <c r="W598" i="1" s="1"/>
  <c r="V597" i="1"/>
  <c r="U597" i="1"/>
  <c r="U598" i="1" s="1"/>
  <c r="T597" i="1"/>
  <c r="S597" i="1"/>
  <c r="S598" i="1" s="1"/>
  <c r="R597" i="1"/>
  <c r="R598" i="1" s="1"/>
  <c r="Q597" i="1"/>
  <c r="Q598" i="1" s="1"/>
  <c r="P597" i="1"/>
  <c r="P598" i="1" s="1"/>
  <c r="N597" i="1"/>
  <c r="N598" i="1" s="1"/>
  <c r="M597" i="1"/>
  <c r="M598" i="1" s="1"/>
  <c r="L597" i="1"/>
  <c r="K597" i="1"/>
  <c r="K598" i="1" s="1"/>
  <c r="I597" i="1"/>
  <c r="I598" i="1" s="1"/>
  <c r="H597" i="1"/>
  <c r="H598" i="1" s="1"/>
  <c r="D597" i="1"/>
  <c r="D598" i="1" s="1"/>
  <c r="BW593" i="1"/>
  <c r="BN593" i="1" s="1"/>
  <c r="BN597" i="1" s="1"/>
  <c r="BN598" i="1" s="1"/>
  <c r="BE593" i="1"/>
  <c r="BP593" i="1" s="1"/>
  <c r="BR593" i="1" s="1"/>
  <c r="BA593" i="1"/>
  <c r="AL593" i="1"/>
  <c r="AR593" i="1" s="1"/>
  <c r="AR597" i="1" s="1"/>
  <c r="AR598" i="1" s="1"/>
  <c r="AA593" i="1"/>
  <c r="AE593" i="1" s="1"/>
  <c r="AE597" i="1" s="1"/>
  <c r="AE598" i="1" s="1"/>
  <c r="Z593" i="1"/>
  <c r="Z597" i="1" s="1"/>
  <c r="Z598" i="1" s="1"/>
  <c r="V593" i="1"/>
  <c r="Q593" i="1"/>
  <c r="S593" i="1" s="1"/>
  <c r="N593" i="1"/>
  <c r="J593" i="1"/>
  <c r="J597" i="1" s="1"/>
  <c r="J598" i="1" s="1"/>
  <c r="H593" i="1"/>
  <c r="O593" i="1" s="1"/>
  <c r="O597" i="1" s="1"/>
  <c r="O598" i="1" s="1"/>
  <c r="I20" i="3"/>
  <c r="BW592" i="1"/>
  <c r="BN592" i="1" s="1"/>
  <c r="BE592" i="1"/>
  <c r="BP592" i="1" s="1"/>
  <c r="BR592" i="1" s="1"/>
  <c r="BA592" i="1"/>
  <c r="AL592" i="1"/>
  <c r="AA592" i="1"/>
  <c r="Z592" i="1"/>
  <c r="V592" i="1"/>
  <c r="Q592" i="1"/>
  <c r="S592" i="1" s="1"/>
  <c r="N592" i="1"/>
  <c r="J592" i="1"/>
  <c r="H592" i="1"/>
  <c r="O592" i="1" s="1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E599" i="2"/>
  <c r="S594" i="2"/>
  <c r="W594" i="2"/>
  <c r="K594" i="2"/>
  <c r="Q594" i="2" s="1"/>
  <c r="S593" i="2"/>
  <c r="W593" i="2"/>
  <c r="K593" i="2"/>
  <c r="Q593" i="2" s="1"/>
  <c r="BW591" i="1"/>
  <c r="BN591" i="1" s="1"/>
  <c r="BE591" i="1"/>
  <c r="BP591" i="1" s="1"/>
  <c r="BR591" i="1" s="1"/>
  <c r="BA591" i="1"/>
  <c r="AL591" i="1"/>
  <c r="AR591" i="1" s="1"/>
  <c r="AA591" i="1"/>
  <c r="AE591" i="1" s="1"/>
  <c r="Z591" i="1"/>
  <c r="V591" i="1"/>
  <c r="Q591" i="1"/>
  <c r="S591" i="1" s="1"/>
  <c r="N591" i="1"/>
  <c r="J591" i="1"/>
  <c r="H591" i="1"/>
  <c r="O591" i="1" s="1"/>
  <c r="U550" i="3"/>
  <c r="U551" i="3" s="1"/>
  <c r="U552" i="3" s="1"/>
  <c r="U553" i="3" s="1"/>
  <c r="U549" i="3"/>
  <c r="BW590" i="1"/>
  <c r="BN590" i="1" s="1"/>
  <c r="BE590" i="1"/>
  <c r="BP590" i="1" s="1"/>
  <c r="BR590" i="1" s="1"/>
  <c r="BA590" i="1"/>
  <c r="AX590" i="1"/>
  <c r="AL590" i="1"/>
  <c r="AR590" i="1" s="1"/>
  <c r="AA590" i="1"/>
  <c r="AE590" i="1" s="1"/>
  <c r="Z590" i="1"/>
  <c r="V590" i="1"/>
  <c r="Q590" i="1"/>
  <c r="S590" i="1" s="1"/>
  <c r="N590" i="1"/>
  <c r="J590" i="1"/>
  <c r="H590" i="1"/>
  <c r="AV590" i="1" s="1"/>
  <c r="B590" i="1"/>
  <c r="B591" i="1" s="1"/>
  <c r="B592" i="1" s="1"/>
  <c r="B593" i="1" s="1"/>
  <c r="B594" i="1" s="1"/>
  <c r="BE589" i="1"/>
  <c r="BA589" i="1"/>
  <c r="AL589" i="1"/>
  <c r="AR589" i="1" s="1"/>
  <c r="Z589" i="1"/>
  <c r="Q589" i="1"/>
  <c r="N589" i="1"/>
  <c r="BE588" i="1"/>
  <c r="BA588" i="1"/>
  <c r="AL588" i="1"/>
  <c r="AR588" i="1" s="1"/>
  <c r="Z588" i="1"/>
  <c r="Q588" i="1"/>
  <c r="N588" i="1"/>
  <c r="BE587" i="1"/>
  <c r="BA587" i="1"/>
  <c r="AL587" i="1"/>
  <c r="AR587" i="1" s="1"/>
  <c r="Z587" i="1"/>
  <c r="Q587" i="1"/>
  <c r="N587" i="1"/>
  <c r="S592" i="2"/>
  <c r="W592" i="2"/>
  <c r="K592" i="2"/>
  <c r="Q592" i="2" s="1"/>
  <c r="S591" i="2"/>
  <c r="W591" i="2"/>
  <c r="K591" i="2"/>
  <c r="Q591" i="2" s="1"/>
  <c r="S590" i="2"/>
  <c r="C591" i="2"/>
  <c r="C592" i="2" s="1"/>
  <c r="C593" i="2" s="1"/>
  <c r="C594" i="2" s="1"/>
  <c r="C595" i="2" s="1"/>
  <c r="C596" i="2" s="1"/>
  <c r="K590" i="2"/>
  <c r="S589" i="2"/>
  <c r="M589" i="2"/>
  <c r="K589" i="2"/>
  <c r="S588" i="2"/>
  <c r="K588" i="2"/>
  <c r="AL597" i="1" l="1"/>
  <c r="AL598" i="1" s="1"/>
  <c r="AA597" i="1"/>
  <c r="AA598" i="1" s="1"/>
  <c r="BP597" i="1"/>
  <c r="BP598" i="1" s="1"/>
  <c r="AV593" i="1"/>
  <c r="AV597" i="1" s="1"/>
  <c r="AV598" i="1" s="1"/>
  <c r="AX593" i="1"/>
  <c r="AX597" i="1" s="1"/>
  <c r="AX598" i="1" s="1"/>
  <c r="AC593" i="1"/>
  <c r="AC597" i="1" s="1"/>
  <c r="AC598" i="1" s="1"/>
  <c r="BG593" i="1"/>
  <c r="BG597" i="1" s="1"/>
  <c r="BG598" i="1" s="1"/>
  <c r="AR592" i="1"/>
  <c r="AC592" i="1"/>
  <c r="AV592" i="1"/>
  <c r="AX592" i="1"/>
  <c r="BG592" i="1"/>
  <c r="AE592" i="1"/>
  <c r="M594" i="2"/>
  <c r="M593" i="2"/>
  <c r="AC591" i="1"/>
  <c r="AV591" i="1"/>
  <c r="BG591" i="1"/>
  <c r="AX591" i="1"/>
  <c r="AC590" i="1"/>
  <c r="BG590" i="1"/>
  <c r="O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N586" i="1"/>
  <c r="BE585" i="1"/>
  <c r="BA585" i="1"/>
  <c r="AL585" i="1"/>
  <c r="AR585" i="1" s="1"/>
  <c r="Z585" i="1"/>
  <c r="Q585" i="1"/>
  <c r="N585" i="1"/>
  <c r="AA539" i="3"/>
  <c r="BE584" i="1"/>
  <c r="BA584" i="1"/>
  <c r="AL584" i="1"/>
  <c r="AR584" i="1" s="1"/>
  <c r="Z584" i="1"/>
  <c r="Q584" i="1"/>
  <c r="N584" i="1"/>
  <c r="BE583" i="1"/>
  <c r="BA583" i="1"/>
  <c r="AL583" i="1"/>
  <c r="AR583" i="1" s="1"/>
  <c r="Z583" i="1"/>
  <c r="Q583" i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Q586" i="2" s="1"/>
  <c r="S584" i="2"/>
  <c r="K584" i="2"/>
  <c r="I581" i="2"/>
  <c r="I582" i="2" s="1"/>
  <c r="G581" i="2"/>
  <c r="G582" i="2" s="1"/>
  <c r="E581" i="2"/>
  <c r="E582" i="2" s="1"/>
  <c r="K582" i="2" s="1"/>
  <c r="S583" i="2"/>
  <c r="K583" i="2"/>
  <c r="Q587" i="2" l="1"/>
  <c r="M588" i="2"/>
  <c r="Q588" i="2"/>
  <c r="BG586" i="1"/>
  <c r="BG585" i="1"/>
  <c r="BG584" i="1"/>
  <c r="BG583" i="1"/>
  <c r="AP581" i="1"/>
  <c r="AL582" i="1" s="1"/>
  <c r="BC581" i="1"/>
  <c r="BG580" i="1"/>
  <c r="AL581" i="1"/>
  <c r="AR581" i="1" s="1"/>
  <c r="AL580" i="1"/>
  <c r="AR580" i="1" s="1"/>
  <c r="M586" i="2"/>
  <c r="Q584" i="2"/>
  <c r="Q585" i="2"/>
  <c r="M587" i="2"/>
  <c r="M585" i="2"/>
  <c r="M584" i="2"/>
  <c r="K581" i="2"/>
  <c r="M582" i="2" s="1"/>
  <c r="Q583" i="2"/>
  <c r="M583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Q577" i="2" s="1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BK580" i="1" l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M558" i="1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597" i="1"/>
  <c r="BQ598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688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597" i="1"/>
  <c r="BU598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97" i="1"/>
  <c r="BV598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723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74" i="3"/>
  <c r="AJ572" i="3"/>
  <c r="AJ575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87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609" i="1"/>
  <c r="D608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88" i="1"/>
  <c r="BG708" i="1"/>
  <c r="BG709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708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99" i="2"/>
  <c r="S357" i="2"/>
  <c r="AP723" i="1"/>
  <c r="BP709" i="1"/>
  <c r="BG710" i="1" s="1"/>
  <c r="BN706" i="1"/>
  <c r="BP706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87" i="1"/>
  <c r="BP687" i="1" s="1"/>
  <c r="BP689" i="1"/>
  <c r="BP690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710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707" i="1"/>
  <c r="BP707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711" i="1" l="1"/>
  <c r="Q358" i="2"/>
  <c r="M357" i="2"/>
  <c r="U357" i="2"/>
  <c r="M358" i="2"/>
  <c r="CL717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Y711" i="1" l="1"/>
  <c r="BA691" i="1" s="1"/>
  <c r="BG715" i="1"/>
  <c r="BP714" i="1"/>
  <c r="BP716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82" i="1"/>
  <c r="N684" i="1" s="1"/>
  <c r="N685" i="1" l="1"/>
  <c r="D685" i="1" s="1"/>
  <c r="N686" i="1"/>
  <c r="N687" i="1"/>
  <c r="D686" i="1" l="1"/>
  <c r="D687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73" i="1"/>
  <c r="BG673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618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603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97" i="1"/>
  <c r="G598" i="1" s="1"/>
  <c r="F597" i="1"/>
  <c r="F598" i="1" s="1"/>
  <c r="E597" i="1"/>
  <c r="E598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621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618" i="1" l="1"/>
  <c r="AR617" i="1"/>
  <c r="AP617" i="1"/>
  <c r="AR616" i="1"/>
  <c r="AP616" i="1"/>
  <c r="AV616" i="1" l="1"/>
  <c r="AV617" i="1"/>
  <c r="AV618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662" i="1"/>
  <c r="N214" i="1"/>
  <c r="N204" i="1"/>
  <c r="BA661" i="1" s="1"/>
  <c r="N174" i="1"/>
  <c r="BA660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661" i="1" l="1"/>
  <c r="BE661" i="1" s="1"/>
  <c r="Q218" i="2"/>
  <c r="BC662" i="1"/>
  <c r="BE662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630" i="1"/>
  <c r="H630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649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602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600" i="1"/>
  <c r="BK603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650" i="1"/>
  <c r="AP651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645" i="1"/>
  <c r="H646" i="1"/>
  <c r="J646" i="1" s="1"/>
  <c r="H647" i="1"/>
  <c r="J647" i="1" s="1"/>
  <c r="S154" i="2"/>
  <c r="M156" i="2" l="1"/>
  <c r="Q156" i="2"/>
  <c r="O647" i="1"/>
  <c r="AI154" i="1"/>
  <c r="AI161" i="1"/>
  <c r="BK160" i="1"/>
  <c r="BM160" i="1" s="1"/>
  <c r="AR154" i="1"/>
  <c r="BG154" i="1"/>
  <c r="U155" i="2"/>
  <c r="J645" i="1"/>
  <c r="J652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648" i="1"/>
  <c r="AA647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89" i="3"/>
  <c r="F590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623" i="1" l="1"/>
  <c r="AR61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62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627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614" i="1" s="1"/>
  <c r="AH113" i="1"/>
  <c r="AP614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614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634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621" i="1"/>
  <c r="AP615" i="1" s="1"/>
  <c r="AV61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659" i="1"/>
  <c r="BC660" i="1" s="1"/>
  <c r="BE660" i="1" s="1"/>
  <c r="BE671" i="1"/>
  <c r="BE675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662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671" i="1" s="1"/>
  <c r="AL113" i="1"/>
  <c r="K114" i="2"/>
  <c r="V578" i="1" l="1"/>
  <c r="BA675" i="1"/>
  <c r="BC673" i="1"/>
  <c r="BG671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571" i="3"/>
  <c r="AA570" i="3"/>
  <c r="AA569" i="3"/>
  <c r="AA568" i="3"/>
  <c r="AA567" i="3"/>
  <c r="AA566" i="3"/>
  <c r="AA565" i="3"/>
  <c r="AA564" i="3"/>
  <c r="AA563" i="3"/>
  <c r="AA562" i="3"/>
  <c r="Y572" i="3"/>
  <c r="W572" i="3"/>
  <c r="S107" i="2"/>
  <c r="AA572" i="3" l="1"/>
  <c r="AA575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72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83" i="3"/>
  <c r="F586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61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613" i="1"/>
  <c r="AV61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73" i="3" l="1"/>
  <c r="I570" i="3"/>
  <c r="L570" i="3" s="1"/>
  <c r="I78" i="3"/>
  <c r="I80" i="3" s="1"/>
  <c r="I77" i="3"/>
  <c r="BE64" i="1"/>
  <c r="BA64" i="1"/>
  <c r="AL64" i="1"/>
  <c r="AR64" i="1" s="1"/>
  <c r="K65" i="2"/>
  <c r="Y19" i="3"/>
  <c r="Q66" i="2" l="1"/>
  <c r="M66" i="2"/>
  <c r="L573" i="3"/>
  <c r="I79" i="3"/>
  <c r="I81" i="3" s="1"/>
  <c r="I82" i="3" s="1"/>
  <c r="BG64" i="1"/>
  <c r="U65" i="2"/>
  <c r="S64" i="2"/>
  <c r="N81" i="3" l="1"/>
  <c r="N82" i="3" s="1"/>
  <c r="I572" i="3"/>
  <c r="L572" i="3" s="1"/>
  <c r="K64" i="2"/>
  <c r="BE63" i="1"/>
  <c r="BA63" i="1"/>
  <c r="AL63" i="1"/>
  <c r="AR63" i="1" s="1"/>
  <c r="Y18" i="3"/>
  <c r="Q65" i="2" l="1"/>
  <c r="M65" i="2"/>
  <c r="I574" i="3"/>
  <c r="U64" i="2"/>
  <c r="BG63" i="1"/>
  <c r="L563" i="3" l="1"/>
  <c r="L574" i="3"/>
  <c r="L562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61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658" i="1"/>
  <c r="B661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612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620" i="1"/>
  <c r="AR622" i="1" s="1"/>
  <c r="AV622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612" i="1"/>
  <c r="AV612" i="1" s="1"/>
  <c r="BA618" i="1" s="1"/>
  <c r="BA619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97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C597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U520" i="3" l="1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U526" i="3" l="1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U533" i="3" l="1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U537" i="3" l="1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U542" i="3" l="1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U546" i="3" l="1"/>
  <c r="U547" i="3" s="1"/>
  <c r="U548" i="3" s="1"/>
  <c r="U554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565" i="1" l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570" i="1" l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574" i="1" l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580" i="1" l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583" i="1" l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587" i="1" l="1"/>
  <c r="B588" i="1" s="1"/>
  <c r="B589" i="1" s="1"/>
  <c r="B595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74" i="3"/>
  <c r="Y57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74" i="3"/>
  <c r="W57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631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84" i="1" s="1"/>
  <c r="O173" i="1"/>
  <c r="AV173" i="1"/>
  <c r="AC173" i="1"/>
  <c r="BE684" i="1" l="1"/>
  <c r="BA706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706" i="1" l="1"/>
  <c r="BP684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706" i="1" l="1"/>
  <c r="CA706" i="1" s="1"/>
  <c r="BC706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97" i="1" s="1"/>
  <c r="BA685" i="1" s="1"/>
  <c r="J235" i="1"/>
  <c r="O234" i="1"/>
  <c r="AC234" i="1"/>
  <c r="BE685" i="1" l="1"/>
  <c r="BA707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85" i="1" l="1"/>
  <c r="BE707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707" i="1" l="1"/>
  <c r="BC707" i="1"/>
  <c r="BC711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611" i="1"/>
  <c r="AV269" i="1"/>
  <c r="H612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99" i="1"/>
  <c r="BA686" i="1" s="1"/>
  <c r="BA690" i="1" s="1"/>
  <c r="BR694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92" i="1"/>
  <c r="AA403" i="1"/>
  <c r="AA404" i="1" s="1"/>
  <c r="AE402" i="1"/>
  <c r="BE686" i="1"/>
  <c r="BA708" i="1"/>
  <c r="BA709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93" i="1"/>
  <c r="AA405" i="1"/>
  <c r="AE404" i="1"/>
  <c r="AE403" i="1"/>
  <c r="BE690" i="1"/>
  <c r="BE708" i="1"/>
  <c r="BP686" i="1"/>
  <c r="AC329" i="1"/>
  <c r="J330" i="1"/>
  <c r="H330" i="1"/>
  <c r="AV329" i="1"/>
  <c r="O329" i="1"/>
  <c r="BE710" i="1" l="1"/>
  <c r="BA711" i="1"/>
  <c r="BE711" i="1" s="1"/>
  <c r="BR711" i="1" s="1"/>
  <c r="CL712" i="1" s="1"/>
  <c r="BE709" i="1"/>
  <c r="BC708" i="1"/>
  <c r="AX439" i="1"/>
  <c r="BW440" i="1"/>
  <c r="BW441" i="1" s="1"/>
  <c r="BN439" i="1"/>
  <c r="BR424" i="1"/>
  <c r="BP425" i="1"/>
  <c r="BP426" i="1" s="1"/>
  <c r="AE405" i="1"/>
  <c r="AA406" i="1"/>
  <c r="AA407" i="1" s="1"/>
  <c r="BR708" i="1"/>
  <c r="D690" i="1"/>
  <c r="AH580" i="1" s="1"/>
  <c r="BG690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709" i="1"/>
  <c r="BC709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90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594" i="1"/>
  <c r="BW595" i="1" s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89" i="1" l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R573" i="1" l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R574" i="1" l="1"/>
  <c r="BP575" i="1"/>
  <c r="AE557" i="1"/>
  <c r="AA558" i="1"/>
  <c r="O448" i="1"/>
  <c r="J449" i="1"/>
  <c r="H449" i="1"/>
  <c r="AV448" i="1"/>
  <c r="AC448" i="1"/>
  <c r="BR575" i="1" l="1"/>
  <c r="BP576" i="1"/>
  <c r="AA559" i="1"/>
  <c r="AA560" i="1" s="1"/>
  <c r="AE558" i="1"/>
  <c r="AV449" i="1"/>
  <c r="J450" i="1"/>
  <c r="H450" i="1"/>
  <c r="O449" i="1"/>
  <c r="AC449" i="1"/>
  <c r="BR576" i="1" l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R577" i="1" l="1"/>
  <c r="BP578" i="1"/>
  <c r="AE561" i="1"/>
  <c r="AA562" i="1"/>
  <c r="AV451" i="1"/>
  <c r="J452" i="1"/>
  <c r="H452" i="1"/>
  <c r="O451" i="1"/>
  <c r="AC451" i="1"/>
  <c r="BR578" i="1" l="1"/>
  <c r="BP579" i="1"/>
  <c r="BP580" i="1" s="1"/>
  <c r="AE562" i="1"/>
  <c r="AA563" i="1"/>
  <c r="J453" i="1"/>
  <c r="H453" i="1"/>
  <c r="AV452" i="1"/>
  <c r="O452" i="1"/>
  <c r="AC452" i="1"/>
  <c r="BP581" i="1" l="1"/>
  <c r="BP582" i="1" s="1"/>
  <c r="BR580" i="1"/>
  <c r="BR579" i="1"/>
  <c r="AE563" i="1"/>
  <c r="AA564" i="1"/>
  <c r="AA565" i="1" s="1"/>
  <c r="AV453" i="1"/>
  <c r="H454" i="1"/>
  <c r="J454" i="1"/>
  <c r="O453" i="1"/>
  <c r="AC453" i="1"/>
  <c r="BR582" i="1" l="1"/>
  <c r="BP583" i="1"/>
  <c r="BR581" i="1"/>
  <c r="AA566" i="1"/>
  <c r="AE565" i="1"/>
  <c r="AE564" i="1"/>
  <c r="AV454" i="1"/>
  <c r="J455" i="1"/>
  <c r="H455" i="1"/>
  <c r="O454" i="1"/>
  <c r="AC454" i="1"/>
  <c r="BR583" i="1" l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R584" i="1" l="1"/>
  <c r="BP585" i="1"/>
  <c r="AE567" i="1"/>
  <c r="AA568" i="1"/>
  <c r="J457" i="1"/>
  <c r="H457" i="1"/>
  <c r="AV456" i="1"/>
  <c r="O456" i="1"/>
  <c r="AC456" i="1"/>
  <c r="BR585" i="1" l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R587" i="1" l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R588" i="1" l="1"/>
  <c r="BP589" i="1"/>
  <c r="AE573" i="1"/>
  <c r="AA574" i="1"/>
  <c r="AE572" i="1"/>
  <c r="AV459" i="1"/>
  <c r="J460" i="1"/>
  <c r="H460" i="1"/>
  <c r="O459" i="1"/>
  <c r="AC459" i="1"/>
  <c r="AA412" i="3"/>
  <c r="BR589" i="1" l="1"/>
  <c r="AE574" i="1"/>
  <c r="AA575" i="1"/>
  <c r="J461" i="1"/>
  <c r="H461" i="1"/>
  <c r="AV460" i="1"/>
  <c r="O460" i="1"/>
  <c r="AC460" i="1"/>
  <c r="AA413" i="3"/>
  <c r="AA414" i="3"/>
  <c r="AA576" i="1" l="1"/>
  <c r="AE575" i="1"/>
  <c r="AV461" i="1"/>
  <c r="J462" i="1"/>
  <c r="H462" i="1"/>
  <c r="O461" i="1"/>
  <c r="AC461" i="1"/>
  <c r="AA577" i="1" l="1"/>
  <c r="AE576" i="1"/>
  <c r="O462" i="1"/>
  <c r="H463" i="1"/>
  <c r="J463" i="1"/>
  <c r="AV462" i="1"/>
  <c r="AC462" i="1"/>
  <c r="AE577" i="1" l="1"/>
  <c r="AA578" i="1"/>
  <c r="J464" i="1"/>
  <c r="H464" i="1"/>
  <c r="AV463" i="1"/>
  <c r="O463" i="1"/>
  <c r="AC463" i="1"/>
  <c r="AA416" i="3"/>
  <c r="AA417" i="3"/>
  <c r="AA415" i="3"/>
  <c r="AA579" i="1" l="1"/>
  <c r="AA580" i="1" s="1"/>
  <c r="AE578" i="1"/>
  <c r="AV464" i="1"/>
  <c r="J465" i="1"/>
  <c r="O464" i="1"/>
  <c r="H465" i="1"/>
  <c r="AC464" i="1"/>
  <c r="AE580" i="1" l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AE581" i="1" l="1"/>
  <c r="AA582" i="1"/>
  <c r="AA583" i="1" s="1"/>
  <c r="AV466" i="1"/>
  <c r="H467" i="1"/>
  <c r="J467" i="1"/>
  <c r="O466" i="1"/>
  <c r="AC466" i="1"/>
  <c r="AA584" i="1" l="1"/>
  <c r="AE583" i="1"/>
  <c r="AE582" i="1"/>
  <c r="J468" i="1"/>
  <c r="H468" i="1"/>
  <c r="AV467" i="1"/>
  <c r="O467" i="1"/>
  <c r="AC467" i="1"/>
  <c r="AE584" i="1" l="1"/>
  <c r="AA585" i="1"/>
  <c r="AV468" i="1"/>
  <c r="J469" i="1"/>
  <c r="H469" i="1"/>
  <c r="O468" i="1"/>
  <c r="AC468" i="1"/>
  <c r="AE585" i="1" l="1"/>
  <c r="AA586" i="1"/>
  <c r="AA587" i="1" s="1"/>
  <c r="AV469" i="1"/>
  <c r="J470" i="1"/>
  <c r="H470" i="1"/>
  <c r="O469" i="1"/>
  <c r="AC469" i="1"/>
  <c r="AA588" i="1" l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AE588" i="1" l="1"/>
  <c r="AA589" i="1"/>
  <c r="AV471" i="1"/>
  <c r="J472" i="1"/>
  <c r="H472" i="1"/>
  <c r="O471" i="1"/>
  <c r="AC471" i="1"/>
  <c r="AE589" i="1" l="1"/>
  <c r="AV472" i="1"/>
  <c r="J473" i="1"/>
  <c r="H473" i="1"/>
  <c r="O472" i="1"/>
  <c r="AC472" i="1"/>
  <c r="AJ21" i="2" l="1"/>
  <c r="AD49" i="2"/>
  <c r="AD51" i="2" s="1"/>
  <c r="AD53" i="2" s="1"/>
  <c r="AD55" i="2" s="1"/>
  <c r="AD57" i="2" s="1"/>
  <c r="I21" i="3"/>
  <c r="I35" i="3" s="1"/>
  <c r="AV473" i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710" i="1"/>
  <c r="CL726" i="1" s="1"/>
  <c r="CL728" i="1" s="1"/>
  <c r="AV513" i="1" l="1"/>
  <c r="J514" i="1"/>
  <c r="H514" i="1"/>
  <c r="O513" i="1"/>
  <c r="AC513" i="1"/>
  <c r="BA714" i="1"/>
  <c r="BC714" i="1" s="1"/>
  <c r="CL714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H530" i="1"/>
  <c r="O529" i="1"/>
  <c r="AC529" i="1"/>
  <c r="AA483" i="3"/>
  <c r="AA484" i="3"/>
  <c r="AA482" i="3"/>
  <c r="H531" i="1" l="1"/>
  <c r="J531" i="1"/>
  <c r="AV530" i="1"/>
  <c r="O530" i="1"/>
  <c r="AC530" i="1"/>
  <c r="AV531" i="1" l="1"/>
  <c r="H532" i="1"/>
  <c r="J532" i="1"/>
  <c r="O531" i="1"/>
  <c r="AC531" i="1"/>
  <c r="O532" i="1" l="1"/>
  <c r="J533" i="1"/>
  <c r="H533" i="1"/>
  <c r="AV532" i="1"/>
  <c r="AC532" i="1"/>
  <c r="AV533" i="1" l="1"/>
  <c r="J534" i="1"/>
  <c r="H534" i="1"/>
  <c r="O533" i="1"/>
  <c r="AC533" i="1"/>
  <c r="AA488" i="3"/>
  <c r="AA489" i="3"/>
  <c r="AA486" i="3"/>
  <c r="AA487" i="3"/>
  <c r="AA485" i="3"/>
  <c r="J535" i="1" l="1"/>
  <c r="H535" i="1"/>
  <c r="AV534" i="1"/>
  <c r="O534" i="1"/>
  <c r="AC534" i="1"/>
  <c r="O535" i="1" l="1"/>
  <c r="J536" i="1"/>
  <c r="H536" i="1"/>
  <c r="AV535" i="1"/>
  <c r="AC535" i="1"/>
  <c r="AV536" i="1" l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J541" i="1"/>
  <c r="O540" i="1"/>
  <c r="AC540" i="1"/>
  <c r="O541" i="1" l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J549" i="1" l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O555" i="1"/>
  <c r="AC555" i="1"/>
  <c r="O556" i="1" l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H565" i="1" l="1"/>
  <c r="J565" i="1"/>
  <c r="AV564" i="1"/>
  <c r="O564" i="1"/>
  <c r="AC564" i="1"/>
  <c r="O565" i="1" l="1"/>
  <c r="J566" i="1"/>
  <c r="H566" i="1"/>
  <c r="AV565" i="1"/>
  <c r="AC565" i="1"/>
  <c r="O566" i="1" l="1"/>
  <c r="H567" i="1"/>
  <c r="J567" i="1"/>
  <c r="AV566" i="1"/>
  <c r="AC566" i="1"/>
  <c r="AV567" i="1" l="1"/>
  <c r="J568" i="1"/>
  <c r="H568" i="1"/>
  <c r="O567" i="1"/>
  <c r="AC567" i="1"/>
  <c r="AA522" i="3"/>
  <c r="AA523" i="3"/>
  <c r="AA520" i="3"/>
  <c r="AA521" i="3"/>
  <c r="AA519" i="3"/>
  <c r="AV568" i="1" l="1"/>
  <c r="J569" i="1"/>
  <c r="H569" i="1"/>
  <c r="O568" i="1"/>
  <c r="AC568" i="1"/>
  <c r="H570" i="1" l="1"/>
  <c r="J570" i="1"/>
  <c r="AV569" i="1"/>
  <c r="O569" i="1"/>
  <c r="AC569" i="1"/>
  <c r="J571" i="1" l="1"/>
  <c r="H571" i="1"/>
  <c r="AV570" i="1"/>
  <c r="O570" i="1"/>
  <c r="AC570" i="1"/>
  <c r="AV571" i="1" l="1"/>
  <c r="H572" i="1"/>
  <c r="J572" i="1"/>
  <c r="O571" i="1"/>
  <c r="AC571" i="1"/>
  <c r="H573" i="1" l="1"/>
  <c r="J573" i="1"/>
  <c r="AV572" i="1"/>
  <c r="O572" i="1"/>
  <c r="AC572" i="1"/>
  <c r="AA527" i="3"/>
  <c r="AA525" i="3"/>
  <c r="AA526" i="3"/>
  <c r="AA524" i="3"/>
  <c r="AV573" i="1" l="1"/>
  <c r="J574" i="1"/>
  <c r="H574" i="1"/>
  <c r="O573" i="1"/>
  <c r="AC573" i="1"/>
  <c r="AV574" i="1" l="1"/>
  <c r="H575" i="1"/>
  <c r="J575" i="1"/>
  <c r="O574" i="1"/>
  <c r="AC574" i="1"/>
  <c r="AV575" i="1" l="1"/>
  <c r="J576" i="1"/>
  <c r="H576" i="1"/>
  <c r="O575" i="1"/>
  <c r="AC575" i="1"/>
  <c r="AA533" i="3"/>
  <c r="AA531" i="3"/>
  <c r="AA532" i="3"/>
  <c r="AA529" i="3"/>
  <c r="AA530" i="3"/>
  <c r="AA528" i="3"/>
  <c r="AV576" i="1" l="1"/>
  <c r="J577" i="1"/>
  <c r="H577" i="1"/>
  <c r="O576" i="1"/>
  <c r="AC576" i="1"/>
  <c r="AV577" i="1" l="1"/>
  <c r="J578" i="1"/>
  <c r="H578" i="1"/>
  <c r="O577" i="1"/>
  <c r="AC577" i="1"/>
  <c r="AV578" i="1" l="1"/>
  <c r="J579" i="1"/>
  <c r="H579" i="1"/>
  <c r="O578" i="1"/>
  <c r="AC578" i="1"/>
  <c r="J580" i="1" l="1"/>
  <c r="H580" i="1"/>
  <c r="AV579" i="1"/>
  <c r="O579" i="1"/>
  <c r="AC579" i="1"/>
  <c r="O580" i="1" l="1"/>
  <c r="H581" i="1"/>
  <c r="J581" i="1"/>
  <c r="AV580" i="1"/>
  <c r="AC580" i="1"/>
  <c r="J582" i="1" l="1"/>
  <c r="H582" i="1"/>
  <c r="I23" i="3" s="1"/>
  <c r="I25" i="3" s="1"/>
  <c r="I27" i="3" s="1"/>
  <c r="AV581" i="1"/>
  <c r="O581" i="1"/>
  <c r="AC581" i="1"/>
  <c r="AA535" i="3"/>
  <c r="AA536" i="3"/>
  <c r="AA534" i="3"/>
  <c r="I34" i="3" l="1"/>
  <c r="N27" i="3"/>
  <c r="N28" i="3" s="1"/>
  <c r="H583" i="1"/>
  <c r="J583" i="1"/>
  <c r="O582" i="1"/>
  <c r="AV582" i="1"/>
  <c r="AC582" i="1"/>
  <c r="O583" i="1" l="1"/>
  <c r="J584" i="1"/>
  <c r="H584" i="1"/>
  <c r="AV583" i="1"/>
  <c r="AC583" i="1"/>
  <c r="AV584" i="1" l="1"/>
  <c r="H585" i="1"/>
  <c r="J585" i="1"/>
  <c r="O584" i="1"/>
  <c r="AC584" i="1"/>
  <c r="O585" i="1" l="1"/>
  <c r="J586" i="1"/>
  <c r="H586" i="1"/>
  <c r="AV585" i="1"/>
  <c r="AC585" i="1"/>
  <c r="AA541" i="3"/>
  <c r="AA538" i="3"/>
  <c r="AA540" i="3"/>
  <c r="AA537" i="3"/>
  <c r="J587" i="1" l="1"/>
  <c r="H587" i="1"/>
  <c r="O586" i="1"/>
  <c r="AV586" i="1"/>
  <c r="AC586" i="1"/>
  <c r="O587" i="1" l="1"/>
  <c r="J588" i="1"/>
  <c r="H588" i="1"/>
  <c r="AV587" i="1"/>
  <c r="AC587" i="1"/>
  <c r="AV588" i="1" l="1"/>
  <c r="J589" i="1"/>
  <c r="H589" i="1"/>
  <c r="O588" i="1"/>
  <c r="AC588" i="1"/>
  <c r="O589" i="1" l="1"/>
  <c r="AV589" i="1"/>
  <c r="AC589" i="1"/>
  <c r="AA543" i="3"/>
  <c r="AA544" i="3"/>
  <c r="AA542" i="3"/>
  <c r="AF21" i="2" l="1"/>
  <c r="I32" i="3"/>
  <c r="I28" i="3" l="1"/>
  <c r="L34" i="3"/>
  <c r="L32" i="3"/>
  <c r="I36" i="3"/>
  <c r="W548" i="3" s="1"/>
  <c r="AA548" i="3" s="1"/>
  <c r="L35" i="3"/>
  <c r="AA546" i="3" l="1"/>
  <c r="AA547" i="3"/>
  <c r="AA545" i="3"/>
  <c r="L36" i="3"/>
  <c r="Y350" i="3" l="1"/>
  <c r="Y244" i="3"/>
  <c r="Y214" i="3"/>
  <c r="Y121" i="3"/>
  <c r="Y12" i="3"/>
</calcChain>
</file>

<file path=xl/sharedStrings.xml><?xml version="1.0" encoding="utf-8"?>
<sst xmlns="http://schemas.openxmlformats.org/spreadsheetml/2006/main" count="385" uniqueCount="190">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</sst>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2" fillId="21" borderId="0" xfId="0" applyNumberFormat="1" applyFont="1" applyFill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Table'!$BA$701:$BA$705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Table'!$BA$706:$BA$711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18759485.09933934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Table'!$BC$701:$BC$705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Table'!$BC$706:$BC$711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42157446.927447446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Table'!$BJ$701:$BJ$705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Table'!$BJ$706:$BJ$710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Table'!$BK$701:$BK$705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Table'!$BK$706:$BK$710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Table'!$BL$701:$BL$705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Table'!$BL$706:$BL$710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Table'!$BM$701:$BM$705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Table'!$BM$706:$BM$710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Table'!$BP$701:$BP$705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Table'!$AS$706:$AT$711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Table'!$BP$706:$BP$711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190040000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Table'!$AU$701:$AU$705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Table'!$AU$706:$AU$711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Table'!$AV$701:$AV$705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Table'!$AV$706:$AV$710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Table'!$AW$701:$AW$705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Table'!$AW$706:$AW$710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Table'!$AX$701:$AX$705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Table'!$AX$706:$AX$710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Table'!$AY$701:$AY$705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Table'!$AY$706:$AY$710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Table'!$AZ$701:$AZ$705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Table'!$AZ$706:$AZ$710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Table'!$BB$701:$BB$705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Table'!$BB$706:$BB$710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Table'!$BD$701:$BD$705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Table'!$BD$706:$BD$710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Table'!$BE$701:$BE$705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Table'!$BE$706:$BE$710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Table'!$BF$701:$BF$705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Table'!$BF$706:$BF$710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Table'!$BG$701:$BG$705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Table'!$BG$706:$BG$710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Table'!$BH$701:$BH$705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Table'!$BH$706:$BH$710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Table'!$BI$701:$BI$705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Table'!$BI$706:$BI$710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Table'!$BN$701:$BN$705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Table'!$BN$706:$BN$710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Table'!$BO$701:$BO$705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Table'!$BO$706:$BO$710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Table'!$BQ$701:$BQ$705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Table'!$BQ$706:$BQ$710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Table'!$BR$701:$BR$705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Table'!$BR$706:$BR$710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Table'!$BS$701:$BS$705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Table'!$BS$706:$BS$710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Table'!$BT$701:$BT$705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Table'!$BR$706:$BR$711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250956932.0267868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Table'!$BU$701:$BU$705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Table'!$BU$706:$BU$710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Table'!$BV$701:$BV$705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Table'!$AS$706:$AT$711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Table'!$BV$706:$BV$710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610</xdr:row>
      <xdr:rowOff>99060</xdr:rowOff>
    </xdr:from>
    <xdr:to>
      <xdr:col>22</xdr:col>
      <xdr:colOff>312420</xdr:colOff>
      <xdr:row>611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610</xdr:row>
      <xdr:rowOff>129540</xdr:rowOff>
    </xdr:from>
    <xdr:to>
      <xdr:col>23</xdr:col>
      <xdr:colOff>68580</xdr:colOff>
      <xdr:row>611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628</xdr:row>
      <xdr:rowOff>125730</xdr:rowOff>
    </xdr:from>
    <xdr:to>
      <xdr:col>54</xdr:col>
      <xdr:colOff>213360</xdr:colOff>
      <xdr:row>643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718</xdr:row>
      <xdr:rowOff>91440</xdr:rowOff>
    </xdr:from>
    <xdr:to>
      <xdr:col>76</xdr:col>
      <xdr:colOff>472440</xdr:colOff>
      <xdr:row>741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722</xdr:row>
      <xdr:rowOff>60960</xdr:rowOff>
    </xdr:from>
    <xdr:to>
      <xdr:col>76</xdr:col>
      <xdr:colOff>60960</xdr:colOff>
      <xdr:row>722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742"/>
  <sheetViews>
    <sheetView tabSelected="1" topLeftCell="A563" zoomScaleNormal="100" workbookViewId="0">
      <selection activeCell="BG712" sqref="BG71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9.332031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7" t="s">
        <v>5</v>
      </c>
      <c r="C1" s="607"/>
      <c r="D1" s="607"/>
    </row>
    <row r="2" spans="2:90" ht="15.6" x14ac:dyDescent="0.3">
      <c r="B2" s="607" t="s">
        <v>6</v>
      </c>
      <c r="C2" s="607"/>
      <c r="D2" s="607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8" t="s">
        <v>11</v>
      </c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11"/>
      <c r="AE4" s="282"/>
      <c r="AF4" s="404"/>
      <c r="AG4" s="404"/>
      <c r="AH4" s="404"/>
      <c r="AI4" s="404"/>
      <c r="AJ4" s="12"/>
      <c r="AL4" s="624" t="s">
        <v>14</v>
      </c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6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30" t="s">
        <v>25</v>
      </c>
      <c r="AM6" s="631"/>
      <c r="AN6" s="631"/>
      <c r="AO6" s="631"/>
      <c r="AP6" s="631"/>
      <c r="AQ6" s="631"/>
      <c r="AR6" s="631"/>
      <c r="AS6" s="631"/>
      <c r="AT6" s="631"/>
      <c r="AU6" s="631"/>
      <c r="AV6" s="631"/>
      <c r="AW6" s="631"/>
      <c r="AX6" s="631"/>
      <c r="AY6" s="632"/>
      <c r="AZ6" s="3"/>
      <c r="BA6" s="633" t="s">
        <v>7</v>
      </c>
      <c r="BB6" s="603"/>
      <c r="BC6" s="603"/>
      <c r="BD6" s="85"/>
      <c r="BE6" s="627" t="s">
        <v>24</v>
      </c>
      <c r="BF6" s="627"/>
      <c r="BG6" s="627"/>
      <c r="BH6" s="627"/>
      <c r="BI6" s="627"/>
      <c r="BJ6" s="627"/>
      <c r="BK6" s="627"/>
      <c r="BL6" s="627"/>
      <c r="BM6" s="627"/>
      <c r="BN6" s="627"/>
      <c r="BO6" s="627"/>
      <c r="BP6" s="627"/>
      <c r="BQ6" s="627"/>
      <c r="BR6" s="603"/>
      <c r="BS6" s="603"/>
      <c r="BT6" s="603"/>
      <c r="BU6" s="628"/>
      <c r="BV6" s="3"/>
    </row>
    <row r="7" spans="2:90" ht="16.2" x14ac:dyDescent="0.3">
      <c r="D7" s="610" t="s">
        <v>20</v>
      </c>
      <c r="E7" s="611"/>
      <c r="F7" s="611"/>
      <c r="G7" s="611"/>
      <c r="H7" s="611"/>
      <c r="I7" s="611"/>
      <c r="J7" s="611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610" t="s">
        <v>68</v>
      </c>
      <c r="AM7" s="611"/>
      <c r="AN7" s="611"/>
      <c r="AO7" s="611"/>
      <c r="AP7" s="611"/>
      <c r="AQ7" s="611"/>
      <c r="AR7" s="611"/>
      <c r="AS7" s="611"/>
      <c r="AT7" s="611"/>
      <c r="AU7" s="611"/>
      <c r="AV7" s="611"/>
      <c r="AW7" s="611"/>
      <c r="AX7" s="611"/>
      <c r="AY7" s="629"/>
      <c r="BA7" s="610" t="s">
        <v>23</v>
      </c>
      <c r="BB7" s="611"/>
      <c r="BC7" s="611"/>
      <c r="BD7" s="611"/>
      <c r="BE7" s="611"/>
      <c r="BF7" s="611"/>
      <c r="BG7" s="611"/>
      <c r="BH7" s="611"/>
      <c r="BI7" s="611"/>
      <c r="BJ7" s="611"/>
      <c r="BK7" s="611"/>
      <c r="BL7" s="611"/>
      <c r="BM7" s="611"/>
      <c r="BN7" s="611"/>
      <c r="BO7" s="611"/>
      <c r="BP7" s="611"/>
      <c r="BQ7" s="611"/>
      <c r="BR7" s="611"/>
      <c r="BS7" s="611"/>
      <c r="BT7" s="611"/>
      <c r="BU7" s="629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22" t="s">
        <v>1</v>
      </c>
      <c r="BB8" s="623"/>
      <c r="BC8" s="623"/>
      <c r="BD8" s="63"/>
      <c r="BE8" s="623" t="s">
        <v>22</v>
      </c>
      <c r="BF8" s="623"/>
      <c r="BG8" s="623"/>
      <c r="BH8" s="623"/>
      <c r="BI8" s="634"/>
      <c r="BJ8" s="635" t="s">
        <v>111</v>
      </c>
      <c r="BK8" s="636"/>
      <c r="BL8" s="636"/>
      <c r="BM8" s="637"/>
      <c r="BN8" s="622" t="s">
        <v>22</v>
      </c>
      <c r="BO8" s="623"/>
      <c r="BP8" s="623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SUM(D102:D596)</f>
        <v>40763258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SUM(D109:D603)</f>
        <v>40539166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SUM(D116:D610)</f>
        <v>40990841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SUM(D123:D620)</f>
        <v>371595971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SUM(D124:D621)</f>
        <v>371534252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SUM(D125:D622)</f>
        <v>371475903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SUM(D126:D623)</f>
        <v>371410415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SUM(D127:D624)</f>
        <v>371344367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SUM(D128:D625)</f>
        <v>371272372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SUM(D129:D626)</f>
        <v>448198984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SUM(D130:D627)</f>
        <v>448123997.23262841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SUM(D131:D628)</f>
        <v>448060738.23262841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SUM(D132:D629)</f>
        <v>778995459.23262835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SUM(D133:D630)</f>
        <v>823286580.23262835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SUM(D134:D631)</f>
        <v>823219101.30462837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SUM(D135:D632)</f>
        <v>823147134.30462837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SUM(D136:D633)</f>
        <v>823077691.34662843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SUM(D137:D634)</f>
        <v>824000657.34662843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SUM(D138:D635)</f>
        <v>823933244.34662843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SUM(D139:D636)</f>
        <v>823877114.34662843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SUM(D140:D637)</f>
        <v>823815543.34662843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SUM(D141:D638)</f>
        <v>823750814.34662843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SUM(D142:D639)</f>
        <v>823683893.34662843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SUM(D143:D640)</f>
        <v>823615324.34662843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SUM(D144:D641)</f>
        <v>823544241.34662843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SUM(D145:D642)</f>
        <v>823485700.34662843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SUM(D146:D643)</f>
        <v>823436662.34662843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SUM(D147:D644)</f>
        <v>823388016.34662843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SUM(D148:D645)</f>
        <v>823333452.34662843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SUM(D149:D646)</f>
        <v>823278304.34662843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SUM(D150:D647)</f>
        <v>823219594.34662843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SUM(D151:D648)</f>
        <v>823156348.34662843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SUM(D152:D649)</f>
        <v>823102149.34662843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SUM(D153:D650)</f>
        <v>823054300.34662843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SUM(D154:D651)</f>
        <v>823004500.34662843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SUM(D155:D652)</f>
        <v>822949981.34662843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SUM(D156:D653)</f>
        <v>822895636.34662843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SUM(D157:D654)</f>
        <v>822840272.34662843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SUM(D158:D655)</f>
        <v>822779672.34662843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SUM(D159:D656)</f>
        <v>822726149.34662843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SUM(D160:D657)</f>
        <v>822689306.34662843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SUM(D161:D658)</f>
        <v>822648694.34662843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SUM(D162:D659)</f>
        <v>822604695.34662843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SUM(D163:D660)</f>
        <v>822559722.34662843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SUM(D164:D661)</f>
        <v>822514365.34662843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SUM(D165:D662)</f>
        <v>822463884.34662843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SUM(D166:D663)</f>
        <v>822420055.34662843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SUM(D167:D664)</f>
        <v>822387337.34662843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SUM(D168:D665)</f>
        <v>822345853.34662843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SUM(D169:D666)</f>
        <v>822305755.34662843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SUM(D170:D667)</f>
        <v>822261118.34662843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SUM(D171:D668)</f>
        <v>822215112.34662843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SUM(D172:D669)</f>
        <v>822165511.34662843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SUM(D173:D670)</f>
        <v>822122851.34662843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SUM(D174:D671)</f>
        <v>822088870.34662843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SUM(D175:D672)</f>
        <v>822050310.34662843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SUM(D176:D673)</f>
        <v>822008331.34662843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SUM(D177:D674)</f>
        <v>821967120.34662843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SUM(D178:D675)</f>
        <v>821921656.34662843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SUM(D179:D676)</f>
        <v>821868807.34662843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SUM(D180:D677)</f>
        <v>821826715.34662843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SUM(D181:D678)</f>
        <v>821795605.34662843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SUM(D182:D682)</f>
        <v>821770185.34662843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SUM(D183:D683)</f>
        <v>821741746.34662843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SUM(D184:D684)</f>
        <v>821706503.34662843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SUM(D185:D685)</f>
        <v>855381978.06091416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SUM(D186:D686)</f>
        <v>906192520.91805696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SUM(D187:D687)</f>
        <v>974724667.4894855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SUM(D188:D689)</f>
        <v>974692810.4894855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SUM(D189:D690)</f>
        <v>1152240014.060914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SUM(D190:D694)</f>
        <v>1152203567.060914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SUM(D191:D695)</f>
        <v>1152163413.060914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SUM(D192:D696)</f>
        <v>1152117118.060914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SUM(D193:D697)</f>
        <v>1152065773.060914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SUM(D194:D698)</f>
        <v>1152022160.060914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SUM(D195:D699)</f>
        <v>1151988774.060914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SUM(D196:D705)</f>
        <v>1151951970.060914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SUM(D197:D706)</f>
        <v>1151916274.060914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SUM(D198:D707)</f>
        <v>1151874658.060914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SUM(D199:D708)</f>
        <v>1151829303.060914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SUM(D200:D710)</f>
        <v>1151775674.060914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SUM(D201:D712)</f>
        <v>1151732468.060914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SUM(D202:D713)</f>
        <v>1151698686.060914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SUM(D203:D714)</f>
        <v>1151661268.060914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SUM(D204:D715)</f>
        <v>1151617041.060914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SUM(D205:D716)</f>
        <v>1151576112.060914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SUM(D206:D717)</f>
        <v>1151528723.060914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SUM(D207:D718)</f>
        <v>1151477320.060914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SUM(D208:D719)</f>
        <v>1151428395.060914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SUM(D209:D720)</f>
        <v>1151394329.060914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SUM(D210:D721)</f>
        <v>1151356612.060914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SUM(D211:D722)</f>
        <v>1151311944.060914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SUM(D212:D723)</f>
        <v>1151262586.060914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SUM(D213:D724)</f>
        <v>1151205268.060914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SUM(D214:D725)</f>
        <v>1151144285.060914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SUM(D215:D726)</f>
        <v>1151090050.060914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SUM(D216:D727)</f>
        <v>1151048115.060914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SUM(D217:D728)</f>
        <v>1151002324.060914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SUM(D218:D729)</f>
        <v>1150950790.060914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SUM(D219:D730)</f>
        <v>1150891097.060914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SUM(D220:D731)</f>
        <v>1150824968.060914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SUM(D221:D732)</f>
        <v>1150753281.060914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SUM(D222:D733)</f>
        <v>1150699049.060914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SUM(D223:D734)</f>
        <v>1150654108.060914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SUM(D224:D735)</f>
        <v>1150596781.060914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SUM(D225:D736)</f>
        <v>1150534709.060914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SUM(D226:D737)</f>
        <v>1150471046.060914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SUM(D227:D738)</f>
        <v>1150396745.060914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SUM(D228:D739)</f>
        <v>1150315331.060914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SUM(D229:D740)</f>
        <v>1150235882.060914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SUM(D230:D741)</f>
        <v>1150174993.060914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SUM(D231:D742)</f>
        <v>1150105152.060914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SUM(D232:D743)</f>
        <v>1150030080.060914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SUM(D233:D744)</f>
        <v>1149948499.060914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SUM(D234:D745)</f>
        <v>1149856969.060914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SUM(D235:D746)</f>
        <v>1149755508.060914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SUM(D236:D747)</f>
        <v>1149669215.060914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SUM(D237:D748)</f>
        <v>1149597894.060914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SUM(D238:D749)</f>
        <v>1149508989.060914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SUM(D239:D750)</f>
        <v>1149414522.060914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SUM(D240:D751)</f>
        <v>1149306133.060914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SUM(D241:D752)</f>
        <v>1149187814.060914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SUM(D242:D753)</f>
        <v>1149055273.060914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SUM(D243:D754)</f>
        <v>1148930883.060914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SUM(D244:D755)</f>
        <v>1148828157.060914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SUM(D245:D756)</f>
        <v>1148702468.060914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SUM(D246:D757)</f>
        <v>1148566815.060914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SUM(D247:D758)</f>
        <v>1148423909.060914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SUM(D248:D759)</f>
        <v>1148262368.060914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SUM(D249:D760)</f>
        <v>1148078841.060914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SUM(D250:D761)</f>
        <v>1147921588.060914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SUM(D251:D762)</f>
        <v>1147783339.060914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SUM(D252:D763)</f>
        <v>1147621190.060914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SUM(D253:D764)</f>
        <v>1147463929.060914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SUM(D254:D765)</f>
        <v>1147290161.060914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SUM(D255:D766)</f>
        <v>1147097975.060914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SUM(D256:D767)</f>
        <v>1146893796.060914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SUM(D257:D768)</f>
        <v>1146720957.060914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SUM(D258:D769)</f>
        <v>1146584330.060914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SUM(D259:D770)</f>
        <v>1146412030.060914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SUM(D260:D771)</f>
        <v>1146234948.060914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SUM(D261:D772)</f>
        <v>1146054045.060914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SUM(D262:D773)</f>
        <v>1145945982.060914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SUM(D263:D774)</f>
        <v>1145781970.060914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SUM(D264:D775)</f>
        <v>1145638597.060914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SUM(D265:D776)</f>
        <v>1145500409.060914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SUM(D266:D777)</f>
        <v>1145338841.060914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SUM(D267:D778)</f>
        <v>1145156565.060914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SUM(D268:D779)</f>
        <v>1144952828.060914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SUM(D269:D780)</f>
        <v>1144734252.060914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SUM(D270:D781)</f>
        <v>1144498980.060914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SUM(D271:D782)</f>
        <v>1144286497.060914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SUM(D272:D783)</f>
        <v>1144103718.060914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SUM(D273:D784)</f>
        <v>1143903633.060914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SUM(D274:D785)</f>
        <v>1143693877.060914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SUM(D275:D786)</f>
        <v>1143466924.060914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SUM(D276:D787)</f>
        <v>1143239610.060914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SUM(D277:D788)</f>
        <v>1142992849.060914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SUM(D278:D789)</f>
        <v>1142772551.060914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SUM(D279:D790)</f>
        <v>1142584650.060914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SUM(D280:D791)</f>
        <v>1142384918.060914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SUM(D281:D792)</f>
        <v>1142184883.060914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SUM(D282:D793)</f>
        <v>1141934710.060914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SUM(D283:D794)</f>
        <v>1141696838.060914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SUM(D284:D795)</f>
        <v>1141442158.060914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SUM(D285:D796)</f>
        <v>1141252508.060914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SUM(D286:D797)</f>
        <v>1141064228.060914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SUM(D287:D798)</f>
        <v>1140864119.060914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SUM(D288:D799)</f>
        <v>1140665039.060914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SUM(D289:D800)</f>
        <v>1140432697.060914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SUM(D290:D801)</f>
        <v>1140239667.060914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SUM(D291:D802)</f>
        <v>1140140827.060914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SUM(D292:D803)</f>
        <v>1139980223.060914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SUM(D293:D804)</f>
        <v>1139852483.060914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SUM(D294:D805)</f>
        <v>1139666092.060914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SUM(D295:D806)</f>
        <v>1139466470.060914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SUM(D296:D807)</f>
        <v>1139231695.060914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SUM(D297:D808)</f>
        <v>1139003282.060914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SUM(D298:D809)</f>
        <v>1138837238.060914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SUM(D299:D810)</f>
        <v>1138605011.060914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SUM(D300:D811)</f>
        <v>1138410674.060914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SUM(D301:D812)</f>
        <v>1138220512.060914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SUM(D302:D813)</f>
        <v>1137985801.060914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SUM(D303:D814)</f>
        <v>1137724828.060914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SUM(D304:D815)</f>
        <v>1137450638.060914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SUM(D305:D816)</f>
        <v>1137144189.060914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SUM(D306:D817)</f>
        <v>1136894495.060914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SUM(D307:D818)</f>
        <v>1136673668.060914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SUM(D308:D819)</f>
        <v>1136458985.060914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SUM(D309:D820)</f>
        <v>1136235357.060914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SUM(D310:D821)</f>
        <v>1135997284.060914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SUM(D311:D822)</f>
        <v>1135762865.060914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SUM(D312:D823)</f>
        <v>1135514059.060914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SUM(D313:D824)</f>
        <v>1135311292.060914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SUM(D314:D825)</f>
        <v>1135136732.060914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SUM(D315:D826)</f>
        <v>1134987404.060914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SUM(D316:D827)</f>
        <v>1134813026.060914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SUM(D317:D828)</f>
        <v>1134622945.060914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SUM(D318:D829)</f>
        <v>1134429187.060914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SUM(D319:D830)</f>
        <v>1134237122.060914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SUM(D320:D831)</f>
        <v>1134064055.060914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SUM(D321:D832)</f>
        <v>1133928873.060914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SUM(D322:D833)</f>
        <v>1133776629.060914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SUM(D323:D834)</f>
        <v>1133624902.060914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SUM(D324:D835)</f>
        <v>1133464871.060914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SUM(D325:D836)</f>
        <v>1133302238.060914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SUM(D326:D837)</f>
        <v>1133133205.060914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SUM(D327:D838)</f>
        <v>1132992473.060914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SUM(D328:D839)</f>
        <v>1132884657.060914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SUM(D329:D840)</f>
        <v>1132758205.060914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SUM(D330:D841)</f>
        <v>1132641978.060914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SUM(D331:D842)</f>
        <v>1132528519.060914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SUM(D332:D843)</f>
        <v>1132406782.060914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SUM(D333:D844)</f>
        <v>1132280657.060914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SUM(D334:D845)</f>
        <v>1132174674.060914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SUM(D335:D846)</f>
        <v>1132083418.060914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SUM(D336:D847)</f>
        <v>1131993072.060914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SUM(D337:D848)</f>
        <v>1131897530.060914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SUM(D338:D849)</f>
        <v>1131800724.060914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SUM(D339:D850)</f>
        <v>1131696480.060914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SUM(D340:D851)</f>
        <v>1131596192.060914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SUM(D341:D852)</f>
        <v>1131509708.060914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SUM(D342:D853)</f>
        <v>1131445411.060914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SUM(D343:D854)</f>
        <v>1131392626.060914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SUM(D344:D855)</f>
        <v>1131329228.060914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SUM(D345:D856)</f>
        <v>1131257588.060914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SUM(D346:D857)</f>
        <v>1131188664.060914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SUM(D347:D858)</f>
        <v>1131103125.060914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SUM(D348:D859)</f>
        <v>1131033508.060914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SUM(D349:D860)</f>
        <v>1130976283.060914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SUM(D350:D861)</f>
        <v>1130905229.060914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SUM(D351:D862)</f>
        <v>1130831525.060914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SUM(D352:D863)</f>
        <v>1130756226.060914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SUM(D353:D864)</f>
        <v>1130678849.060914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SUM(D354:D865)</f>
        <v>1130598224.060914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SUM(D355:D866)</f>
        <v>1130533904.060914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SUM(D356:D867)</f>
        <v>1130484492.060914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SUM(D357:D868)</f>
        <v>1130429311.060914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SUM(D358:D869)</f>
        <v>1130372421.060914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SUM(D359:D870)</f>
        <v>1130305196.060914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SUM(D360:D871)</f>
        <v>1130236875.060914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SUM(D361:D872)</f>
        <v>1130167635.060914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SUM(D362:D873)</f>
        <v>1130109407.060914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SUM(D363:D874)</f>
        <v>1130067440.060914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SUM(D364:D875)</f>
        <v>1130022072.060914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SUM(D365:D876)</f>
        <v>1129966389.060914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93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SUM(D366:D877)</f>
        <v>1129905029.060914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SUM(D367:D878)</f>
        <v>1129842256.060914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SUM(D368:D879)</f>
        <v>1129775471.060914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SUM(D369:D880)</f>
        <v>1129725753.060914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SUM(D370:D881)</f>
        <v>1129688857.060914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SUM(D371:D882)</f>
        <v>1129642090.060914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SUM(D372:D883)</f>
        <v>1129588859.060914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SUM(D373:D884)</f>
        <v>1129525364.060914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SUM(D374:D885)</f>
        <v>1129462735.060914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SUM(D375:D886)</f>
        <v>1129396322.060914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SUM(D376:D887)</f>
        <v>1129340414.060914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SUM(D377:D888)</f>
        <v>1129300909.060914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SUM(D378:D889)</f>
        <v>1129255161.060914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SUM(D379:D890)</f>
        <v>1129196456.060914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SUM(D380:D891)</f>
        <v>1129129918.060914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SUM(D381:D892)</f>
        <v>1129062872.060914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SUM(D382:D893)</f>
        <v>1128985896.060914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SUM(D383:D894)</f>
        <v>1128922237.060914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SUM(D384:D895)</f>
        <v>1128878141.060914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SUM(D385:D896)</f>
        <v>1128817943.060914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SUM(D386:D897)</f>
        <v>1128755484.060914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SUM(D387:D898)</f>
        <v>1128686728.060914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SUM(D388:D899)</f>
        <v>1128642477.060914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SUM(D389:D900)</f>
        <v>1128572453.060914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SUM(D390:D901)</f>
        <v>1128506299.060914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SUM(D391:D902)</f>
        <v>1128469316.060914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SUM(D392:D903)</f>
        <v>1128411672.060914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SUM(D393:D904)</f>
        <v>1128349389.060914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SUM(D394:D905)</f>
        <v>1128274206.060914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SUM(D395:D906)</f>
        <v>1128194045.060914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SUM(D396:D907)</f>
        <v>1128108677.060914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SUM(D397:D908)</f>
        <v>1128041897.060914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SUM(D398:D909)</f>
        <v>1127994023.060914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SUM(D399:D910)</f>
        <v>1127937501.060914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SUM(D400:D911)</f>
        <v>1127859781.060914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SUM(D401:D912)</f>
        <v>1127781342.060914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SUM(D402:D913)</f>
        <v>1127706863.060914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SUM(D403:D914)</f>
        <v>1127625090.060914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SUM(D404:D915)</f>
        <v>1127561509.060914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SUM(D405:D916)</f>
        <v>1127518328.060914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SUM(D406:D917)</f>
        <v>1127466678.060914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SUM(D407:D918)</f>
        <v>1127406361.060914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SUM(D408:D919)</f>
        <v>1127341304.060914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SUM(D409:D920)</f>
        <v>1127274234.060914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SUM(D410:D921)</f>
        <v>1127207719.060914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SUM(D411:D922)</f>
        <v>1127154439.060914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SUM(D412:D923)</f>
        <v>1127119703.060914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SUM(D413:D924)</f>
        <v>1127072247.060914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SUM(D414:D925)</f>
        <v>1127020201.060914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SUM(D415:D926)</f>
        <v>1126963597.060914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SUM(D416:D927)</f>
        <v>1126904328.060914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SUM(D417:D928)</f>
        <v>1126844422.060914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SUM(D418:D929)</f>
        <v>1126802388.060914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SUM(D419:D930)</f>
        <v>1126771687.060914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SUM(D420:D931)</f>
        <v>1126731233.060914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SUM(D421:D932)</f>
        <v>1126688879.060914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SUM(D422:D933)</f>
        <v>1126642750.060914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SUM(D423:D934)</f>
        <v>1126594931.060914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SUM(D424:D935)</f>
        <v>1126545440.060914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SUM(D425:D936)</f>
        <v>1126509685.060914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SUM(D426:D937)</f>
        <v>1126487485.060914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SUM(D427:D938)</f>
        <v>1126457333.060914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SUM(D428:D939)</f>
        <v>1126422429.060914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SUM(D429:D940)</f>
        <v>1126386613.060914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SUM(D430:D941)</f>
        <v>1126346788.060914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SUM(D431:D942)</f>
        <v>1126307693.060914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SUM(D432:D943)</f>
        <v>1126282051.060914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SUM(D433:D944)</f>
        <v>1126264217.060914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SUM(D434:D945)</f>
        <v>1126239187.060914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SUM(D435:D946)</f>
        <v>1126211681.060914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SUM(D436:D947)</f>
        <v>1126183140.060914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SUM(D437:D948)</f>
        <v>1126152926.060914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SUM(D438:D949)</f>
        <v>1126123912.060914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SUM(D439:D950)</f>
        <v>1126104273.060914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SUM(D440:D951)</f>
        <v>1126090732.060914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SUM(D441:D952)</f>
        <v>1126070366.060914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SUM(D442:D953)</f>
        <v>1126047628.060914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593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SUM(D443:D954)</f>
        <v>1126024128.060914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SUM(D444:D955)</f>
        <v>1125999735.060914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SUM(D445:D956)</f>
        <v>1125976922.060914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SUM(D446:D957)</f>
        <v>1125964261.060914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SUM(D447:D958)</f>
        <v>1125956511.060914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SUM(D448:D959)</f>
        <v>1125951276.060914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SUM(D449:D960)</f>
        <v>1125938300.060914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SUM(D450:D961)</f>
        <v>1125921326.060914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SUM(D451:D962)</f>
        <v>1125903505.060914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SUM(D452:D963)</f>
        <v>1125886580.060914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SUM(D453:D964)</f>
        <v>1125874977.060914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SUM(D454:D965)</f>
        <v>1125868569.060914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SUM(D455:D966)</f>
        <v>1125856286.060914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SUM(D456:D967)</f>
        <v>1125842744.060914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SUM(D457:D968)</f>
        <v>1125828543.060914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SUM(D458:D969)</f>
        <v>1125811779.060914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SUM(D459:D970)</f>
        <v>1125795634.060914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SUM(D460:D971)</f>
        <v>1125786207.060914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SUM(D461:D972)</f>
        <v>1125780922.060914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SUM(D462:D973)</f>
        <v>1125769401.060914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SUM(D463:D974)</f>
        <v>1125756821.060914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SUM(D464:D975)</f>
        <v>1125742758.060914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SUM(D465:D976)</f>
        <v>1125729025.060914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SUM(D466:D977)</f>
        <v>1125715636.060914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SUM(D467:D978)</f>
        <v>1125707854.060914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SUM(D468:D979)</f>
        <v>1125703432.060914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SUM(D469:D980)</f>
        <v>1125693677.060914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SUM(D470:D981)</f>
        <v>1125680803.060914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SUM(D471:D982)</f>
        <v>1125667438.060914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SUM(D472:D983)</f>
        <v>1125651978.060914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SUM(D473:D984)</f>
        <v>1125636441.060914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SUM(D474:D985)</f>
        <v>1125629855.060914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SUM(D475:D986)</f>
        <v>1125622549.060914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SUM(D476:D987)</f>
        <v>1125610567.060914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SUM(D477:D988)</f>
        <v>1125599140.060914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SUM(D478:D989)</f>
        <v>1125584943.060914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SUM(D479:D990)</f>
        <v>1125567994.060914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SUM(D480:D991)</f>
        <v>1125549595.060914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SUM(D481:D992)</f>
        <v>1125541617.060914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SUM(D482:D993)</f>
        <v>1125535868.060914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SUM(D483:D994)</f>
        <v>1125530736.060914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SUM(D484:D995)</f>
        <v>1125519124.060914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SUM(D485:D996)</f>
        <v>1125502312.060914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SUM(D486:D997)</f>
        <v>1125482965.060914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SUM(D487:D998)</f>
        <v>1125455728.060914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SUM(D488:D999)</f>
        <v>1125441193.060914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SUM(D489:D1000)</f>
        <v>1125434551.060914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595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SUM(D490:D1001)</f>
        <v>1125414555.060914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SUM(D491:D1002)</f>
        <v>1125374801.060914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SUM(D492:D1003)</f>
        <v>1125339354.060914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SUM(D493:D1004)</f>
        <v>1125302680.060914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SUM(D494:D1005)</f>
        <v>1125262151.060914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SUM(D495:D1006)</f>
        <v>1125238070.060914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SUM(D496:D1007)</f>
        <v>1125215792.060914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SUM(D497:D1008)</f>
        <v>1125183216.060914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SUM(D498:D1009)</f>
        <v>1125138984.060914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SUM(D499:D1010)</f>
        <v>1125082459.060914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SUM(D500:D1011)</f>
        <v>1125020808.060914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SUM(D501:D1012)</f>
        <v>1124953323.060914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SUM(D502:D1013)</f>
        <v>1124916544.060914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SUM(D503:D1014)</f>
        <v>1124902726.060914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SUM(D504:D1015)</f>
        <v>1124866910.060914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SUM(D505:D1016)</f>
        <v>1124805329.060914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SUM(D506:D1017)</f>
        <v>1124720795.060914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SUM(D507:D1018)</f>
        <v>1124636282.060914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SUM(D508:D1019)</f>
        <v>1124535184.060914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SUM(D509:D1020)</f>
        <v>1124483286.060914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SUM(D510:D1021)</f>
        <v>1124461518.060914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SUM(D511:D1022)</f>
        <v>1124405149.060914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SUM(D512:D1023)</f>
        <v>1124300391.060914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SUM(D513:D1024)</f>
        <v>1124188112.060914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SUM(D514:D1025)</f>
        <v>1124067167.060914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SUM(D515:D1026)</f>
        <v>1123936461.060914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SUM(D516:D1027)</f>
        <v>1123867511.060914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SUM(D517:D1028)</f>
        <v>1123843121.060914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SUM(D518:D1029)</f>
        <v>1123740746.060914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SUM(D519:D1030)</f>
        <v>1123639492.060914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SUM(D520:D1031)</f>
        <v>1123494857.060914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SUM(D521:D1032)</f>
        <v>1123351320.060914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SUM(D522:D1033)</f>
        <v>1123196023.060914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" si="473">+H551+D552</f>
        <v>40154140</v>
      </c>
      <c r="I552" s="16"/>
      <c r="J552" s="436">
        <f t="shared" ref="J552" si="474">+D552/H551</f>
        <v>2.7327456102314443E-3</v>
      </c>
      <c r="K552" s="16"/>
      <c r="L552" s="16"/>
      <c r="M552" s="16"/>
      <c r="N552" s="16">
        <f t="shared" ref="N552" si="475">SUM(D546:D552)</f>
        <v>822378</v>
      </c>
      <c r="O552" s="16">
        <f t="shared" ref="O552" si="476">+H552/BW552</f>
        <v>73948.69244935544</v>
      </c>
      <c r="P552" s="41"/>
      <c r="Q552" s="17">
        <f t="shared" ref="Q552" si="477">SUM(D546:D552)</f>
        <v>822378</v>
      </c>
      <c r="R552" s="16"/>
      <c r="S552" s="60">
        <f t="shared" ref="S552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" si="479">SUM(W547:W552)</f>
        <v>7175</v>
      </c>
      <c r="AA552" s="33">
        <f t="shared" ref="AA552" si="480">+AA551+W552</f>
        <v>647123</v>
      </c>
      <c r="AB552" s="33"/>
      <c r="AC552" s="46">
        <f t="shared" ref="AC552" si="481">+AA552/H552</f>
        <v>1.6115972101506844E-2</v>
      </c>
      <c r="AD552" s="33"/>
      <c r="AE552" s="33">
        <f t="shared" ref="AE552" si="482">+AA552/BW552</f>
        <v>1191.7550644567218</v>
      </c>
      <c r="AF552" s="50"/>
      <c r="AG552" s="33">
        <f t="shared" ref="AG552" si="483">SUM(W546:W552)</f>
        <v>8094</v>
      </c>
      <c r="AH552" s="33">
        <f t="shared" ref="AH552" si="484">SUM(D523:D1034)</f>
        <v>1123124888.060914</v>
      </c>
      <c r="AI552" s="213">
        <f t="shared" ref="AI552" si="485">+(AG552-AG545)/AG545</f>
        <v>0.15595544130248501</v>
      </c>
      <c r="AJ552" s="50"/>
      <c r="AK552" s="111"/>
      <c r="AL552" s="23">
        <f t="shared" ref="AL552" si="486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" si="487">+AL552/AP551</f>
        <v>5.9939066012698093E-3</v>
      </c>
      <c r="AS552" s="25"/>
      <c r="AT552" s="25"/>
      <c r="AU552" s="24"/>
      <c r="AV552" s="298">
        <f t="shared" ref="AV552" si="488">+AP552/H552</f>
        <v>0.79849562212016001</v>
      </c>
      <c r="AW552" s="298"/>
      <c r="AX552" s="24">
        <f t="shared" ref="AX552" si="489">+AP552/BW552</f>
        <v>59047.707182320439</v>
      </c>
      <c r="AY552" s="308"/>
      <c r="AZ552" s="111"/>
      <c r="BA552" s="65">
        <f t="shared" ref="BA552" si="490">+BC552-BC551</f>
        <v>3507865</v>
      </c>
      <c r="BB552" s="66"/>
      <c r="BC552" s="66">
        <v>609706717</v>
      </c>
      <c r="BD552" s="66"/>
      <c r="BE552" s="66">
        <f t="shared" ref="BE552" si="491">+D552</f>
        <v>109432</v>
      </c>
      <c r="BF552" s="66"/>
      <c r="BG552" s="144">
        <f t="shared" ref="BG552" si="492">+BE552/BA552</f>
        <v>3.1196183433512978E-2</v>
      </c>
      <c r="BH552" s="66"/>
      <c r="BI552" s="170"/>
      <c r="BJ552" s="66"/>
      <c r="BK552" s="66">
        <f t="shared" ref="BK552" si="493">SUM(BA546:BA552)</f>
        <v>16335497</v>
      </c>
      <c r="BL552" s="66"/>
      <c r="BM552" s="144">
        <f t="shared" ref="BM552" si="494">+Q552/BK552</f>
        <v>5.034300456239562E-2</v>
      </c>
      <c r="BN552" s="65">
        <f t="shared" ref="BN552" si="495">+BC552/BW552</f>
        <v>1122848.4659300183</v>
      </c>
      <c r="BO552" s="66"/>
      <c r="BP552" s="66">
        <f t="shared" ref="BP552" si="496">+BP551+BE552</f>
        <v>39247162</v>
      </c>
      <c r="BQ552" s="66"/>
      <c r="BR552" s="435">
        <f t="shared" ref="BR552" si="497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ref="H553" si="498">+H552+D553</f>
        <v>40296199</v>
      </c>
      <c r="I553" s="16"/>
      <c r="J553" s="436">
        <f t="shared" ref="J553" si="499">+D553/H552</f>
        <v>3.5378419261376287E-3</v>
      </c>
      <c r="K553" s="16"/>
      <c r="L553" s="16"/>
      <c r="M553" s="16"/>
      <c r="N553" s="16">
        <f t="shared" ref="N553" si="500">SUM(D547:D553)</f>
        <v>848661</v>
      </c>
      <c r="O553" s="16">
        <f t="shared" ref="O553" si="501">+H553/BW553</f>
        <v>74073.895220588238</v>
      </c>
      <c r="P553" s="41"/>
      <c r="Q553" s="17">
        <f t="shared" ref="Q553" si="502">SUM(D547:D553)</f>
        <v>848661</v>
      </c>
      <c r="R553" s="16"/>
      <c r="S553" s="60">
        <f t="shared" ref="S553" si="503">+(Q553-Q546)/Q546</f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ref="Z553" si="504">SUM(W548:W553)</f>
        <v>7409</v>
      </c>
      <c r="AA553" s="33">
        <f t="shared" ref="AA553" si="505">+AA552+W553</f>
        <v>649057</v>
      </c>
      <c r="AB553" s="33"/>
      <c r="AC553" s="46">
        <f t="shared" ref="AC553" si="506">+AA553/H553</f>
        <v>1.6107151942544258E-2</v>
      </c>
      <c r="AD553" s="33"/>
      <c r="AE553" s="33">
        <f t="shared" ref="AE553" si="507">+AA553/BW553</f>
        <v>1193.1194852941176</v>
      </c>
      <c r="AF553" s="50"/>
      <c r="AG553" s="33">
        <f t="shared" ref="AG553" si="508">SUM(W547:W553)</f>
        <v>9109</v>
      </c>
      <c r="AH553" s="33">
        <f t="shared" ref="AH553" si="509">SUM(D524:D1035)</f>
        <v>1123094005.060914</v>
      </c>
      <c r="AI553" s="213">
        <f t="shared" ref="AI553" si="510">+(AG553-AG546)/AG546</f>
        <v>0.36874530428249436</v>
      </c>
      <c r="AJ553" s="50"/>
      <c r="AK553" s="111"/>
      <c r="AL553" s="23">
        <f t="shared" ref="AL553" si="511">+AP553-AP552</f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ref="AR553" si="512">+AL553/AP552</f>
        <v>3.5517368123693096E-3</v>
      </c>
      <c r="AS553" s="25"/>
      <c r="AT553" s="25"/>
      <c r="AU553" s="24"/>
      <c r="AV553" s="298">
        <f t="shared" ref="AV553" si="513">+AP553/H553</f>
        <v>0.79850667801198816</v>
      </c>
      <c r="AW553" s="298"/>
      <c r="AX553" s="24">
        <f t="shared" ref="AX553" si="514">+AP553/BW553</f>
        <v>59148.5</v>
      </c>
      <c r="AY553" s="308"/>
      <c r="AZ553" s="111"/>
      <c r="BA553" s="65">
        <f t="shared" ref="BA553" si="515">+BC553-BC552</f>
        <v>1509314</v>
      </c>
      <c r="BB553" s="66"/>
      <c r="BC553" s="66">
        <v>611216031</v>
      </c>
      <c r="BD553" s="66"/>
      <c r="BE553" s="66">
        <f t="shared" ref="BE553" si="516">+D553</f>
        <v>142059</v>
      </c>
      <c r="BF553" s="66"/>
      <c r="BG553" s="144">
        <f t="shared" ref="BG553" si="517">+BE553/BA553</f>
        <v>9.4121567811601831E-2</v>
      </c>
      <c r="BH553" s="66"/>
      <c r="BI553" s="170"/>
      <c r="BJ553" s="66"/>
      <c r="BK553" s="66">
        <f t="shared" ref="BK553" si="518">SUM(BA547:BA553)</f>
        <v>13887767</v>
      </c>
      <c r="BL553" s="66"/>
      <c r="BM553" s="144">
        <f t="shared" ref="BM553" si="519">+Q553/BK553</f>
        <v>6.1108528102466003E-2</v>
      </c>
      <c r="BN553" s="65">
        <f t="shared" ref="BN553" si="520">+BC553/BW553</f>
        <v>1123558.8805147058</v>
      </c>
      <c r="BO553" s="66"/>
      <c r="BP553" s="66">
        <f t="shared" ref="BP553" si="521">+BP552+BE553</f>
        <v>39389221</v>
      </c>
      <c r="BQ553" s="66"/>
      <c r="BR553" s="435">
        <f t="shared" ref="BR553" si="522">+BP553/BC553</f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ref="H554" si="523">+H553+D554</f>
        <v>40460708</v>
      </c>
      <c r="I554" s="16"/>
      <c r="J554" s="436">
        <f t="shared" ref="J554" si="524">+D554/H553</f>
        <v>4.0824942322723792E-3</v>
      </c>
      <c r="K554" s="16"/>
      <c r="L554" s="16"/>
      <c r="M554" s="16"/>
      <c r="N554" s="16">
        <f t="shared" ref="N554" si="525">SUM(D548:D554)</f>
        <v>855411</v>
      </c>
      <c r="O554" s="16">
        <f t="shared" ref="O554" si="526">+H554/BW554</f>
        <v>74239.831192660553</v>
      </c>
      <c r="P554" s="41"/>
      <c r="Q554" s="17">
        <f t="shared" ref="Q554" si="527">SUM(D548:D554)</f>
        <v>855411</v>
      </c>
      <c r="R554" s="16"/>
      <c r="S554" s="60">
        <f t="shared" ref="S554" si="528">+(Q554-Q547)/Q547</f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ref="Z554" si="529">SUM(W549:W554)</f>
        <v>7762</v>
      </c>
      <c r="AA554" s="33">
        <f t="shared" ref="AA554" si="530">+AA553+W554</f>
        <v>651339</v>
      </c>
      <c r="AB554" s="33"/>
      <c r="AC554" s="46">
        <f t="shared" ref="AC554" si="531">+AA554/H554</f>
        <v>1.6098062347302475E-2</v>
      </c>
      <c r="AD554" s="33"/>
      <c r="AE554" s="33">
        <f t="shared" ref="AE554" si="532">+AA554/BW554</f>
        <v>1195.1174311926607</v>
      </c>
      <c r="AF554" s="50"/>
      <c r="AG554" s="33">
        <f t="shared" ref="AG554" si="533">SUM(W548:W554)</f>
        <v>9691</v>
      </c>
      <c r="AH554" s="33">
        <f t="shared" ref="AH554" si="534">SUM(D525:D1036)</f>
        <v>1122990308.060914</v>
      </c>
      <c r="AI554" s="213">
        <f t="shared" ref="AI554" si="535">+(AG554-AG547)/AG547</f>
        <v>0.40960000000000002</v>
      </c>
      <c r="AJ554" s="50"/>
      <c r="AK554" s="111"/>
      <c r="AL554" s="23">
        <f t="shared" ref="AL554" si="536">+AP554-AP553</f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ref="AR554" si="537">+AL554/AP553</f>
        <v>2.9306844338452221E-3</v>
      </c>
      <c r="AS554" s="25"/>
      <c r="AT554" s="25"/>
      <c r="AU554" s="24"/>
      <c r="AV554" s="298">
        <f t="shared" ref="AV554" si="538">+AP554/H554</f>
        <v>0.79759068971309155</v>
      </c>
      <c r="AW554" s="298"/>
      <c r="AX554" s="24">
        <f t="shared" ref="AX554" si="539">+AP554/BW554</f>
        <v>59212.998165137615</v>
      </c>
      <c r="AY554" s="308"/>
      <c r="AZ554" s="111"/>
      <c r="BA554" s="65">
        <f t="shared" ref="BA554" si="540">+BC554-BC553</f>
        <v>2550940</v>
      </c>
      <c r="BB554" s="66"/>
      <c r="BC554" s="66">
        <v>613766971</v>
      </c>
      <c r="BD554" s="66"/>
      <c r="BE554" s="66">
        <f t="shared" ref="BE554" si="541">+D554</f>
        <v>164509</v>
      </c>
      <c r="BF554" s="66"/>
      <c r="BG554" s="144">
        <f t="shared" ref="BG554" si="542">+BE554/BA554</f>
        <v>6.4489560710953603E-2</v>
      </c>
      <c r="BH554" s="66"/>
      <c r="BI554" s="170"/>
      <c r="BJ554" s="66"/>
      <c r="BK554" s="66">
        <f t="shared" ref="BK554" si="543">SUM(BA548:BA554)</f>
        <v>14749701</v>
      </c>
      <c r="BL554" s="66"/>
      <c r="BM554" s="144">
        <f t="shared" ref="BM554" si="544">+Q554/BK554</f>
        <v>5.7995141732025621E-2</v>
      </c>
      <c r="BN554" s="65">
        <f t="shared" ref="BN554" si="545">+BC554/BW554</f>
        <v>1126177.9284403669</v>
      </c>
      <c r="BO554" s="66"/>
      <c r="BP554" s="66">
        <f t="shared" ref="BP554" si="546">+BP553+BE554</f>
        <v>39553730</v>
      </c>
      <c r="BQ554" s="66"/>
      <c r="BR554" s="435">
        <f t="shared" ref="BR554" si="547">+BP554/BC554</f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ref="H555" si="548">+H554+D555</f>
        <v>40611850</v>
      </c>
      <c r="I555" s="16"/>
      <c r="J555" s="436">
        <f t="shared" ref="J555" si="549">+D555/H554</f>
        <v>3.7355253397938562E-3</v>
      </c>
      <c r="K555" s="16"/>
      <c r="L555" s="16"/>
      <c r="M555" s="16"/>
      <c r="N555" s="16">
        <f t="shared" ref="N555" si="550">SUM(D549:D555)</f>
        <v>845805</v>
      </c>
      <c r="O555" s="16">
        <f t="shared" ref="O555" si="551">+H555/BW555</f>
        <v>74380.67765567766</v>
      </c>
      <c r="P555" s="41"/>
      <c r="Q555" s="17">
        <f t="shared" ref="Q555" si="552">SUM(D549:D555)</f>
        <v>845805</v>
      </c>
      <c r="R555" s="16"/>
      <c r="S555" s="60">
        <f t="shared" ref="S555" si="553">+(Q555-Q548)/Q548</f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ref="Z555" si="554">SUM(W550:W555)</f>
        <v>7872</v>
      </c>
      <c r="AA555" s="33">
        <f t="shared" ref="AA555" si="555">+AA554+W555</f>
        <v>653210</v>
      </c>
      <c r="AB555" s="33"/>
      <c r="AC555" s="46">
        <f t="shared" ref="AC555" si="556">+AA555/H555</f>
        <v>1.6084221723462487E-2</v>
      </c>
      <c r="AD555" s="33"/>
      <c r="AE555" s="33">
        <f t="shared" ref="AE555" si="557">+AA555/BW555</f>
        <v>1196.3553113553114</v>
      </c>
      <c r="AF555" s="50"/>
      <c r="AG555" s="33">
        <f t="shared" ref="AG555" si="558">SUM(W549:W555)</f>
        <v>9633</v>
      </c>
      <c r="AH555" s="33">
        <f t="shared" ref="AH555" si="559">SUM(D526:D1037)</f>
        <v>1122846014.060914</v>
      </c>
      <c r="AI555" s="213">
        <f t="shared" ref="AI555" si="560">+(AG555-AG548)/AG548</f>
        <v>0.33070866141732286</v>
      </c>
      <c r="AJ555" s="50"/>
      <c r="AK555" s="111"/>
      <c r="AL555" s="23">
        <f t="shared" ref="AL555" si="561">+AP555-AP554</f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ref="AR555" si="562">+AL555/AP554</f>
        <v>2.3749434633184309E-3</v>
      </c>
      <c r="AS555" s="25"/>
      <c r="AT555" s="25"/>
      <c r="AU555" s="24"/>
      <c r="AV555" s="298">
        <f t="shared" ref="AV555" si="563">+AP555/H555</f>
        <v>0.7965095409344809</v>
      </c>
      <c r="AW555" s="298"/>
      <c r="AX555" s="24">
        <f t="shared" ref="AX555" si="564">+AP555/BW555</f>
        <v>59244.919413919415</v>
      </c>
      <c r="AY555" s="308"/>
      <c r="AZ555" s="111"/>
      <c r="BA555" s="65">
        <f t="shared" ref="BA555" si="565">+BC555-BC554</f>
        <v>1917422</v>
      </c>
      <c r="BB555" s="66"/>
      <c r="BC555" s="66">
        <v>615684393</v>
      </c>
      <c r="BD555" s="66"/>
      <c r="BE555" s="66">
        <f t="shared" ref="BE555" si="566">+D555</f>
        <v>151142</v>
      </c>
      <c r="BF555" s="66"/>
      <c r="BG555" s="144">
        <f t="shared" ref="BG555" si="567">+BE555/BA555</f>
        <v>7.8825631498960588E-2</v>
      </c>
      <c r="BH555" s="66"/>
      <c r="BI555" s="170"/>
      <c r="BJ555" s="66"/>
      <c r="BK555" s="66">
        <f t="shared" ref="BK555" si="568">SUM(BA549:BA555)</f>
        <v>14790703</v>
      </c>
      <c r="BL555" s="66"/>
      <c r="BM555" s="144">
        <f t="shared" ref="BM555" si="569">+Q555/BK555</f>
        <v>5.7184908655119368E-2</v>
      </c>
      <c r="BN555" s="65">
        <f t="shared" ref="BN555" si="570">+BC555/BW555</f>
        <v>1127627.0934065934</v>
      </c>
      <c r="BO555" s="66"/>
      <c r="BP555" s="66">
        <f t="shared" ref="BP555" si="571">+BP554+BE555</f>
        <v>39704872</v>
      </c>
      <c r="BQ555" s="66"/>
      <c r="BR555" s="435">
        <f t="shared" ref="BR555" si="572">+BP555/BC555</f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ref="H556" si="573">+H555+D556</f>
        <v>40770006</v>
      </c>
      <c r="I556" s="16"/>
      <c r="J556" s="436">
        <f t="shared" ref="J556" si="574">+D556/H555</f>
        <v>3.8943313343272959E-3</v>
      </c>
      <c r="K556" s="16"/>
      <c r="L556" s="16"/>
      <c r="M556" s="16"/>
      <c r="N556" s="16">
        <f t="shared" ref="N556" si="575">SUM(D550:D556)</f>
        <v>832836</v>
      </c>
      <c r="O556" s="16">
        <f t="shared" ref="O556" si="576">+H556/BW556</f>
        <v>74533.831809872034</v>
      </c>
      <c r="P556" s="41"/>
      <c r="Q556" s="17">
        <f t="shared" ref="Q556" si="577">SUM(D550:D556)</f>
        <v>832836</v>
      </c>
      <c r="R556" s="16"/>
      <c r="S556" s="60">
        <f t="shared" ref="S556" si="578">+(Q556-Q549)/Q549</f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ref="Z556" si="579">SUM(W551:W556)</f>
        <v>9091</v>
      </c>
      <c r="AA556" s="33">
        <f t="shared" ref="AA556" si="580">+AA555+W556</f>
        <v>655148</v>
      </c>
      <c r="AB556" s="33"/>
      <c r="AC556" s="46">
        <f t="shared" ref="AC556" si="581">+AA556/H556</f>
        <v>1.6069362364086973E-2</v>
      </c>
      <c r="AD556" s="33"/>
      <c r="AE556" s="33">
        <f t="shared" ref="AE556" si="582">+AA556/BW556</f>
        <v>1197.7111517367459</v>
      </c>
      <c r="AF556" s="50"/>
      <c r="AG556" s="33">
        <f t="shared" ref="AG556" si="583">SUM(W550:W556)</f>
        <v>9810</v>
      </c>
      <c r="AH556" s="33">
        <f t="shared" ref="AH556" si="584">SUM(D527:D1038)</f>
        <v>1122687887.060914</v>
      </c>
      <c r="AI556" s="213">
        <f t="shared" ref="AI556" si="585">+(AG556-AG549)/AG549</f>
        <v>0.31009615384615385</v>
      </c>
      <c r="AJ556" s="50"/>
      <c r="AK556" s="111"/>
      <c r="AL556" s="23">
        <f t="shared" ref="AL556" si="586">+AP556-AP555</f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ref="AR556" si="587">+AL556/AP555</f>
        <v>2.6722125691308256E-3</v>
      </c>
      <c r="AS556" s="25"/>
      <c r="AT556" s="25"/>
      <c r="AU556" s="24"/>
      <c r="AV556" s="298">
        <f t="shared" ref="AV556" si="588">+AP556/H556</f>
        <v>0.79553988782832163</v>
      </c>
      <c r="AW556" s="298"/>
      <c r="AX556" s="24">
        <f t="shared" ref="AX556" si="589">+AP556/BW556</f>
        <v>59294.636197440588</v>
      </c>
      <c r="AY556" s="308"/>
      <c r="AZ556" s="111"/>
      <c r="BA556" s="65">
        <f t="shared" ref="BA556" si="590">+BC556-BC555</f>
        <v>2140934</v>
      </c>
      <c r="BB556" s="66"/>
      <c r="BC556" s="66">
        <v>617825327</v>
      </c>
      <c r="BD556" s="66"/>
      <c r="BE556" s="66">
        <f t="shared" ref="BE556" si="591">+D556</f>
        <v>158156</v>
      </c>
      <c r="BF556" s="66"/>
      <c r="BG556" s="144">
        <f t="shared" ref="BG556" si="592">+BE556/BA556</f>
        <v>7.3872431378080777E-2</v>
      </c>
      <c r="BH556" s="66"/>
      <c r="BI556" s="170"/>
      <c r="BJ556" s="66"/>
      <c r="BK556" s="66">
        <f t="shared" ref="BK556" si="593">SUM(BA550:BA556)</f>
        <v>15031294</v>
      </c>
      <c r="BL556" s="66"/>
      <c r="BM556" s="144">
        <f t="shared" ref="BM556" si="594">+Q556/BK556</f>
        <v>5.5406806626229252E-2</v>
      </c>
      <c r="BN556" s="65">
        <f t="shared" ref="BN556" si="595">+BC556/BW556</f>
        <v>1129479.5740402194</v>
      </c>
      <c r="BO556" s="66"/>
      <c r="BP556" s="66">
        <f t="shared" ref="BP556" si="596">+BP555+BE556</f>
        <v>39863028</v>
      </c>
      <c r="BQ556" s="66"/>
      <c r="BR556" s="435">
        <f t="shared" ref="BR556" si="597">+BP556/BC556</f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ref="H557" si="598">+H556+D557</f>
        <v>40834565</v>
      </c>
      <c r="I557" s="16"/>
      <c r="J557" s="436">
        <f t="shared" ref="J557" si="599">+D557/H556</f>
        <v>1.5834925312495662E-3</v>
      </c>
      <c r="K557" s="16"/>
      <c r="L557" s="16"/>
      <c r="M557" s="16"/>
      <c r="N557" s="16">
        <f t="shared" ref="N557" si="600">SUM(D551:D557)</f>
        <v>825307</v>
      </c>
      <c r="O557" s="16">
        <f t="shared" ref="O557" si="601">+H557/BW557</f>
        <v>74515.629562043789</v>
      </c>
      <c r="P557" s="41"/>
      <c r="Q557" s="17">
        <f t="shared" ref="Q557" si="602">SUM(D551:D557)</f>
        <v>825307</v>
      </c>
      <c r="R557" s="16"/>
      <c r="S557" s="60">
        <f t="shared" ref="S557" si="603">+(Q557-Q550)/Q550</f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ref="Z557" si="604">SUM(W552:W557)</f>
        <v>9689</v>
      </c>
      <c r="AA557" s="33">
        <f t="shared" ref="AA557" si="605">+AA556+W557</f>
        <v>655997</v>
      </c>
      <c r="AB557" s="33"/>
      <c r="AC557" s="46">
        <f t="shared" ref="AC557" si="606">+AA557/H557</f>
        <v>1.6064748087802574E-2</v>
      </c>
      <c r="AD557" s="33"/>
      <c r="AE557" s="33">
        <f t="shared" ref="AE557" si="607">+AA557/BW557</f>
        <v>1197.0748175182482</v>
      </c>
      <c r="AF557" s="50"/>
      <c r="AG557" s="33">
        <f t="shared" ref="AG557" si="608">SUM(W551:W557)</f>
        <v>9940</v>
      </c>
      <c r="AH557" s="33">
        <f t="shared" ref="AH557" si="609">SUM(D528:D1039)</f>
        <v>1122532970.060914</v>
      </c>
      <c r="AI557" s="213">
        <f t="shared" ref="AI557" si="610">+(AG557-AG550)/AG550</f>
        <v>0.30258157515397721</v>
      </c>
      <c r="AJ557" s="50"/>
      <c r="AK557" s="111"/>
      <c r="AL557" s="23">
        <f t="shared" ref="AL557" si="611">+AP557-AP556</f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ref="AR557" si="612">+AL557/AP556</f>
        <v>1.5126024822096551E-3</v>
      </c>
      <c r="AS557" s="25"/>
      <c r="AT557" s="25"/>
      <c r="AU557" s="24"/>
      <c r="AV557" s="298">
        <f t="shared" ref="AV557" si="613">+AP557/H557</f>
        <v>0.79548358112789985</v>
      </c>
      <c r="AW557" s="298"/>
      <c r="AX557" s="24">
        <f t="shared" ref="AX557" si="614">+AP557/BW557</f>
        <v>59275.959854014596</v>
      </c>
      <c r="AY557" s="308"/>
      <c r="AZ557" s="111"/>
      <c r="BA557" s="65">
        <f t="shared" ref="BA557" si="615">+BC557-BC556</f>
        <v>1161730</v>
      </c>
      <c r="BB557" s="66"/>
      <c r="BC557" s="66">
        <v>618987057</v>
      </c>
      <c r="BD557" s="66"/>
      <c r="BE557" s="66">
        <f t="shared" ref="BE557" si="616">+D557</f>
        <v>64559</v>
      </c>
      <c r="BF557" s="66"/>
      <c r="BG557" s="144">
        <f t="shared" ref="BG557" si="617">+BE557/BA557</f>
        <v>5.5571432260508036E-2</v>
      </c>
      <c r="BH557" s="66"/>
      <c r="BI557" s="170"/>
      <c r="BJ557" s="66"/>
      <c r="BK557" s="66">
        <f t="shared" ref="BK557" si="618">SUM(BA551:BA557)</f>
        <v>13931615</v>
      </c>
      <c r="BL557" s="66"/>
      <c r="BM557" s="144">
        <f t="shared" ref="BM557" si="619">+Q557/BK557</f>
        <v>5.9239865586294196E-2</v>
      </c>
      <c r="BN557" s="65">
        <f t="shared" ref="BN557" si="620">+BC557/BW557</f>
        <v>1129538.4251824818</v>
      </c>
      <c r="BO557" s="66"/>
      <c r="BP557" s="66">
        <f t="shared" ref="BP557" si="621">+BP556+BE557</f>
        <v>39927587</v>
      </c>
      <c r="BQ557" s="66"/>
      <c r="BR557" s="435">
        <f t="shared" ref="BR557" si="622">+BP557/BC557</f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ref="H558" si="623">+H557+D558</f>
        <v>40871062</v>
      </c>
      <c r="I558" s="16"/>
      <c r="J558" s="436">
        <f t="shared" ref="J558" si="624">+D558/H557</f>
        <v>8.9377712239618564E-4</v>
      </c>
      <c r="K558" s="16"/>
      <c r="L558" s="16"/>
      <c r="M558" s="16"/>
      <c r="N558" s="16">
        <f t="shared" ref="N558" si="625">SUM(D552:D558)</f>
        <v>826354</v>
      </c>
      <c r="O558" s="16">
        <f t="shared" ref="O558" si="626">+H558/BW558</f>
        <v>74446.378870673958</v>
      </c>
      <c r="P558" s="41"/>
      <c r="Q558" s="17">
        <f t="shared" ref="Q558" si="627">SUM(D552:D558)</f>
        <v>826354</v>
      </c>
      <c r="R558" s="16"/>
      <c r="S558" s="60">
        <f t="shared" ref="S558" si="628">+(Q558-Q551)/Q551</f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ref="Z558" si="629">SUM(W553:W558)</f>
        <v>9247</v>
      </c>
      <c r="AA558" s="33">
        <f t="shared" ref="AA558" si="630">+AA557+W558</f>
        <v>656370</v>
      </c>
      <c r="AB558" s="33"/>
      <c r="AC558" s="46">
        <f t="shared" ref="AC558" si="631">+AA558/H558</f>
        <v>1.6059528866658762E-2</v>
      </c>
      <c r="AD558" s="33"/>
      <c r="AE558" s="33">
        <f t="shared" ref="AE558" si="632">+AA558/BW558</f>
        <v>1195.5737704918033</v>
      </c>
      <c r="AF558" s="50"/>
      <c r="AG558" s="33">
        <f t="shared" ref="AG558" si="633">SUM(W552:W558)</f>
        <v>10062</v>
      </c>
      <c r="AH558" s="33">
        <f t="shared" ref="AH558" si="634">SUM(D529:D1040)</f>
        <v>1122381862.060914</v>
      </c>
      <c r="AI558" s="213">
        <f t="shared" ref="AI558" si="635">+(AG558-AG551)/AG551</f>
        <v>0.33892215568862277</v>
      </c>
      <c r="AJ558" s="50"/>
      <c r="AK558" s="111"/>
      <c r="AL558" s="23">
        <f t="shared" ref="AL558" si="636">+AP558-AP557</f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ref="AR558" si="637">+AL558/AP557</f>
        <v>6.393761506323294E-4</v>
      </c>
      <c r="AS558" s="25"/>
      <c r="AT558" s="25"/>
      <c r="AU558" s="24"/>
      <c r="AV558" s="298">
        <f t="shared" ref="AV558" si="638">+AP558/H558</f>
        <v>0.79528139004560239</v>
      </c>
      <c r="AW558" s="298"/>
      <c r="AX558" s="24">
        <f t="shared" ref="AX558" si="639">+AP558/BW558</f>
        <v>59205.819672131147</v>
      </c>
      <c r="AY558" s="308"/>
      <c r="AZ558" s="111"/>
      <c r="BA558" s="65">
        <f t="shared" ref="BA558" si="640">+BC558-BC557</f>
        <v>938244</v>
      </c>
      <c r="BB558" s="66"/>
      <c r="BC558" s="66">
        <v>619925301</v>
      </c>
      <c r="BD558" s="66"/>
      <c r="BE558" s="66">
        <f t="shared" ref="BE558" si="641">+D558</f>
        <v>36497</v>
      </c>
      <c r="BF558" s="66"/>
      <c r="BG558" s="144">
        <f t="shared" ref="BG558" si="642">+BE558/BA558</f>
        <v>3.8899262878313107E-2</v>
      </c>
      <c r="BH558" s="66"/>
      <c r="BI558" s="170"/>
      <c r="BJ558" s="66"/>
      <c r="BK558" s="66">
        <f t="shared" ref="BK558" si="643">SUM(BA552:BA558)</f>
        <v>13726449</v>
      </c>
      <c r="BL558" s="66"/>
      <c r="BM558" s="144">
        <f t="shared" ref="BM558" si="644">+Q558/BK558</f>
        <v>6.0201586003779999E-2</v>
      </c>
      <c r="BN558" s="65">
        <f t="shared" ref="BN558" si="645">+BC558/BW558</f>
        <v>1129189.9836065574</v>
      </c>
      <c r="BO558" s="66"/>
      <c r="BP558" s="66">
        <f t="shared" ref="BP558" si="646">+BP557+BE558</f>
        <v>39964084</v>
      </c>
      <c r="BQ558" s="66"/>
      <c r="BR558" s="435">
        <f t="shared" ref="BR558" si="647">+BP558/BC558</f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ref="H559" si="648">+H558+D559</f>
        <v>40957134</v>
      </c>
      <c r="I559" s="16"/>
      <c r="J559" s="436">
        <f t="shared" ref="J559" si="649">+D559/H558</f>
        <v>2.105939894588499E-3</v>
      </c>
      <c r="K559" s="16"/>
      <c r="L559" s="16"/>
      <c r="M559" s="16"/>
      <c r="N559" s="16">
        <f t="shared" ref="N559" si="650">SUM(D553:D559)</f>
        <v>802994</v>
      </c>
      <c r="O559" s="16">
        <f t="shared" ref="O559" si="651">+H559/BW559</f>
        <v>74467.516363636358</v>
      </c>
      <c r="P559" s="41"/>
      <c r="Q559" s="17">
        <f t="shared" ref="Q559" si="652">SUM(D553:D559)</f>
        <v>802994</v>
      </c>
      <c r="R559" s="16"/>
      <c r="S559" s="60">
        <f t="shared" ref="S559" si="653">+(Q559-Q552)/Q552</f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ref="Z559" si="654">SUM(W554:W559)</f>
        <v>8059</v>
      </c>
      <c r="AA559" s="33">
        <f t="shared" ref="AA559" si="655">+AA558+W559</f>
        <v>657116</v>
      </c>
      <c r="AB559" s="33"/>
      <c r="AC559" s="46">
        <f t="shared" ref="AC559" si="656">+AA559/H559</f>
        <v>1.6043993703270351E-2</v>
      </c>
      <c r="AD559" s="33"/>
      <c r="AE559" s="33">
        <f t="shared" ref="AE559" si="657">+AA559/BW559</f>
        <v>1194.7563636363636</v>
      </c>
      <c r="AF559" s="50"/>
      <c r="AG559" s="33">
        <f t="shared" ref="AG559" si="658">SUM(W553:W559)</f>
        <v>9993</v>
      </c>
      <c r="AH559" s="33">
        <f t="shared" ref="AH559" si="659">SUM(D530:D1041)</f>
        <v>1122236779.060914</v>
      </c>
      <c r="AI559" s="213">
        <f t="shared" ref="AI559" si="660">+(AG559-AG552)/AG552</f>
        <v>0.23461823573017049</v>
      </c>
      <c r="AJ559" s="50"/>
      <c r="AK559" s="111"/>
      <c r="AL559" s="23">
        <f t="shared" ref="AL559" si="661">+AP559-AP558</f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ref="AR559" si="662">+AL559/AP558</f>
        <v>5.2912572746826965E-3</v>
      </c>
      <c r="AS559" s="25"/>
      <c r="AT559" s="25"/>
      <c r="AU559" s="24"/>
      <c r="AV559" s="298">
        <f t="shared" ref="AV559" si="663">+AP559/H559</f>
        <v>0.79780929007386114</v>
      </c>
      <c r="AW559" s="298"/>
      <c r="AX559" s="24">
        <f t="shared" ref="AX559" si="664">+AP559/BW559</f>
        <v>59410.876363636366</v>
      </c>
      <c r="AY559" s="308"/>
      <c r="AZ559" s="111"/>
      <c r="BA559" s="65">
        <f t="shared" ref="BA559" si="665">+BC559-BC558</f>
        <v>3246880</v>
      </c>
      <c r="BB559" s="66"/>
      <c r="BC559" s="66">
        <v>623172181</v>
      </c>
      <c r="BD559" s="66"/>
      <c r="BE559" s="66">
        <f t="shared" ref="BE559" si="666">+D559</f>
        <v>86072</v>
      </c>
      <c r="BF559" s="66"/>
      <c r="BG559" s="144">
        <f t="shared" ref="BG559" si="667">+BE559/BA559</f>
        <v>2.6509141083132116E-2</v>
      </c>
      <c r="BH559" s="66"/>
      <c r="BI559" s="170"/>
      <c r="BJ559" s="66"/>
      <c r="BK559" s="66">
        <f t="shared" ref="BK559" si="668">SUM(BA553:BA559)</f>
        <v>13465464</v>
      </c>
      <c r="BL559" s="66"/>
      <c r="BM559" s="144">
        <f t="shared" ref="BM559" si="669">+Q559/BK559</f>
        <v>5.9633593019891476E-2</v>
      </c>
      <c r="BN559" s="65">
        <f t="shared" ref="BN559" si="670">+BC559/BW559</f>
        <v>1133040.3290909091</v>
      </c>
      <c r="BO559" s="66"/>
      <c r="BP559" s="66">
        <f t="shared" ref="BP559" si="671">+BP558+BE559</f>
        <v>40050156</v>
      </c>
      <c r="BQ559" s="66"/>
      <c r="BR559" s="435">
        <f t="shared" ref="BR559" si="672">+BP559/BC559</f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ref="H560" si="673">+H559+D560</f>
        <v>41077713</v>
      </c>
      <c r="I560" s="16"/>
      <c r="J560" s="436">
        <f t="shared" ref="J560" si="674">+D560/H559</f>
        <v>2.9440292379833023E-3</v>
      </c>
      <c r="K560" s="16"/>
      <c r="L560" s="16"/>
      <c r="M560" s="16"/>
      <c r="N560" s="16">
        <f t="shared" ref="N560" si="675">SUM(D554:D560)</f>
        <v>781514</v>
      </c>
      <c r="O560" s="16">
        <f t="shared" ref="O560" si="676">+H560/BW560</f>
        <v>74551.203266787663</v>
      </c>
      <c r="P560" s="41"/>
      <c r="Q560" s="17">
        <f t="shared" ref="Q560" si="677">SUM(D554:D560)</f>
        <v>781514</v>
      </c>
      <c r="R560" s="16"/>
      <c r="S560" s="60">
        <f t="shared" ref="S560" si="678">+(Q560-Q553)/Q553</f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ref="Z560" si="679">SUM(W555:W560)</f>
        <v>7704</v>
      </c>
      <c r="AA560" s="33">
        <f t="shared" ref="AA560" si="680">+AA559+W560</f>
        <v>659043</v>
      </c>
      <c r="AB560" s="33"/>
      <c r="AC560" s="46">
        <f t="shared" ref="AC560" si="681">+AA560/H560</f>
        <v>1.6043809449664347E-2</v>
      </c>
      <c r="AD560" s="33"/>
      <c r="AE560" s="33">
        <f t="shared" ref="AE560" si="682">+AA560/BW560</f>
        <v>1196.0852994555353</v>
      </c>
      <c r="AF560" s="50"/>
      <c r="AG560" s="33">
        <f t="shared" ref="AG560" si="683">SUM(W554:W560)</f>
        <v>9986</v>
      </c>
      <c r="AH560" s="33">
        <f t="shared" ref="AH560" si="684">SUM(D531:D1042)</f>
        <v>1122137596.060914</v>
      </c>
      <c r="AI560" s="213">
        <f t="shared" ref="AI560" si="685">+(AG560-AG553)/AG553</f>
        <v>9.6278405972115497E-2</v>
      </c>
      <c r="AJ560" s="50"/>
      <c r="AK560" s="111"/>
      <c r="AL560" s="23">
        <f t="shared" ref="AL560" si="686">+AP560-AP559</f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ref="AR560" si="687">+AL560/AP559</f>
        <v>4.7142577076949056E-3</v>
      </c>
      <c r="AS560" s="25"/>
      <c r="AT560" s="25"/>
      <c r="AU560" s="24"/>
      <c r="AV560" s="298">
        <f t="shared" ref="AV560" si="688">+AP560/H560</f>
        <v>0.79921744913111403</v>
      </c>
      <c r="AW560" s="298"/>
      <c r="AX560" s="24">
        <f t="shared" ref="AX560" si="689">+AP560/BW560</f>
        <v>59582.622504537205</v>
      </c>
      <c r="AY560" s="308"/>
      <c r="AZ560" s="111"/>
      <c r="BA560" s="65">
        <f t="shared" ref="BA560" si="690">+BC560-BC559</f>
        <v>1840361</v>
      </c>
      <c r="BB560" s="66"/>
      <c r="BC560" s="66">
        <v>625012542</v>
      </c>
      <c r="BD560" s="66"/>
      <c r="BE560" s="66">
        <f t="shared" ref="BE560" si="691">+D560</f>
        <v>120579</v>
      </c>
      <c r="BF560" s="66"/>
      <c r="BG560" s="144">
        <f t="shared" ref="BG560" si="692">+BE560/BA560</f>
        <v>6.5519210633131222E-2</v>
      </c>
      <c r="BH560" s="66"/>
      <c r="BI560" s="170"/>
      <c r="BJ560" s="66"/>
      <c r="BK560" s="66">
        <f t="shared" ref="BK560" si="693">SUM(BA554:BA560)</f>
        <v>13796511</v>
      </c>
      <c r="BL560" s="66"/>
      <c r="BM560" s="144">
        <f t="shared" ref="BM560" si="694">+Q560/BK560</f>
        <v>5.6645770803937318E-2</v>
      </c>
      <c r="BN560" s="65">
        <f t="shared" ref="BN560" si="695">+BC560/BW560</f>
        <v>1134324.0326678767</v>
      </c>
      <c r="BO560" s="66"/>
      <c r="BP560" s="66">
        <f t="shared" ref="BP560" si="696">+BP559+BE560</f>
        <v>40170735</v>
      </c>
      <c r="BQ560" s="66"/>
      <c r="BR560" s="435">
        <f t="shared" ref="BR560" si="697">+BP560/BC560</f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ref="H561" si="698">+H560+D561</f>
        <v>41211333</v>
      </c>
      <c r="I561" s="16"/>
      <c r="J561" s="436">
        <f t="shared" ref="J561" si="699">+D561/H560</f>
        <v>3.2528587947435145E-3</v>
      </c>
      <c r="K561" s="16"/>
      <c r="L561" s="16"/>
      <c r="M561" s="16"/>
      <c r="N561" s="16">
        <f t="shared" ref="N561" si="700">SUM(D555:D561)</f>
        <v>750625</v>
      </c>
      <c r="O561" s="16">
        <f t="shared" ref="O561" si="701">+H561/BW561</f>
        <v>74658.211956521744</v>
      </c>
      <c r="P561" s="41"/>
      <c r="Q561" s="17">
        <f t="shared" ref="Q561" si="702">SUM(D555:D561)</f>
        <v>750625</v>
      </c>
      <c r="R561" s="16"/>
      <c r="S561" s="60">
        <f t="shared" ref="S561" si="703">+(Q561-Q554)/Q554</f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ref="Z561" si="704">SUM(W556:W561)</f>
        <v>8061</v>
      </c>
      <c r="AA561" s="33">
        <f t="shared" ref="AA561" si="705">+AA560+W561</f>
        <v>661271</v>
      </c>
      <c r="AB561" s="33"/>
      <c r="AC561" s="46">
        <f t="shared" ref="AC561" si="706">+AA561/H561</f>
        <v>1.6045853212270519E-2</v>
      </c>
      <c r="AD561" s="33"/>
      <c r="AE561" s="33">
        <f t="shared" ref="AE561" si="707">+AA561/BW561</f>
        <v>1197.9547101449275</v>
      </c>
      <c r="AF561" s="50"/>
      <c r="AG561" s="33">
        <f t="shared" ref="AG561" si="708">SUM(W555:W561)</f>
        <v>9932</v>
      </c>
      <c r="AH561" s="33">
        <f t="shared" ref="AH561" si="709">SUM(D532:D1043)</f>
        <v>1122026462.060914</v>
      </c>
      <c r="AI561" s="213">
        <f t="shared" ref="AI561" si="710">+(AG561-AG554)/AG554</f>
        <v>2.4868434630069138E-2</v>
      </c>
      <c r="AJ561" s="50"/>
      <c r="AK561" s="111"/>
      <c r="AL561" s="23">
        <f t="shared" ref="AL561" si="711">+AP561-AP560</f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ref="AR561" si="712">+AL561/AP560</f>
        <v>3.5890621466173112E-3</v>
      </c>
      <c r="AS561" s="25"/>
      <c r="AT561" s="25"/>
      <c r="AU561" s="24"/>
      <c r="AV561" s="298">
        <f t="shared" ref="AV561" si="713">+AP561/H561</f>
        <v>0.79948527750849507</v>
      </c>
      <c r="AW561" s="298"/>
      <c r="AX561" s="24">
        <f t="shared" ref="AX561" si="714">+AP561/BW561</f>
        <v>59688.141304347824</v>
      </c>
      <c r="AY561" s="308"/>
      <c r="AZ561" s="111"/>
      <c r="BA561" s="65">
        <f t="shared" ref="BA561" si="715">+BC561-BC560</f>
        <v>2041090</v>
      </c>
      <c r="BB561" s="66"/>
      <c r="BC561" s="66">
        <v>627053632</v>
      </c>
      <c r="BD561" s="66"/>
      <c r="BE561" s="66">
        <f t="shared" ref="BE561" si="716">+D561</f>
        <v>133620</v>
      </c>
      <c r="BF561" s="66"/>
      <c r="BG561" s="144">
        <f t="shared" ref="BG561" si="717">+BE561/BA561</f>
        <v>6.5465021140665033E-2</v>
      </c>
      <c r="BH561" s="66"/>
      <c r="BI561" s="170"/>
      <c r="BJ561" s="66"/>
      <c r="BK561" s="66">
        <f t="shared" ref="BK561" si="718">SUM(BA555:BA561)</f>
        <v>13286661</v>
      </c>
      <c r="BL561" s="66"/>
      <c r="BM561" s="144">
        <f t="shared" ref="BM561" si="719">+Q561/BK561</f>
        <v>5.649463021597375E-2</v>
      </c>
      <c r="BN561" s="65">
        <f t="shared" ref="BN561" si="720">+BC561/BW561</f>
        <v>1135966.7246376812</v>
      </c>
      <c r="BO561" s="66"/>
      <c r="BP561" s="66">
        <f t="shared" ref="BP561" si="721">+BP560+BE561</f>
        <v>40304355</v>
      </c>
      <c r="BQ561" s="66"/>
      <c r="BR561" s="435">
        <f t="shared" ref="BR561" si="722">+BP561/BC561</f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ref="H562" si="723">+H561+D562</f>
        <v>41338796</v>
      </c>
      <c r="I562" s="16"/>
      <c r="J562" s="436">
        <f t="shared" ref="J562" si="724">+D562/H561</f>
        <v>3.0929113600863143E-3</v>
      </c>
      <c r="K562" s="16"/>
      <c r="L562" s="16"/>
      <c r="M562" s="16"/>
      <c r="N562" s="16">
        <f t="shared" ref="N562" si="725">SUM(D556:D562)</f>
        <v>726946</v>
      </c>
      <c r="O562" s="16">
        <f t="shared" ref="O562" si="726">+H562/BW562</f>
        <v>74753.699819168178</v>
      </c>
      <c r="P562" s="41"/>
      <c r="Q562" s="17">
        <f t="shared" ref="Q562" si="727">SUM(D556:D562)</f>
        <v>726946</v>
      </c>
      <c r="R562" s="16"/>
      <c r="S562" s="60">
        <f t="shared" ref="S562" si="728">+(Q562-Q555)/Q555</f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ref="Z562" si="729">SUM(W557:W562)</f>
        <v>8097</v>
      </c>
      <c r="AA562" s="33">
        <f t="shared" ref="AA562" si="730">+AA561+W562</f>
        <v>663245</v>
      </c>
      <c r="AB562" s="33"/>
      <c r="AC562" s="46">
        <f t="shared" ref="AC562" si="731">+AA562/H562</f>
        <v>1.6044129587131663E-2</v>
      </c>
      <c r="AD562" s="33"/>
      <c r="AE562" s="33">
        <f t="shared" ref="AE562" si="732">+AA562/BW562</f>
        <v>1199.3580470162749</v>
      </c>
      <c r="AF562" s="50"/>
      <c r="AG562" s="33">
        <f t="shared" ref="AG562" si="733">SUM(W556:W562)</f>
        <v>10035</v>
      </c>
      <c r="AH562" s="33">
        <f t="shared" ref="AH562" si="734">SUM(D533:D1044)</f>
        <v>1121878843.060914</v>
      </c>
      <c r="AI562" s="213">
        <f t="shared" ref="AI562" si="735">+(AG562-AG555)/AG555</f>
        <v>4.17315478044223E-2</v>
      </c>
      <c r="AJ562" s="50"/>
      <c r="AK562" s="111"/>
      <c r="AL562" s="23">
        <f t="shared" ref="AL562" si="736">+AP562-AP561</f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ref="AR562" si="737">+AL562/AP561</f>
        <v>2.6001996973763451E-3</v>
      </c>
      <c r="AS562" s="25"/>
      <c r="AT562" s="25"/>
      <c r="AU562" s="24"/>
      <c r="AV562" s="298">
        <f t="shared" ref="AV562" si="738">+AP562/H562</f>
        <v>0.79909257637788966</v>
      </c>
      <c r="AW562" s="298"/>
      <c r="AX562" s="24">
        <f t="shared" ref="AX562" si="739">+AP562/BW562</f>
        <v>59735.126582278484</v>
      </c>
      <c r="AY562" s="308"/>
      <c r="AZ562" s="111"/>
      <c r="BA562" s="65">
        <f t="shared" ref="BA562" si="740">+BC562-BC561</f>
        <v>1964598</v>
      </c>
      <c r="BB562" s="66"/>
      <c r="BC562" s="66">
        <v>629018230</v>
      </c>
      <c r="BD562" s="66"/>
      <c r="BE562" s="66">
        <f t="shared" ref="BE562" si="741">+D562</f>
        <v>127463</v>
      </c>
      <c r="BF562" s="66"/>
      <c r="BG562" s="144">
        <f t="shared" ref="BG562" si="742">+BE562/BA562</f>
        <v>6.4879939814659282E-2</v>
      </c>
      <c r="BH562" s="66"/>
      <c r="BI562" s="170"/>
      <c r="BJ562" s="66"/>
      <c r="BK562" s="66">
        <f t="shared" ref="BK562" si="743">SUM(BA556:BA562)</f>
        <v>13333837</v>
      </c>
      <c r="BL562" s="66"/>
      <c r="BM562" s="144">
        <f t="shared" ref="BM562" si="744">+Q562/BK562</f>
        <v>5.4518890548909515E-2</v>
      </c>
      <c r="BN562" s="65">
        <f t="shared" ref="BN562" si="745">+BC562/BW562</f>
        <v>1137465.1537070523</v>
      </c>
      <c r="BO562" s="66"/>
      <c r="BP562" s="66">
        <f t="shared" ref="BP562" si="746">+BP561+BE562</f>
        <v>40431818</v>
      </c>
      <c r="BQ562" s="66"/>
      <c r="BR562" s="435">
        <f t="shared" ref="BR562" si="747">+BP562/BC562</f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ref="H563" si="748">+H562+D563</f>
        <v>41469803</v>
      </c>
      <c r="I563" s="16"/>
      <c r="J563" s="436">
        <f t="shared" ref="J563" si="749">+D563/H562</f>
        <v>3.1691053604947757E-3</v>
      </c>
      <c r="K563" s="16"/>
      <c r="L563" s="16"/>
      <c r="M563" s="16"/>
      <c r="N563" s="16">
        <f t="shared" ref="N563" si="750">SUM(D557:D563)</f>
        <v>699797</v>
      </c>
      <c r="O563" s="16">
        <f t="shared" ref="O563" si="751">+H563/BW563</f>
        <v>74855.24007220217</v>
      </c>
      <c r="P563" s="41"/>
      <c r="Q563" s="17">
        <f t="shared" ref="Q563" si="752">SUM(D557:D563)</f>
        <v>699797</v>
      </c>
      <c r="R563" s="16"/>
      <c r="S563" s="60">
        <f t="shared" ref="S563" si="753">+(Q563-Q556)/Q556</f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ref="Z563" si="754">SUM(W558:W563)</f>
        <v>9252</v>
      </c>
      <c r="AA563" s="33">
        <f t="shared" ref="AA563" si="755">+AA562+W563</f>
        <v>665249</v>
      </c>
      <c r="AB563" s="33"/>
      <c r="AC563" s="46">
        <f t="shared" ref="AC563" si="756">+AA563/H563</f>
        <v>1.6041768995140874E-2</v>
      </c>
      <c r="AD563" s="33"/>
      <c r="AE563" s="33">
        <f t="shared" ref="AE563" si="757">+AA563/BW563</f>
        <v>1200.8104693140795</v>
      </c>
      <c r="AF563" s="50"/>
      <c r="AG563" s="33">
        <f t="shared" ref="AG563" si="758">SUM(W557:W563)</f>
        <v>10101</v>
      </c>
      <c r="AH563" s="33">
        <f t="shared" ref="AH563" si="759">SUM(D534:D1045)</f>
        <v>1121707106.060914</v>
      </c>
      <c r="AI563" s="213">
        <f t="shared" ref="AI563" si="760">+(AG563-AG556)/AG556</f>
        <v>2.9663608562691131E-2</v>
      </c>
      <c r="AJ563" s="50"/>
      <c r="AK563" s="111"/>
      <c r="AL563" s="23">
        <f t="shared" ref="AL563" si="761">+AP563-AP562</f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ref="AR563" si="762">+AL563/AP562</f>
        <v>2.4056772627202212E-3</v>
      </c>
      <c r="AS563" s="25"/>
      <c r="AT563" s="25"/>
      <c r="AU563" s="24"/>
      <c r="AV563" s="298">
        <f t="shared" ref="AV563" si="763">+AP563/H563</f>
        <v>0.79848445385670141</v>
      </c>
      <c r="AW563" s="298"/>
      <c r="AX563" s="24">
        <f t="shared" ref="AX563" si="764">+AP563/BW563</f>
        <v>59770.74548736462</v>
      </c>
      <c r="AY563" s="308"/>
      <c r="AZ563" s="111"/>
      <c r="BA563" s="65">
        <f t="shared" ref="BA563" si="765">+BC563-BC562</f>
        <v>2139205</v>
      </c>
      <c r="BB563" s="66"/>
      <c r="BC563" s="66">
        <v>631157435</v>
      </c>
      <c r="BD563" s="66"/>
      <c r="BE563" s="66">
        <f t="shared" ref="BE563" si="766">+D563</f>
        <v>131007</v>
      </c>
      <c r="BF563" s="66"/>
      <c r="BG563" s="144">
        <f t="shared" ref="BG563" si="767">+BE563/BA563</f>
        <v>6.1240975035118189E-2</v>
      </c>
      <c r="BH563" s="66"/>
      <c r="BI563" s="170"/>
      <c r="BJ563" s="66"/>
      <c r="BK563" s="66">
        <f t="shared" ref="BK563" si="768">SUM(BA557:BA563)</f>
        <v>13332108</v>
      </c>
      <c r="BL563" s="66"/>
      <c r="BM563" s="144">
        <f t="shared" ref="BM563" si="769">+Q563/BK563</f>
        <v>5.2489598794129178E-2</v>
      </c>
      <c r="BN563" s="65">
        <f t="shared" ref="BN563" si="770">+BC563/BW563</f>
        <v>1139273.3483754513</v>
      </c>
      <c r="BO563" s="66"/>
      <c r="BP563" s="66">
        <f t="shared" ref="BP563" si="771">+BP562+BE563</f>
        <v>40562825</v>
      </c>
      <c r="BQ563" s="66"/>
      <c r="BR563" s="435">
        <f t="shared" ref="BR563" si="772">+BP563/BC563</f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ref="H564" si="773">+H563+D564</f>
        <v>41554582</v>
      </c>
      <c r="I564" s="16"/>
      <c r="J564" s="436">
        <f t="shared" ref="J564" si="774">+D564/H563</f>
        <v>2.0443550214116041E-3</v>
      </c>
      <c r="K564" s="16"/>
      <c r="L564" s="16"/>
      <c r="M564" s="16"/>
      <c r="N564" s="16">
        <f t="shared" ref="N564" si="775">SUM(D558:D564)</f>
        <v>720017</v>
      </c>
      <c r="O564" s="16">
        <f t="shared" ref="O564" si="776">+H564/BW564</f>
        <v>74873.120720720719</v>
      </c>
      <c r="P564" s="41"/>
      <c r="Q564" s="17">
        <f t="shared" ref="Q564" si="777">SUM(D558:D564)</f>
        <v>720017</v>
      </c>
      <c r="R564" s="16"/>
      <c r="S564" s="60">
        <f t="shared" ref="S564" si="778">+(Q564-Q557)/Q557</f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ref="Z564" si="779">SUM(W559:W564)</f>
        <v>10074</v>
      </c>
      <c r="AA564" s="33">
        <f t="shared" ref="AA564" si="780">+AA563+W564</f>
        <v>666444</v>
      </c>
      <c r="AB564" s="33"/>
      <c r="AC564" s="46">
        <f t="shared" ref="AC564" si="781">+AA564/H564</f>
        <v>1.6037798190341561E-2</v>
      </c>
      <c r="AD564" s="33"/>
      <c r="AE564" s="33">
        <f t="shared" ref="AE564" si="782">+AA564/BW564</f>
        <v>1200.8</v>
      </c>
      <c r="AF564" s="50"/>
      <c r="AG564" s="33">
        <f t="shared" ref="AG564" si="783">SUM(W558:W564)</f>
        <v>10447</v>
      </c>
      <c r="AH564" s="33">
        <f t="shared" ref="AH564" si="784">SUM(D535:D1046)</f>
        <v>1121529900.060914</v>
      </c>
      <c r="AI564" s="213">
        <f t="shared" ref="AI564" si="785">+(AG564-AG557)/AG557</f>
        <v>5.1006036217303825E-2</v>
      </c>
      <c r="AJ564" s="50"/>
      <c r="AK564" s="111"/>
      <c r="AL564" s="23">
        <f t="shared" ref="AL564" si="786">+AP564-AP563</f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ref="AR564" si="787">+AL564/AP563</f>
        <v>1.7407668343359961E-3</v>
      </c>
      <c r="AS564" s="25"/>
      <c r="AT564" s="25"/>
      <c r="AU564" s="24"/>
      <c r="AV564" s="298">
        <f t="shared" ref="AV564" si="788">+AP564/H564</f>
        <v>0.79824253797090294</v>
      </c>
      <c r="AW564" s="298"/>
      <c r="AX564" s="24">
        <f t="shared" ref="AX564" si="789">+AP564/BW564</f>
        <v>59766.909909909911</v>
      </c>
      <c r="AY564" s="308"/>
      <c r="AZ564" s="111"/>
      <c r="BA564" s="65">
        <f t="shared" ref="BA564" si="790">+BC564-BC563</f>
        <v>1512631</v>
      </c>
      <c r="BB564" s="66"/>
      <c r="BC564" s="66">
        <v>632670066</v>
      </c>
      <c r="BD564" s="66"/>
      <c r="BE564" s="66">
        <f t="shared" ref="BE564" si="791">+D564</f>
        <v>84779</v>
      </c>
      <c r="BF564" s="66"/>
      <c r="BG564" s="144">
        <f t="shared" ref="BG564" si="792">+BE564/BA564</f>
        <v>5.6047377053623788E-2</v>
      </c>
      <c r="BH564" s="66"/>
      <c r="BI564" s="170"/>
      <c r="BJ564" s="66"/>
      <c r="BK564" s="66">
        <f t="shared" ref="BK564" si="793">SUM(BA558:BA564)</f>
        <v>13683009</v>
      </c>
      <c r="BL564" s="66"/>
      <c r="BM564" s="144">
        <f t="shared" ref="BM564" si="794">+Q564/BK564</f>
        <v>5.262124727097673E-2</v>
      </c>
      <c r="BN564" s="65">
        <f t="shared" ref="BN564" si="795">+BC564/BW564</f>
        <v>1139946.0648648648</v>
      </c>
      <c r="BO564" s="66"/>
      <c r="BP564" s="66">
        <f t="shared" ref="BP564" si="796">+BP563+BE564</f>
        <v>40647604</v>
      </c>
      <c r="BQ564" s="66"/>
      <c r="BR564" s="435">
        <f t="shared" ref="BR564" si="797">+BP564/BC564</f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ref="H565" si="798">+H564+D565</f>
        <v>41613204</v>
      </c>
      <c r="I565" s="16"/>
      <c r="J565" s="436">
        <f t="shared" ref="J565" si="799">+D565/H564</f>
        <v>1.4107228897164699E-3</v>
      </c>
      <c r="K565" s="16"/>
      <c r="L565" s="16"/>
      <c r="M565" s="16"/>
      <c r="N565" s="16">
        <f t="shared" ref="N565" si="800">SUM(D559:D565)</f>
        <v>742142</v>
      </c>
      <c r="O565" s="16">
        <f t="shared" ref="O565" si="801">+H565/BW565</f>
        <v>74843.892086330932</v>
      </c>
      <c r="P565" s="41"/>
      <c r="Q565" s="17">
        <f t="shared" ref="Q565" si="802">SUM(D559:D565)</f>
        <v>742142</v>
      </c>
      <c r="R565" s="16"/>
      <c r="S565" s="60">
        <f t="shared" ref="S565" si="803">+(Q565-Q558)/Q558</f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ref="Z565" si="804">SUM(W560:W565)</f>
        <v>9914</v>
      </c>
      <c r="AA565" s="33">
        <f t="shared" ref="AA565" si="805">+AA564+W565</f>
        <v>667030</v>
      </c>
      <c r="AB565" s="33"/>
      <c r="AC565" s="46">
        <f t="shared" ref="AC565" si="806">+AA565/H565</f>
        <v>1.60292872425781E-2</v>
      </c>
      <c r="AD565" s="33"/>
      <c r="AE565" s="33">
        <f t="shared" ref="AE565" si="807">+AA565/BW565</f>
        <v>1199.6942446043165</v>
      </c>
      <c r="AF565" s="50"/>
      <c r="AG565" s="33">
        <f t="shared" ref="AG565" si="808">SUM(W559:W565)</f>
        <v>10660</v>
      </c>
      <c r="AH565" s="33">
        <f t="shared" ref="AH565" si="809">SUM(D536:D1047)</f>
        <v>1121339530.060914</v>
      </c>
      <c r="AI565" s="213">
        <f t="shared" ref="AI565" si="810">+(AG565-AG558)/AG558</f>
        <v>5.9431524547803614E-2</v>
      </c>
      <c r="AJ565" s="50"/>
      <c r="AK565" s="111"/>
      <c r="AL565" s="23">
        <f t="shared" ref="AL565" si="811">+AP565-AP564</f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ref="AR565" si="812">+AL565/AP564</f>
        <v>1.0543060149436391E-3</v>
      </c>
      <c r="AS565" s="25"/>
      <c r="AT565" s="25"/>
      <c r="AU565" s="24"/>
      <c r="AV565" s="298">
        <f t="shared" ref="AV565" si="813">+AP565/H565</f>
        <v>0.79795843165549085</v>
      </c>
      <c r="AW565" s="298"/>
      <c r="AX565" s="24">
        <f t="shared" ref="AX565" si="814">+AP565/BW565</f>
        <v>59722.314748201439</v>
      </c>
      <c r="AY565" s="308"/>
      <c r="AZ565" s="111"/>
      <c r="BA565" s="65">
        <f t="shared" ref="BA565" si="815">+BC565-BC564</f>
        <v>1143749</v>
      </c>
      <c r="BB565" s="66"/>
      <c r="BC565" s="66">
        <v>633813815</v>
      </c>
      <c r="BD565" s="66"/>
      <c r="BE565" s="66">
        <f t="shared" ref="BE565" si="816">+D565</f>
        <v>58622</v>
      </c>
      <c r="BF565" s="66"/>
      <c r="BG565" s="144">
        <f t="shared" ref="BG565" si="817">+BE565/BA565</f>
        <v>5.1254252462734393E-2</v>
      </c>
      <c r="BH565" s="66"/>
      <c r="BI565" s="170"/>
      <c r="BJ565" s="66"/>
      <c r="BK565" s="66">
        <f t="shared" ref="BK565" si="818">SUM(BA559:BA565)</f>
        <v>13888514</v>
      </c>
      <c r="BL565" s="66"/>
      <c r="BM565" s="144">
        <f t="shared" ref="BM565" si="819">+Q565/BK565</f>
        <v>5.3435666335505727E-2</v>
      </c>
      <c r="BN565" s="65">
        <f t="shared" ref="BN565" si="820">+BC565/BW565</f>
        <v>1139952.904676259</v>
      </c>
      <c r="BO565" s="66"/>
      <c r="BP565" s="66">
        <f t="shared" ref="BP565" si="821">+BP564+BE565</f>
        <v>40706226</v>
      </c>
      <c r="BQ565" s="66"/>
      <c r="BR565" s="435">
        <f t="shared" ref="BR565" si="822">+BP565/BC565</f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ref="H566" si="823">+H565+D566</f>
        <v>41694613</v>
      </c>
      <c r="I566" s="16"/>
      <c r="J566" s="436">
        <f t="shared" ref="J566" si="824">+D566/H565</f>
        <v>1.9563261699339471E-3</v>
      </c>
      <c r="K566" s="16"/>
      <c r="L566" s="16"/>
      <c r="M566" s="16"/>
      <c r="N566" s="16">
        <f t="shared" ref="N566" si="825">SUM(D560:D566)</f>
        <v>737479</v>
      </c>
      <c r="O566" s="16">
        <f t="shared" ref="O566" si="826">+H566/BW566</f>
        <v>74855.678635547578</v>
      </c>
      <c r="P566" s="41"/>
      <c r="Q566" s="17">
        <f t="shared" ref="Q566" si="827">SUM(D560:D566)</f>
        <v>737479</v>
      </c>
      <c r="R566" s="16"/>
      <c r="S566" s="60">
        <f t="shared" ref="S566" si="828">+(Q566-Q559)/Q559</f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ref="Z566" si="829">SUM(W561:W566)</f>
        <v>8676</v>
      </c>
      <c r="AA566" s="33">
        <f t="shared" ref="AA566" si="830">+AA565+W566</f>
        <v>667719</v>
      </c>
      <c r="AB566" s="33"/>
      <c r="AC566" s="46">
        <f t="shared" ref="AC566" si="831">+AA566/H566</f>
        <v>1.60145148727007E-2</v>
      </c>
      <c r="AD566" s="33"/>
      <c r="AE566" s="33">
        <f t="shared" ref="AE566" si="832">+AA566/BW566</f>
        <v>1198.7773788150807</v>
      </c>
      <c r="AF566" s="50"/>
      <c r="AG566" s="33">
        <f t="shared" ref="AG566" si="833">SUM(W560:W566)</f>
        <v>10603</v>
      </c>
      <c r="AH566" s="33">
        <f t="shared" ref="AH566" si="834">SUM(D537:D1048)</f>
        <v>1121266745.060914</v>
      </c>
      <c r="AI566" s="213">
        <f t="shared" ref="AI566" si="835">+(AG566-AG559)/AG559</f>
        <v>6.1042729910937656E-2</v>
      </c>
      <c r="AJ566" s="50"/>
      <c r="AK566" s="111"/>
      <c r="AL566" s="23">
        <f t="shared" ref="AL566" si="836">+AP566-AP565</f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ref="AR566" si="837">+AL566/AP565</f>
        <v>5.698615899417228E-3</v>
      </c>
      <c r="AS566" s="25"/>
      <c r="AT566" s="25"/>
      <c r="AU566" s="24"/>
      <c r="AV566" s="298">
        <f t="shared" ref="AV566" si="838">+AP566/H566</f>
        <v>0.80093879274044344</v>
      </c>
      <c r="AW566" s="298"/>
      <c r="AX566" s="24">
        <f t="shared" ref="AX566" si="839">+AP566/BW566</f>
        <v>59954.81687612208</v>
      </c>
      <c r="AY566" s="308"/>
      <c r="AZ566" s="111"/>
      <c r="BA566" s="65">
        <f t="shared" ref="BA566" si="840">+BC566-BC565</f>
        <v>2710122</v>
      </c>
      <c r="BB566" s="66"/>
      <c r="BC566" s="66">
        <v>636523937</v>
      </c>
      <c r="BD566" s="66"/>
      <c r="BE566" s="66">
        <f t="shared" ref="BE566" si="841">+D566</f>
        <v>81409</v>
      </c>
      <c r="BF566" s="66"/>
      <c r="BG566" s="144">
        <f t="shared" ref="BG566" si="842">+BE566/BA566</f>
        <v>3.0038869098881895E-2</v>
      </c>
      <c r="BH566" s="66"/>
      <c r="BI566" s="170"/>
      <c r="BJ566" s="66"/>
      <c r="BK566" s="66">
        <f t="shared" ref="BK566" si="843">SUM(BA560:BA566)</f>
        <v>13351756</v>
      </c>
      <c r="BL566" s="66"/>
      <c r="BM566" s="144">
        <f t="shared" ref="BM566" si="844">+Q566/BK566</f>
        <v>5.5234607343034127E-2</v>
      </c>
      <c r="BN566" s="65">
        <f t="shared" ref="BN566" si="845">+BC566/BW566</f>
        <v>1142771.8797127469</v>
      </c>
      <c r="BO566" s="66"/>
      <c r="BP566" s="66">
        <f t="shared" ref="BP566" si="846">+BP565+BE566</f>
        <v>40787635</v>
      </c>
      <c r="BQ566" s="66"/>
      <c r="BR566" s="435">
        <f t="shared" ref="BR566" si="847">+BP566/BC566</f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ref="H567" si="848">+H566+D567</f>
        <v>41800246</v>
      </c>
      <c r="I567" s="16"/>
      <c r="J567" s="436">
        <f t="shared" ref="J567" si="849">+D567/H566</f>
        <v>2.5334927560066332E-3</v>
      </c>
      <c r="K567" s="16"/>
      <c r="L567" s="16"/>
      <c r="M567" s="16"/>
      <c r="N567" s="16">
        <f t="shared" ref="N567" si="850">SUM(D561:D567)</f>
        <v>722533</v>
      </c>
      <c r="O567" s="16">
        <f t="shared" ref="O567" si="851">+H567/BW567</f>
        <v>74910.835125448022</v>
      </c>
      <c r="P567" s="41"/>
      <c r="Q567" s="17">
        <f t="shared" ref="Q567" si="852">SUM(D561:D567)</f>
        <v>722533</v>
      </c>
      <c r="R567" s="16"/>
      <c r="S567" s="60">
        <f t="shared" ref="S567" si="853">+(Q567-Q560)/Q560</f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ref="Z567" si="854">SUM(W562:W567)</f>
        <v>8284</v>
      </c>
      <c r="AA567" s="33">
        <f t="shared" ref="AA567" si="855">+AA566+W567</f>
        <v>669555</v>
      </c>
      <c r="AB567" s="33"/>
      <c r="AC567" s="46">
        <f t="shared" ref="AC567" si="856">+AA567/H567</f>
        <v>1.6017967932533218E-2</v>
      </c>
      <c r="AD567" s="33"/>
      <c r="AE567" s="33">
        <f t="shared" ref="AE567" si="857">+AA567/BW567</f>
        <v>1199.9193548387098</v>
      </c>
      <c r="AF567" s="50"/>
      <c r="AG567" s="33">
        <f t="shared" ref="AG567" si="858">SUM(W561:W567)</f>
        <v>10512</v>
      </c>
      <c r="AH567" s="33">
        <f t="shared" ref="AH567" si="859">SUM(D538:D1049)</f>
        <v>1121229483.060914</v>
      </c>
      <c r="AI567" s="213">
        <f t="shared" ref="AI567" si="860">+(AG567-AG560)/AG560</f>
        <v>5.2673743240536752E-2</v>
      </c>
      <c r="AJ567" s="50"/>
      <c r="AK567" s="111"/>
      <c r="AL567" s="23">
        <f t="shared" ref="AL567" si="861">+AP567-AP566</f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ref="AR567" si="862">+AL567/AP566</f>
        <v>3.77678187520806E-3</v>
      </c>
      <c r="AS567" s="25"/>
      <c r="AT567" s="25"/>
      <c r="AU567" s="24"/>
      <c r="AV567" s="298">
        <f t="shared" ref="AV567" si="863">+AP567/H567</f>
        <v>0.80193207475381845</v>
      </c>
      <c r="AW567" s="298"/>
      <c r="AX567" s="24">
        <f t="shared" ref="AX567" si="864">+AP567/BW567</f>
        <v>60073.401433691753</v>
      </c>
      <c r="AY567" s="308"/>
      <c r="AZ567" s="111"/>
      <c r="BA567" s="65">
        <f t="shared" ref="BA567" si="865">+BC567-BC566</f>
        <v>1525802</v>
      </c>
      <c r="BB567" s="66"/>
      <c r="BC567" s="66">
        <v>638049739</v>
      </c>
      <c r="BD567" s="66"/>
      <c r="BE567" s="66">
        <f t="shared" ref="BE567" si="866">+D567</f>
        <v>105633</v>
      </c>
      <c r="BF567" s="66"/>
      <c r="BG567" s="144">
        <f t="shared" ref="BG567" si="867">+BE567/BA567</f>
        <v>6.9231132217679625E-2</v>
      </c>
      <c r="BH567" s="66"/>
      <c r="BI567" s="170"/>
      <c r="BJ567" s="66"/>
      <c r="BK567" s="66">
        <f t="shared" ref="BK567" si="868">SUM(BA561:BA567)</f>
        <v>13037197</v>
      </c>
      <c r="BL567" s="66"/>
      <c r="BM567" s="144">
        <f t="shared" ref="BM567" si="869">+Q567/BK567</f>
        <v>5.5420885332943884E-2</v>
      </c>
      <c r="BN567" s="65">
        <f t="shared" ref="BN567" si="870">+BC567/BW567</f>
        <v>1143458.3136200716</v>
      </c>
      <c r="BO567" s="66"/>
      <c r="BP567" s="66">
        <f t="shared" ref="BP567" si="871">+BP566+BE567</f>
        <v>40893268</v>
      </c>
      <c r="BQ567" s="66"/>
      <c r="BR567" s="435">
        <f t="shared" ref="BR567" si="872">+BP567/BC567</f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ref="H568" si="873">+H567+D568</f>
        <v>41923522</v>
      </c>
      <c r="I568" s="16"/>
      <c r="J568" s="436">
        <f t="shared" ref="J568" si="874">+D568/H567</f>
        <v>2.9491692465159177E-3</v>
      </c>
      <c r="K568" s="16"/>
      <c r="L568" s="16"/>
      <c r="M568" s="16"/>
      <c r="N568" s="16">
        <f t="shared" ref="N568" si="875">SUM(D562:D568)</f>
        <v>712189</v>
      </c>
      <c r="O568" s="16">
        <f t="shared" ref="O568" si="876">+H568/BW568</f>
        <v>74997.355992844372</v>
      </c>
      <c r="P568" s="41"/>
      <c r="Q568" s="17">
        <f t="shared" ref="Q568" si="877">SUM(D562:D568)</f>
        <v>712189</v>
      </c>
      <c r="R568" s="16"/>
      <c r="S568" s="60">
        <f t="shared" ref="S568" si="878">+(Q568-Q561)/Q561</f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ref="Z568" si="879">SUM(W563:W568)</f>
        <v>8500</v>
      </c>
      <c r="AA568" s="33">
        <f t="shared" ref="AA568" si="880">+AA567+W568</f>
        <v>671745</v>
      </c>
      <c r="AB568" s="33"/>
      <c r="AC568" s="46">
        <f t="shared" ref="AC568" si="881">+AA568/H568</f>
        <v>1.6023105119841792E-2</v>
      </c>
      <c r="AD568" s="33"/>
      <c r="AE568" s="33">
        <f t="shared" ref="AE568" si="882">+AA568/BW568</f>
        <v>1201.6905187835421</v>
      </c>
      <c r="AF568" s="50"/>
      <c r="AG568" s="33">
        <f t="shared" ref="AG568" si="883">SUM(W562:W568)</f>
        <v>10474</v>
      </c>
      <c r="AH568" s="33">
        <f t="shared" ref="AH568" si="884">SUM(D539:D1050)</f>
        <v>1121109841.060914</v>
      </c>
      <c r="AI568" s="213">
        <f t="shared" ref="AI568" si="885">+(AG568-AG561)/AG561</f>
        <v>5.4571083366894882E-2</v>
      </c>
      <c r="AJ568" s="50"/>
      <c r="AK568" s="111"/>
      <c r="AL568" s="23">
        <f t="shared" ref="AL568" si="886">+AP568-AP567</f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ref="AR568" si="887">+AL568/AP567</f>
        <v>3.3932204443560352E-3</v>
      </c>
      <c r="AS568" s="25"/>
      <c r="AT568" s="25"/>
      <c r="AU568" s="24"/>
      <c r="AV568" s="298">
        <f t="shared" ref="AV568" si="888">+AP568/H568</f>
        <v>0.80228712654437762</v>
      </c>
      <c r="AW568" s="298"/>
      <c r="AX568" s="24">
        <f t="shared" ref="AX568" si="889">+AP568/BW568</f>
        <v>60169.413237924869</v>
      </c>
      <c r="AY568" s="308"/>
      <c r="AZ568" s="111"/>
      <c r="BA568" s="65">
        <f t="shared" ref="BA568" si="890">+BC568-BC567</f>
        <v>1783117</v>
      </c>
      <c r="BB568" s="66"/>
      <c r="BC568" s="66">
        <v>639832856</v>
      </c>
      <c r="BD568" s="66"/>
      <c r="BE568" s="66">
        <f t="shared" ref="BE568" si="891">+D568</f>
        <v>123276</v>
      </c>
      <c r="BF568" s="66"/>
      <c r="BG568" s="144">
        <f t="shared" ref="BG568" si="892">+BE568/BA568</f>
        <v>6.9135115643000428E-2</v>
      </c>
      <c r="BH568" s="66"/>
      <c r="BI568" s="170"/>
      <c r="BJ568" s="66"/>
      <c r="BK568" s="66">
        <f t="shared" ref="BK568" si="893">SUM(BA562:BA568)</f>
        <v>12779224</v>
      </c>
      <c r="BL568" s="66"/>
      <c r="BM568" s="144">
        <f t="shared" ref="BM568" si="894">+Q568/BK568</f>
        <v>5.5730222742789388E-2</v>
      </c>
      <c r="BN568" s="65">
        <f t="shared" ref="BN568" si="895">+BC568/BW568</f>
        <v>1144602.6046511629</v>
      </c>
      <c r="BO568" s="66"/>
      <c r="BP568" s="66">
        <f t="shared" ref="BP568" si="896">+BP567+BE568</f>
        <v>41016544</v>
      </c>
      <c r="BQ568" s="66"/>
      <c r="BR568" s="435">
        <f t="shared" ref="BR568" si="897">+BP568/BC568</f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ref="H569" si="898">+H568+D569</f>
        <v>42037444</v>
      </c>
      <c r="I569" s="16"/>
      <c r="J569" s="436">
        <f t="shared" ref="J569" si="899">+D569/H568</f>
        <v>2.7173766555204973E-3</v>
      </c>
      <c r="K569" s="16"/>
      <c r="L569" s="16"/>
      <c r="M569" s="16"/>
      <c r="N569" s="16">
        <f t="shared" ref="N569" si="900">SUM(D563:D569)</f>
        <v>698648</v>
      </c>
      <c r="O569" s="16">
        <f t="shared" ref="O569" si="901">+H569/BW569</f>
        <v>75066.864285714284</v>
      </c>
      <c r="P569" s="41"/>
      <c r="Q569" s="17">
        <f t="shared" ref="Q569" si="902">SUM(D563:D569)</f>
        <v>698648</v>
      </c>
      <c r="R569" s="16"/>
      <c r="S569" s="60">
        <f t="shared" ref="S569" si="903">+(Q569-Q562)/Q562</f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ref="Z569" si="904">SUM(W564:W569)</f>
        <v>8308</v>
      </c>
      <c r="AA569" s="33">
        <f t="shared" ref="AA569" si="905">+AA568+W569</f>
        <v>673557</v>
      </c>
      <c r="AB569" s="33"/>
      <c r="AC569" s="46">
        <f t="shared" ref="AC569" si="906">+AA569/H569</f>
        <v>1.6022786732704301E-2</v>
      </c>
      <c r="AD569" s="33"/>
      <c r="AE569" s="33">
        <f t="shared" ref="AE569" si="907">+AA569/BW569</f>
        <v>1202.7803571428572</v>
      </c>
      <c r="AF569" s="50"/>
      <c r="AG569" s="33">
        <f t="shared" ref="AG569" si="908">SUM(W563:W569)</f>
        <v>10312</v>
      </c>
      <c r="AH569" s="33">
        <f t="shared" ref="AH569" si="909">SUM(D540:D1051)</f>
        <v>1120951175.060914</v>
      </c>
      <c r="AI569" s="213">
        <f t="shared" ref="AI569" si="910">+(AG569-AG562)/AG562</f>
        <v>2.7603388141504735E-2</v>
      </c>
      <c r="AJ569" s="50"/>
      <c r="AK569" s="111"/>
      <c r="AL569" s="23">
        <f t="shared" ref="AL569" si="911">+AP569-AP568</f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ref="AR569" si="912">+AL569/AP568</f>
        <v>2.5864953404373852E-3</v>
      </c>
      <c r="AS569" s="25"/>
      <c r="AT569" s="25"/>
      <c r="AU569" s="24"/>
      <c r="AV569" s="298">
        <f t="shared" ref="AV569" si="913">+AP569/H569</f>
        <v>0.80218240671340535</v>
      </c>
      <c r="AW569" s="298"/>
      <c r="AX569" s="24">
        <f t="shared" ref="AX569" si="914">+AP569/BW569</f>
        <v>60217.317857142858</v>
      </c>
      <c r="AY569" s="308"/>
      <c r="AZ569" s="111"/>
      <c r="BA569" s="65">
        <f t="shared" ref="BA569" si="915">+BC569-BC568</f>
        <v>2018518</v>
      </c>
      <c r="BB569" s="66"/>
      <c r="BC569" s="66">
        <v>641851374</v>
      </c>
      <c r="BD569" s="66"/>
      <c r="BE569" s="66">
        <f t="shared" ref="BE569" si="916">+D569</f>
        <v>113922</v>
      </c>
      <c r="BF569" s="66"/>
      <c r="BG569" s="144">
        <f t="shared" ref="BG569" si="917">+BE569/BA569</f>
        <v>5.6438436516295619E-2</v>
      </c>
      <c r="BH569" s="66"/>
      <c r="BI569" s="170"/>
      <c r="BJ569" s="66"/>
      <c r="BK569" s="66">
        <f t="shared" ref="BK569" si="918">SUM(BA563:BA569)</f>
        <v>12833144</v>
      </c>
      <c r="BL569" s="66"/>
      <c r="BM569" s="144">
        <f t="shared" ref="BM569" si="919">+Q569/BK569</f>
        <v>5.4440907076239463E-2</v>
      </c>
      <c r="BN569" s="65">
        <f t="shared" ref="BN569" si="920">+BC569/BW569</f>
        <v>1146163.1678571429</v>
      </c>
      <c r="BO569" s="66"/>
      <c r="BP569" s="66">
        <f t="shared" ref="BP569" si="921">+BP568+BE569</f>
        <v>41130466</v>
      </c>
      <c r="BQ569" s="66"/>
      <c r="BR569" s="435">
        <f t="shared" ref="BR569" si="922">+BP569/BC569</f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ref="H570" si="923">+H569+D570</f>
        <v>42158320</v>
      </c>
      <c r="I570" s="16"/>
      <c r="J570" s="436">
        <f t="shared" ref="J570" si="924">+D570/H569</f>
        <v>2.8754364799153821E-3</v>
      </c>
      <c r="K570" s="16"/>
      <c r="L570" s="16"/>
      <c r="M570" s="16"/>
      <c r="N570" s="16">
        <f t="shared" ref="N570" si="925">SUM(D564:D570)</f>
        <v>688517</v>
      </c>
      <c r="O570" s="16">
        <f t="shared" ref="O570" si="926">+H570/BW570</f>
        <v>75148.520499108738</v>
      </c>
      <c r="P570" s="41"/>
      <c r="Q570" s="17">
        <f t="shared" ref="Q570" si="927">SUM(D564:D570)</f>
        <v>688517</v>
      </c>
      <c r="R570" s="16"/>
      <c r="S570" s="60">
        <f t="shared" ref="S570" si="928">+(Q570-Q563)/Q563</f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ref="Z570" si="929">SUM(W565:W570)</f>
        <v>8934</v>
      </c>
      <c r="AA570" s="33">
        <f t="shared" ref="AA570" si="930">+AA569+W570</f>
        <v>675378</v>
      </c>
      <c r="AB570" s="33"/>
      <c r="AC570" s="46">
        <f t="shared" ref="AC570" si="931">+AA570/H570</f>
        <v>1.6020040646780993E-2</v>
      </c>
      <c r="AD570" s="33"/>
      <c r="AE570" s="33">
        <f t="shared" ref="AE570" si="932">+AA570/BW570</f>
        <v>1203.8823529411766</v>
      </c>
      <c r="AF570" s="50"/>
      <c r="AG570" s="33">
        <f t="shared" ref="AG570" si="933">SUM(W564:W570)</f>
        <v>10129</v>
      </c>
      <c r="AH570" s="33">
        <f t="shared" ref="AH570" si="934">SUM(D541:D1052)</f>
        <v>1120766755.060914</v>
      </c>
      <c r="AI570" s="213">
        <f t="shared" ref="AI570" si="935">+(AG570-AG563)/AG563</f>
        <v>2.772002772002772E-3</v>
      </c>
      <c r="AJ570" s="50"/>
      <c r="AK570" s="111"/>
      <c r="AL570" s="23">
        <f t="shared" ref="AL570" si="936">+AP570-AP569</f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ref="AR570" si="937">+AL570/AP569</f>
        <v>2.8111277196065276E-3</v>
      </c>
      <c r="AS570" s="25"/>
      <c r="AT570" s="25"/>
      <c r="AU570" s="24"/>
      <c r="AV570" s="298">
        <f t="shared" ref="AV570" si="938">+AP570/H570</f>
        <v>0.80213096726814537</v>
      </c>
      <c r="AW570" s="298"/>
      <c r="AX570" s="24">
        <f t="shared" ref="AX570" si="939">+AP570/BW570</f>
        <v>60278.955436720142</v>
      </c>
      <c r="AY570" s="308"/>
      <c r="AZ570" s="111"/>
      <c r="BA570" s="65">
        <f t="shared" ref="BA570" si="940">+BC570-BC569</f>
        <v>1915333</v>
      </c>
      <c r="BB570" s="66"/>
      <c r="BC570" s="66">
        <v>643766707</v>
      </c>
      <c r="BD570" s="66"/>
      <c r="BE570" s="66">
        <f t="shared" ref="BE570" si="941">+D570</f>
        <v>120876</v>
      </c>
      <c r="BF570" s="66"/>
      <c r="BG570" s="144">
        <f t="shared" ref="BG570" si="942">+BE570/BA570</f>
        <v>6.3109652472964226E-2</v>
      </c>
      <c r="BH570" s="66"/>
      <c r="BI570" s="170"/>
      <c r="BJ570" s="66"/>
      <c r="BK570" s="66">
        <f t="shared" ref="BK570" si="943">SUM(BA564:BA570)</f>
        <v>12609272</v>
      </c>
      <c r="BL570" s="66"/>
      <c r="BM570" s="144">
        <f t="shared" ref="BM570" si="944">+Q570/BK570</f>
        <v>5.4604024720856209E-2</v>
      </c>
      <c r="BN570" s="65">
        <f t="shared" ref="BN570" si="945">+BC570/BW570</f>
        <v>1147534.2370766487</v>
      </c>
      <c r="BO570" s="66"/>
      <c r="BP570" s="66">
        <f t="shared" ref="BP570" si="946">+BP569+BE570</f>
        <v>41251342</v>
      </c>
      <c r="BQ570" s="66"/>
      <c r="BR570" s="435">
        <f t="shared" ref="BR570" si="947">+BP570/BC570</f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ref="H571" si="948">+H570+D571</f>
        <v>42204802</v>
      </c>
      <c r="I571" s="16"/>
      <c r="J571" s="436">
        <f t="shared" ref="J571" si="949">+D571/H570</f>
        <v>1.1025581664544507E-3</v>
      </c>
      <c r="K571" s="16"/>
      <c r="L571" s="16"/>
      <c r="M571" s="16"/>
      <c r="N571" s="16">
        <f t="shared" ref="N571" si="950">SUM(D565:D571)</f>
        <v>650220</v>
      </c>
      <c r="O571" s="16">
        <f t="shared" ref="O571" si="951">+H571/BW571</f>
        <v>75097.512455516015</v>
      </c>
      <c r="P571" s="41"/>
      <c r="Q571" s="17">
        <f t="shared" ref="Q571" si="952">SUM(D565:D571)</f>
        <v>650220</v>
      </c>
      <c r="R571" s="16"/>
      <c r="S571" s="60">
        <f t="shared" ref="S571" si="953">+(Q571-Q564)/Q564</f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ref="Z571" si="954">SUM(W566:W571)</f>
        <v>9038</v>
      </c>
      <c r="AA571" s="33">
        <f t="shared" ref="AA571" si="955">+AA570+W571</f>
        <v>676068</v>
      </c>
      <c r="AB571" s="33"/>
      <c r="AC571" s="46">
        <f t="shared" ref="AC571" si="956">+AA571/H571</f>
        <v>1.6018745923745834E-2</v>
      </c>
      <c r="AD571" s="33"/>
      <c r="AE571" s="33">
        <f t="shared" ref="AE571" si="957">+AA571/BW571</f>
        <v>1202.9679715302491</v>
      </c>
      <c r="AF571" s="50"/>
      <c r="AG571" s="33">
        <f t="shared" ref="AG571" si="958">SUM(W565:W571)</f>
        <v>9624</v>
      </c>
      <c r="AH571" s="33">
        <f t="shared" ref="AH571" si="959">SUM(D542:D1053)</f>
        <v>1120589187.060914</v>
      </c>
      <c r="AI571" s="213">
        <f t="shared" ref="AI571" si="960">+(AG571-AG564)/AG564</f>
        <v>-7.8778596726332917E-2</v>
      </c>
      <c r="AJ571" s="50"/>
      <c r="AK571" s="111"/>
      <c r="AL571" s="23">
        <f t="shared" ref="AL571" si="961">+AP571-AP570</f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ref="AR571" si="962">+AL571/AP570</f>
        <v>3.000458888493881E-3</v>
      </c>
      <c r="AS571" s="25"/>
      <c r="AT571" s="25"/>
      <c r="AU571" s="24"/>
      <c r="AV571" s="298">
        <f t="shared" ref="AV571" si="963">+AP571/H571</f>
        <v>0.80365165556279594</v>
      </c>
      <c r="AW571" s="298"/>
      <c r="AX571" s="24">
        <f t="shared" ref="AX571" si="964">+AP571/BW571</f>
        <v>60352.240213523131</v>
      </c>
      <c r="AY571" s="308"/>
      <c r="AZ571" s="111"/>
      <c r="BA571" s="65">
        <f t="shared" ref="BA571" si="965">+BC571-BC570</f>
        <v>573593</v>
      </c>
      <c r="BB571" s="66"/>
      <c r="BC571" s="66">
        <v>644340300</v>
      </c>
      <c r="BD571" s="66"/>
      <c r="BE571" s="66">
        <f t="shared" ref="BE571" si="966">+D571</f>
        <v>46482</v>
      </c>
      <c r="BF571" s="66"/>
      <c r="BG571" s="144">
        <f t="shared" ref="BG571" si="967">+BE571/BA571</f>
        <v>8.1036553793369159E-2</v>
      </c>
      <c r="BH571" s="66"/>
      <c r="BI571" s="170"/>
      <c r="BJ571" s="66"/>
      <c r="BK571" s="66">
        <f t="shared" ref="BK571" si="968">SUM(BA565:BA571)</f>
        <v>11670234</v>
      </c>
      <c r="BL571" s="66"/>
      <c r="BM571" s="144">
        <f t="shared" ref="BM571" si="969">+Q571/BK571</f>
        <v>5.5716106463675023E-2</v>
      </c>
      <c r="BN571" s="65">
        <f t="shared" ref="BN571" si="970">+BC571/BW571</f>
        <v>1146512.9893238435</v>
      </c>
      <c r="BO571" s="66"/>
      <c r="BP571" s="66">
        <f t="shared" ref="BP571" si="971">+BP570+BE571</f>
        <v>41297824</v>
      </c>
      <c r="BQ571" s="66"/>
      <c r="BR571" s="435">
        <f t="shared" ref="BR571" si="972">+BP571/BC571</f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ref="H572" si="973">+H571+D572</f>
        <v>42231735</v>
      </c>
      <c r="I572" s="16"/>
      <c r="J572" s="436">
        <f t="shared" ref="J572" si="974">+D572/H571</f>
        <v>6.38150132773991E-4</v>
      </c>
      <c r="K572" s="16"/>
      <c r="L572" s="16"/>
      <c r="M572" s="16"/>
      <c r="N572" s="16">
        <f t="shared" ref="N572" si="975">SUM(D566:D572)</f>
        <v>618531</v>
      </c>
      <c r="O572" s="16">
        <f t="shared" ref="O572" si="976">+H572/BW572</f>
        <v>75011.962699822383</v>
      </c>
      <c r="P572" s="41"/>
      <c r="Q572" s="17">
        <f t="shared" ref="Q572" si="977">SUM(D566:D572)</f>
        <v>618531</v>
      </c>
      <c r="R572" s="16"/>
      <c r="S572" s="60">
        <f t="shared" ref="S572" si="978">+(Q572-Q565)/Q565</f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ref="Z572" si="979">SUM(W567:W572)</f>
        <v>8608</v>
      </c>
      <c r="AA572" s="33">
        <f t="shared" ref="AA572" si="980">+AA571+W572</f>
        <v>676327</v>
      </c>
      <c r="AB572" s="33"/>
      <c r="AC572" s="46">
        <f t="shared" ref="AC572" si="981">+AA572/H572</f>
        <v>1.6014662906934797E-2</v>
      </c>
      <c r="AD572" s="33"/>
      <c r="AE572" s="33">
        <f t="shared" ref="AE572" si="982">+AA572/BW572</f>
        <v>1201.291296625222</v>
      </c>
      <c r="AF572" s="50"/>
      <c r="AG572" s="33">
        <f t="shared" ref="AG572" si="983">SUM(W566:W572)</f>
        <v>9297</v>
      </c>
      <c r="AH572" s="33">
        <f t="shared" ref="AH572" si="984">SUM(D543:D1054)</f>
        <v>1120406594.060914</v>
      </c>
      <c r="AI572" s="213">
        <f t="shared" ref="AI572" si="985">+(AG572-AG565)/AG565</f>
        <v>-0.12786116322701688</v>
      </c>
      <c r="AJ572" s="50"/>
      <c r="AK572" s="111"/>
      <c r="AL572" s="23">
        <f t="shared" ref="AL572" si="986">+AP572-AP571</f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ref="AR572" si="987">+AL572/AP571</f>
        <v>5.9520090816785293E-4</v>
      </c>
      <c r="AS572" s="25"/>
      <c r="AT572" s="25"/>
      <c r="AU572" s="24"/>
      <c r="AV572" s="298">
        <f t="shared" ref="AV572" si="988">+AP572/H572</f>
        <v>0.80361716135981631</v>
      </c>
      <c r="AW572" s="298"/>
      <c r="AX572" s="24">
        <f t="shared" ref="AX572" si="989">+AP572/BW572</f>
        <v>60280.900532859683</v>
      </c>
      <c r="AY572" s="308"/>
      <c r="AZ572" s="111"/>
      <c r="BA572" s="65">
        <f t="shared" ref="BA572" si="990">+BC572-BC571</f>
        <v>408356</v>
      </c>
      <c r="BB572" s="66"/>
      <c r="BC572" s="66">
        <v>644748656</v>
      </c>
      <c r="BD572" s="66"/>
      <c r="BE572" s="66">
        <f t="shared" ref="BE572" si="991">+D572</f>
        <v>26933</v>
      </c>
      <c r="BF572" s="66"/>
      <c r="BG572" s="144">
        <f t="shared" ref="BG572" si="992">+BE572/BA572</f>
        <v>6.5954706187738146E-2</v>
      </c>
      <c r="BH572" s="66"/>
      <c r="BI572" s="170"/>
      <c r="BJ572" s="66"/>
      <c r="BK572" s="66">
        <f t="shared" ref="BK572" si="993">SUM(BA566:BA572)</f>
        <v>10934841</v>
      </c>
      <c r="BL572" s="66"/>
      <c r="BM572" s="144">
        <f t="shared" ref="BM572" si="994">+Q572/BK572</f>
        <v>5.656515718884253E-2</v>
      </c>
      <c r="BN572" s="65">
        <f t="shared" ref="BN572" si="995">+BC572/BW572</f>
        <v>1145201.8756660747</v>
      </c>
      <c r="BO572" s="66"/>
      <c r="BP572" s="66">
        <f t="shared" ref="BP572" si="996">+BP571+BE572</f>
        <v>41324757</v>
      </c>
      <c r="BQ572" s="66"/>
      <c r="BR572" s="435">
        <f t="shared" ref="BR572" si="997">+BP572/BC572</f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ref="H573" si="998">+H572+D573</f>
        <v>42305464</v>
      </c>
      <c r="I573" s="16"/>
      <c r="J573" s="436">
        <f t="shared" ref="J573" si="999">+D573/H572</f>
        <v>1.7458198200950067E-3</v>
      </c>
      <c r="K573" s="16"/>
      <c r="L573" s="16"/>
      <c r="M573" s="16"/>
      <c r="N573" s="16">
        <f t="shared" ref="N573" si="1000">SUM(D567:D573)</f>
        <v>610851</v>
      </c>
      <c r="O573" s="16">
        <f t="shared" ref="O573" si="1001">+H573/BW573</f>
        <v>75009.687943262412</v>
      </c>
      <c r="P573" s="41"/>
      <c r="Q573" s="17">
        <f t="shared" ref="Q573" si="1002">SUM(D567:D573)</f>
        <v>610851</v>
      </c>
      <c r="R573" s="16"/>
      <c r="S573" s="60">
        <f t="shared" ref="S573" si="1003">+(Q573-Q566)/Q566</f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ref="Z573" si="1004">SUM(W568:W573)</f>
        <v>7505</v>
      </c>
      <c r="AA573" s="33">
        <f t="shared" ref="AA573" si="1005">+AA572+W573</f>
        <v>677060</v>
      </c>
      <c r="AB573" s="33"/>
      <c r="AC573" s="46">
        <f t="shared" ref="AC573" si="1006">+AA573/H573</f>
        <v>1.6004079283943085E-2</v>
      </c>
      <c r="AD573" s="33"/>
      <c r="AE573" s="33">
        <f t="shared" ref="AE573" si="1007">+AA573/BW573</f>
        <v>1200.4609929078015</v>
      </c>
      <c r="AF573" s="50"/>
      <c r="AG573" s="33">
        <f t="shared" ref="AG573" si="1008">SUM(W567:W573)</f>
        <v>9341</v>
      </c>
      <c r="AH573" s="33">
        <f t="shared" ref="AH573" si="1009">SUM(D544:D1055)</f>
        <v>1120347912.060914</v>
      </c>
      <c r="AI573" s="213">
        <f t="shared" ref="AI573" si="1010">+(AG573-AG566)/AG566</f>
        <v>-0.11902291804206357</v>
      </c>
      <c r="AJ573" s="50"/>
      <c r="AK573" s="111"/>
      <c r="AL573" s="23">
        <f t="shared" ref="AL573" si="1011">+AP573-AP572</f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ref="AR573" si="1012">+AL573/AP572</f>
        <v>6.3830827298850465E-3</v>
      </c>
      <c r="AS573" s="25"/>
      <c r="AT573" s="25"/>
      <c r="AU573" s="24"/>
      <c r="AV573" s="298">
        <f t="shared" ref="AV573" si="1013">+AP573/H573</f>
        <v>0.80733725080996632</v>
      </c>
      <c r="AW573" s="298"/>
      <c r="AX573" s="24">
        <f t="shared" ref="AX573" si="1014">+AP573/BW573</f>
        <v>60558.115248226954</v>
      </c>
      <c r="AY573" s="308"/>
      <c r="AZ573" s="111"/>
      <c r="BA573" s="65">
        <f t="shared" ref="BA573" si="1015">+BC573-BC572</f>
        <v>4512688</v>
      </c>
      <c r="BB573" s="66"/>
      <c r="BC573" s="66">
        <v>649261344</v>
      </c>
      <c r="BD573" s="66"/>
      <c r="BE573" s="66">
        <f t="shared" ref="BE573" si="1016">+D573</f>
        <v>73729</v>
      </c>
      <c r="BF573" s="66"/>
      <c r="BG573" s="144">
        <f t="shared" ref="BG573" si="1017">+BE573/BA573</f>
        <v>1.6338155884031869E-2</v>
      </c>
      <c r="BH573" s="66"/>
      <c r="BI573" s="170"/>
      <c r="BJ573" s="66"/>
      <c r="BK573" s="66">
        <f t="shared" ref="BK573" si="1018">SUM(BA567:BA573)</f>
        <v>12737407</v>
      </c>
      <c r="BL573" s="66"/>
      <c r="BM573" s="144">
        <f t="shared" ref="BM573" si="1019">+Q573/BK573</f>
        <v>4.7957249069610478E-2</v>
      </c>
      <c r="BN573" s="65">
        <f t="shared" ref="BN573" si="1020">+BC573/BW573</f>
        <v>1151172.5957446808</v>
      </c>
      <c r="BO573" s="66"/>
      <c r="BP573" s="66">
        <f t="shared" ref="BP573" si="1021">+BP572+BE573</f>
        <v>41398486</v>
      </c>
      <c r="BQ573" s="66"/>
      <c r="BR573" s="435">
        <f t="shared" ref="BR573" si="1022">+BP573/BC573</f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ref="H574" si="1023">+H573+D574</f>
        <v>42400275</v>
      </c>
      <c r="I574" s="16"/>
      <c r="J574" s="436">
        <f t="shared" ref="J574" si="1024">+D574/H573</f>
        <v>2.2411053097065666E-3</v>
      </c>
      <c r="K574" s="16"/>
      <c r="L574" s="16"/>
      <c r="M574" s="16"/>
      <c r="N574" s="16">
        <f t="shared" ref="N574" si="1025">SUM(D568:D574)</f>
        <v>600029</v>
      </c>
      <c r="O574" s="16">
        <f t="shared" ref="O574" si="1026">+H574/BW574</f>
        <v>75044.734513274336</v>
      </c>
      <c r="P574" s="41"/>
      <c r="Q574" s="17">
        <f t="shared" ref="Q574" si="1027">SUM(D568:D574)</f>
        <v>600029</v>
      </c>
      <c r="R574" s="16"/>
      <c r="S574" s="60">
        <f t="shared" ref="S574" si="1028">+(Q574-Q567)/Q567</f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ref="Z574" si="1029">SUM(W569:W574)</f>
        <v>7126</v>
      </c>
      <c r="AA574" s="33">
        <f t="shared" ref="AA574" si="1030">+AA573+W574</f>
        <v>678871</v>
      </c>
      <c r="AB574" s="33"/>
      <c r="AC574" s="46">
        <f t="shared" ref="AC574" si="1031">+AA574/H574</f>
        <v>1.6011004645606661E-2</v>
      </c>
      <c r="AD574" s="33"/>
      <c r="AE574" s="33">
        <f t="shared" ref="AE574" si="1032">+AA574/BW574</f>
        <v>1201.5415929203539</v>
      </c>
      <c r="AF574" s="50"/>
      <c r="AG574" s="33">
        <f t="shared" ref="AG574" si="1033">SUM(W568:W574)</f>
        <v>9316</v>
      </c>
      <c r="AH574" s="33">
        <f t="shared" ref="AH574" si="1034">SUM(D545:D1056)</f>
        <v>1120312326.060914</v>
      </c>
      <c r="AI574" s="213">
        <f t="shared" ref="AI574" si="1035">+(AG574-AG567)/AG567</f>
        <v>-0.11377473363774733</v>
      </c>
      <c r="AJ574" s="50"/>
      <c r="AK574" s="111"/>
      <c r="AL574" s="23">
        <f t="shared" ref="AL574" si="1036">+AP574-AP573</f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ref="AR574" si="1037">+AL574/AP573</f>
        <v>3.7284389237850976E-3</v>
      </c>
      <c r="AS574" s="25"/>
      <c r="AT574" s="25"/>
      <c r="AU574" s="24"/>
      <c r="AV574" s="298">
        <f t="shared" ref="AV574" si="1038">+AP574/H574</f>
        <v>0.80853534558443307</v>
      </c>
      <c r="AW574" s="298"/>
      <c r="AX574" s="24">
        <f t="shared" ref="AX574" si="1039">+AP574/BW574</f>
        <v>60676.320353982301</v>
      </c>
      <c r="AY574" s="308"/>
      <c r="AZ574" s="111"/>
      <c r="BA574" s="65">
        <f t="shared" ref="BA574" si="1040">+BC574-BC573</f>
        <v>1427929</v>
      </c>
      <c r="BB574" s="66"/>
      <c r="BC574" s="66">
        <v>650689273</v>
      </c>
      <c r="BD574" s="66"/>
      <c r="BE574" s="66">
        <f t="shared" ref="BE574" si="1041">+D574</f>
        <v>94811</v>
      </c>
      <c r="BF574" s="66"/>
      <c r="BG574" s="144">
        <f t="shared" ref="BG574" si="1042">+BE574/BA574</f>
        <v>6.6397558982274327E-2</v>
      </c>
      <c r="BH574" s="66"/>
      <c r="BI574" s="170"/>
      <c r="BJ574" s="66"/>
      <c r="BK574" s="66">
        <f t="shared" ref="BK574" si="1043">SUM(BA568:BA574)</f>
        <v>12639534</v>
      </c>
      <c r="BL574" s="66"/>
      <c r="BM574" s="144">
        <f t="shared" ref="BM574" si="1044">+Q574/BK574</f>
        <v>4.7472398903313999E-2</v>
      </c>
      <c r="BN574" s="65">
        <f t="shared" ref="BN574" si="1045">+BC574/BW574</f>
        <v>1151662.4300884956</v>
      </c>
      <c r="BO574" s="66"/>
      <c r="BP574" s="66">
        <f t="shared" ref="BP574" si="1046">+BP573+BE574</f>
        <v>41493297</v>
      </c>
      <c r="BQ574" s="66"/>
      <c r="BR574" s="435">
        <f t="shared" ref="BR574" si="1047">+BP574/BC574</f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ref="H575" si="1048">+H574+D575</f>
        <v>42508262</v>
      </c>
      <c r="I575" s="16"/>
      <c r="J575" s="436">
        <f t="shared" ref="J575" si="1049">+D575/H574</f>
        <v>2.5468466890839741E-3</v>
      </c>
      <c r="K575" s="16"/>
      <c r="L575" s="16"/>
      <c r="M575" s="16"/>
      <c r="N575" s="16">
        <f t="shared" ref="N575" si="1050">SUM(D569:D575)</f>
        <v>584740</v>
      </c>
      <c r="O575" s="16">
        <f t="shared" ref="O575" si="1051">+H575/BW575</f>
        <v>75102.936395759723</v>
      </c>
      <c r="P575" s="41"/>
      <c r="Q575" s="17">
        <f t="shared" ref="Q575" si="1052">SUM(D569:D575)</f>
        <v>584740</v>
      </c>
      <c r="R575" s="16"/>
      <c r="S575" s="60">
        <f t="shared" ref="S575" si="1053">+(Q575-Q568)/Q568</f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ref="Z575" si="1054">SUM(W570:W575)</f>
        <v>7416</v>
      </c>
      <c r="AA575" s="33">
        <f t="shared" ref="AA575" si="1055">+AA574+W575</f>
        <v>680973</v>
      </c>
      <c r="AB575" s="33"/>
      <c r="AC575" s="46">
        <f t="shared" ref="AC575" si="1056">+AA575/H575</f>
        <v>1.6019779872439858E-2</v>
      </c>
      <c r="AD575" s="33"/>
      <c r="AE575" s="33">
        <f t="shared" ref="AE575" si="1057">+AA575/BW575</f>
        <v>1203.1325088339222</v>
      </c>
      <c r="AF575" s="50"/>
      <c r="AG575" s="33">
        <f t="shared" ref="AG575" si="1058">SUM(W569:W575)</f>
        <v>9228</v>
      </c>
      <c r="AH575" s="33">
        <f t="shared" ref="AH575" si="1059">SUM(D546:D1057)</f>
        <v>1120272682.060914</v>
      </c>
      <c r="AI575" s="213">
        <f t="shared" ref="AI575" si="1060">+(AG575-AG568)/AG568</f>
        <v>-0.11896123734962764</v>
      </c>
      <c r="AJ575" s="50"/>
      <c r="AK575" s="111"/>
      <c r="AL575" s="23">
        <f t="shared" ref="AL575" si="1061">+AP575-AP574</f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ref="AR575" si="1062">+AL575/AP574</f>
        <v>3.2146494086523992E-3</v>
      </c>
      <c r="AS575" s="25"/>
      <c r="AT575" s="25"/>
      <c r="AU575" s="24"/>
      <c r="AV575" s="298">
        <f t="shared" ref="AV575" si="1063">+AP575/H575</f>
        <v>0.80907391603072365</v>
      </c>
      <c r="AW575" s="298"/>
      <c r="AX575" s="24">
        <f t="shared" ref="AX575" si="1064">+AP575/BW575</f>
        <v>60763.826855123676</v>
      </c>
      <c r="AY575" s="308"/>
      <c r="AZ575" s="111"/>
      <c r="BA575" s="65">
        <f t="shared" ref="BA575" si="1065">+BC575-BC574</f>
        <v>1700356</v>
      </c>
      <c r="BB575" s="66"/>
      <c r="BC575" s="66">
        <v>652389629</v>
      </c>
      <c r="BD575" s="66"/>
      <c r="BE575" s="66">
        <f t="shared" ref="BE575" si="1066">+D575</f>
        <v>107987</v>
      </c>
      <c r="BF575" s="66"/>
      <c r="BG575" s="144">
        <f t="shared" ref="BG575" si="1067">+BE575/BA575</f>
        <v>6.3508465286093024E-2</v>
      </c>
      <c r="BH575" s="66"/>
      <c r="BI575" s="170"/>
      <c r="BJ575" s="66"/>
      <c r="BK575" s="66">
        <f t="shared" ref="BK575" si="1068">SUM(BA569:BA575)</f>
        <v>12556773</v>
      </c>
      <c r="BL575" s="66"/>
      <c r="BM575" s="144">
        <f t="shared" ref="BM575" si="1069">+Q575/BK575</f>
        <v>4.6567696971188378E-2</v>
      </c>
      <c r="BN575" s="65">
        <f t="shared" ref="BN575" si="1070">+BC575/BW575</f>
        <v>1152631.8533568904</v>
      </c>
      <c r="BO575" s="66"/>
      <c r="BP575" s="66">
        <f t="shared" ref="BP575" si="1071">+BP574+BE575</f>
        <v>41601284</v>
      </c>
      <c r="BQ575" s="66"/>
      <c r="BR575" s="435">
        <f t="shared" ref="BR575" si="1072">+BP575/BC575</f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ref="H576" si="1073">+H575+D576</f>
        <v>42616987</v>
      </c>
      <c r="I576" s="16"/>
      <c r="J576" s="436">
        <f t="shared" ref="J576" si="1074">+D576/H575</f>
        <v>2.5577380698368706E-3</v>
      </c>
      <c r="K576" s="16"/>
      <c r="L576" s="16"/>
      <c r="M576" s="16"/>
      <c r="N576" s="16">
        <f t="shared" ref="N576" si="1075">SUM(D570:D576)</f>
        <v>579543</v>
      </c>
      <c r="O576" s="16">
        <f t="shared" ref="O576" si="1076">+H576/BW576</f>
        <v>75162.234567901236</v>
      </c>
      <c r="P576" s="41"/>
      <c r="Q576" s="17">
        <f t="shared" ref="Q576" si="1077">SUM(D570:D576)</f>
        <v>579543</v>
      </c>
      <c r="R576" s="16"/>
      <c r="S576" s="60">
        <f t="shared" ref="S576" si="1078">+(Q576-Q569)/Q569</f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ref="Z576" si="1079">SUM(W571:W576)</f>
        <v>7471</v>
      </c>
      <c r="AA576" s="33">
        <f t="shared" ref="AA576" si="1080">+AA575+W576</f>
        <v>682849</v>
      </c>
      <c r="AB576" s="33"/>
      <c r="AC576" s="46">
        <f t="shared" ref="AC576" si="1081">+AA576/H576</f>
        <v>1.6022930011452944E-2</v>
      </c>
      <c r="AD576" s="33"/>
      <c r="AE576" s="33">
        <f t="shared" ref="AE576" si="1082">+AA576/BW576</f>
        <v>1204.3192239858906</v>
      </c>
      <c r="AF576" s="50"/>
      <c r="AG576" s="33">
        <f t="shared" ref="AG576" si="1083">SUM(W570:W576)</f>
        <v>9292</v>
      </c>
      <c r="AH576" s="33">
        <f t="shared" ref="AH576" si="1084">SUM(D547:D1058)</f>
        <v>1120156906.060914</v>
      </c>
      <c r="AI576" s="213">
        <f t="shared" ref="AI576" si="1085">+(AG576-AG569)/AG569</f>
        <v>-9.8913886733902251E-2</v>
      </c>
      <c r="AJ576" s="50"/>
      <c r="AK576" s="111"/>
      <c r="AL576" s="23">
        <f t="shared" ref="AL576" si="1086">+AP576-AP575</f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ref="AR576" si="1087">+AL576/AP575</f>
        <v>2.5239642122489767E-3</v>
      </c>
      <c r="AS576" s="25"/>
      <c r="AT576" s="25"/>
      <c r="AU576" s="24"/>
      <c r="AV576" s="298">
        <f t="shared" ref="AV576" si="1088">+AP576/H576</f>
        <v>0.80904666019678961</v>
      </c>
      <c r="AW576" s="298"/>
      <c r="AX576" s="24">
        <f t="shared" ref="AX576" si="1089">+AP576/BW576</f>
        <v>60809.754850088182</v>
      </c>
      <c r="AY576" s="308"/>
      <c r="AZ576" s="111"/>
      <c r="BA576" s="65">
        <f t="shared" ref="BA576" si="1090">+BC576-BC575</f>
        <v>1776421</v>
      </c>
      <c r="BB576" s="66"/>
      <c r="BC576" s="66">
        <v>654166050</v>
      </c>
      <c r="BD576" s="66"/>
      <c r="BE576" s="66">
        <f t="shared" ref="BE576" si="1091">+D576</f>
        <v>108725</v>
      </c>
      <c r="BF576" s="66"/>
      <c r="BG576" s="144">
        <f t="shared" ref="BG576" si="1092">+BE576/BA576</f>
        <v>6.1204523026917604E-2</v>
      </c>
      <c r="BH576" s="66"/>
      <c r="BI576" s="170"/>
      <c r="BJ576" s="66"/>
      <c r="BK576" s="66">
        <f t="shared" ref="BK576" si="1093">SUM(BA570:BA576)</f>
        <v>12314676</v>
      </c>
      <c r="BL576" s="66"/>
      <c r="BM576" s="144">
        <f t="shared" ref="BM576" si="1094">+Q576/BK576</f>
        <v>4.7061165068411057E-2</v>
      </c>
      <c r="BN576" s="65">
        <f t="shared" ref="BN576" si="1095">+BC576/BW576</f>
        <v>1153732.0105820105</v>
      </c>
      <c r="BO576" s="66"/>
      <c r="BP576" s="66">
        <f t="shared" ref="BP576" si="1096">+BP575+BE576</f>
        <v>41710009</v>
      </c>
      <c r="BQ576" s="66"/>
      <c r="BR576" s="435">
        <f t="shared" ref="BR576" si="1097">+BP576/BC576</f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ref="H577" si="1098">+H576+D577</f>
        <v>42723285</v>
      </c>
      <c r="I577" s="16"/>
      <c r="J577" s="436">
        <f t="shared" ref="J577" si="1099">+D577/H576</f>
        <v>2.4942636137087778E-3</v>
      </c>
      <c r="K577" s="16"/>
      <c r="L577" s="16"/>
      <c r="M577" s="16"/>
      <c r="N577" s="16">
        <f t="shared" ref="N577" si="1100">SUM(D571:D577)</f>
        <v>564965</v>
      </c>
      <c r="O577" s="16">
        <f t="shared" ref="O577" si="1101">+H577/BW577</f>
        <v>75217.051056338023</v>
      </c>
      <c r="P577" s="41"/>
      <c r="Q577" s="17">
        <f t="shared" ref="Q577" si="1102">SUM(D571:D577)</f>
        <v>564965</v>
      </c>
      <c r="R577" s="16"/>
      <c r="S577" s="60">
        <f t="shared" ref="S577" si="1103">+(Q577-Q570)/Q570</f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ref="Z577" si="1104">SUM(W572:W577)</f>
        <v>8718</v>
      </c>
      <c r="AA577" s="33">
        <f t="shared" ref="AA577" si="1105">+AA576+W577</f>
        <v>684786</v>
      </c>
      <c r="AB577" s="33"/>
      <c r="AC577" s="46">
        <f t="shared" ref="AC577" si="1106">+AA577/H577</f>
        <v>1.6028402310356051E-2</v>
      </c>
      <c r="AD577" s="33"/>
      <c r="AE577" s="33">
        <f t="shared" ref="AE577" si="1107">+AA577/BW577</f>
        <v>1205.6091549295775</v>
      </c>
      <c r="AF577" s="50"/>
      <c r="AG577" s="33">
        <f t="shared" ref="AG577" si="1108">SUM(W571:W577)</f>
        <v>9408</v>
      </c>
      <c r="AH577" s="33">
        <f t="shared" ref="AH577" si="1109">SUM(D548:D1059)</f>
        <v>1119999147.060914</v>
      </c>
      <c r="AI577" s="213">
        <f t="shared" ref="AI577" si="1110">+(AG577-AG570)/AG570</f>
        <v>-7.1181755355908774E-2</v>
      </c>
      <c r="AJ577" s="50"/>
      <c r="AK577" s="111"/>
      <c r="AL577" s="23">
        <f t="shared" ref="AL577" si="1111">+AP577-AP576</f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ref="AR577" si="1112">+AL577/AP576</f>
        <v>2.8534651873911789E-3</v>
      </c>
      <c r="AS577" s="25"/>
      <c r="AT577" s="25"/>
      <c r="AU577" s="24"/>
      <c r="AV577" s="298">
        <f t="shared" ref="AV577" si="1113">+AP577/H577</f>
        <v>0.80933654797378063</v>
      </c>
      <c r="AW577" s="298"/>
      <c r="AX577" s="24">
        <f t="shared" ref="AX577" si="1114">+AP577/BW577</f>
        <v>60875.908450704228</v>
      </c>
      <c r="AY577" s="308"/>
      <c r="AZ577" s="111"/>
      <c r="BA577" s="65">
        <f t="shared" ref="BA577" si="1115">+BC577-BC576</f>
        <v>2387687</v>
      </c>
      <c r="BB577" s="66"/>
      <c r="BC577" s="66">
        <v>656553737</v>
      </c>
      <c r="BD577" s="66"/>
      <c r="BE577" s="66">
        <f t="shared" ref="BE577" si="1116">+D577</f>
        <v>106298</v>
      </c>
      <c r="BF577" s="66"/>
      <c r="BG577" s="144">
        <f t="shared" ref="BG577" si="1117">+BE577/BA577</f>
        <v>4.4519235561445034E-2</v>
      </c>
      <c r="BH577" s="66"/>
      <c r="BI577" s="170"/>
      <c r="BJ577" s="66"/>
      <c r="BK577" s="66">
        <f t="shared" ref="BK577" si="1118">SUM(BA571:BA577)</f>
        <v>12787030</v>
      </c>
      <c r="BL577" s="66"/>
      <c r="BM577" s="144">
        <f t="shared" ref="BM577" si="1119">+Q577/BK577</f>
        <v>4.4182660086040305E-2</v>
      </c>
      <c r="BN577" s="65">
        <f t="shared" ref="BN577" si="1120">+BC577/BW577</f>
        <v>1155904.4665492957</v>
      </c>
      <c r="BO577" s="66"/>
      <c r="BP577" s="66">
        <f t="shared" ref="BP577" si="1121">+BP576+BE577</f>
        <v>41816307</v>
      </c>
      <c r="BQ577" s="66"/>
      <c r="BR577" s="435">
        <f t="shared" ref="BR577" si="1122">+BP577/BC577</f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ref="H578" si="1123">+H577+D578</f>
        <v>42765642</v>
      </c>
      <c r="I578" s="16"/>
      <c r="J578" s="436">
        <f t="shared" ref="J578" si="1124">+D578/H577</f>
        <v>9.9142657218423153E-4</v>
      </c>
      <c r="K578" s="16"/>
      <c r="L578" s="16"/>
      <c r="M578" s="16"/>
      <c r="N578" s="16">
        <f t="shared" ref="N578" si="1125">SUM(D572:D578)</f>
        <v>560840</v>
      </c>
      <c r="O578" s="16">
        <f t="shared" ref="O578" si="1126">+H578/BW578</f>
        <v>75159.300527240775</v>
      </c>
      <c r="P578" s="41"/>
      <c r="Q578" s="17">
        <f t="shared" ref="Q578" si="1127">SUM(D572:D578)</f>
        <v>560840</v>
      </c>
      <c r="R578" s="16"/>
      <c r="S578" s="60">
        <f t="shared" ref="S578" si="1128">+(Q578-Q571)/Q571</f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ref="Z578" si="1129">SUM(W573:W578)</f>
        <v>9040</v>
      </c>
      <c r="AA578" s="33">
        <f t="shared" ref="AA578" si="1130">+AA577+W578</f>
        <v>685367</v>
      </c>
      <c r="AB578" s="33"/>
      <c r="AC578" s="46">
        <f t="shared" ref="AC578" si="1131">+AA578/H578</f>
        <v>1.6026112737884304E-2</v>
      </c>
      <c r="AD578" s="33"/>
      <c r="AE578" s="33">
        <f t="shared" ref="AE578" si="1132">+AA578/BW578</f>
        <v>1204.5114235500878</v>
      </c>
      <c r="AF578" s="50"/>
      <c r="AG578" s="33">
        <f t="shared" ref="AG578" si="1133">SUM(W572:W578)</f>
        <v>9299</v>
      </c>
      <c r="AH578" s="33">
        <f t="shared" ref="AH578" si="1134">SUM(D549:D1060)</f>
        <v>1119838399.060914</v>
      </c>
      <c r="AI578" s="213">
        <f t="shared" ref="AI578" si="1135">+(AG578-AG571)/AG571</f>
        <v>-3.3769742310889445E-2</v>
      </c>
      <c r="AJ578" s="50"/>
      <c r="AK578" s="111"/>
      <c r="AL578" s="23">
        <f t="shared" ref="AL578" si="1136">+AP578-AP577</f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ref="AR578" si="1137">+AL578/AP577</f>
        <v>1.5367789866686779E-3</v>
      </c>
      <c r="AS578" s="25"/>
      <c r="AT578" s="25"/>
      <c r="AU578" s="24"/>
      <c r="AV578" s="298">
        <f t="shared" ref="AV578" si="1138">+AP578/H578</f>
        <v>0.8097774844582013</v>
      </c>
      <c r="AW578" s="298"/>
      <c r="AX578" s="24">
        <f t="shared" ref="AX578" si="1139">+AP578/BW578</f>
        <v>60862.309314586993</v>
      </c>
      <c r="AY578" s="308"/>
      <c r="AZ578" s="111"/>
      <c r="BA578" s="65">
        <f t="shared" ref="BA578" si="1140">+BC578-BC577</f>
        <v>549020</v>
      </c>
      <c r="BB578" s="66"/>
      <c r="BC578" s="66">
        <v>657102757</v>
      </c>
      <c r="BD578" s="66"/>
      <c r="BE578" s="66">
        <f t="shared" ref="BE578" si="1141">+D578</f>
        <v>42357</v>
      </c>
      <c r="BF578" s="66"/>
      <c r="BG578" s="144">
        <f t="shared" ref="BG578" si="1142">+BE578/BA578</f>
        <v>7.7150194892717933E-2</v>
      </c>
      <c r="BH578" s="66"/>
      <c r="BI578" s="170"/>
      <c r="BJ578" s="66"/>
      <c r="BK578" s="66">
        <f t="shared" ref="BK578" si="1143">SUM(BA572:BA578)</f>
        <v>12762457</v>
      </c>
      <c r="BL578" s="66"/>
      <c r="BM578" s="144">
        <f t="shared" ref="BM578" si="1144">+Q578/BK578</f>
        <v>4.3944516326284197E-2</v>
      </c>
      <c r="BN578" s="65">
        <f t="shared" ref="BN578" si="1145">+BC578/BW578</f>
        <v>1154837.8857644992</v>
      </c>
      <c r="BO578" s="66"/>
      <c r="BP578" s="66">
        <f t="shared" ref="BP578" si="1146">+BP577+BE578</f>
        <v>41858664</v>
      </c>
      <c r="BQ578" s="66"/>
      <c r="BR578" s="435">
        <f t="shared" ref="BR578" si="1147">+BP578/BC578</f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ref="H579" si="1148">+H578+D579</f>
        <v>42790336</v>
      </c>
      <c r="I579" s="16"/>
      <c r="J579" s="436">
        <f t="shared" ref="J579" si="1149">+D579/H578</f>
        <v>5.7742614971149041E-4</v>
      </c>
      <c r="K579" s="16"/>
      <c r="L579" s="16"/>
      <c r="M579" s="16"/>
      <c r="N579" s="16">
        <f t="shared" ref="N579" si="1150">SUM(D573:D579)</f>
        <v>558601</v>
      </c>
      <c r="O579" s="16">
        <f t="shared" ref="O579" si="1151">+H579/BW579</f>
        <v>75070.764912280705</v>
      </c>
      <c r="P579" s="41"/>
      <c r="Q579" s="17">
        <f t="shared" ref="Q579" si="1152">SUM(D573:D579)</f>
        <v>558601</v>
      </c>
      <c r="R579" s="16"/>
      <c r="S579" s="60">
        <f t="shared" ref="S579" si="1153">+(Q579-Q572)/Q572</f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ref="Z579" si="1154">SUM(W574:W579)</f>
        <v>8824</v>
      </c>
      <c r="AA579" s="33">
        <f t="shared" ref="AA579" si="1155">+AA578+W579</f>
        <v>685884</v>
      </c>
      <c r="AB579" s="33"/>
      <c r="AC579" s="46">
        <f t="shared" ref="AC579" si="1156">+AA579/H579</f>
        <v>1.6028946349007402E-2</v>
      </c>
      <c r="AD579" s="33"/>
      <c r="AE579" s="33">
        <f t="shared" ref="AE579" si="1157">+AA579/BW579</f>
        <v>1203.3052631578948</v>
      </c>
      <c r="AF579" s="50"/>
      <c r="AG579" s="33">
        <f t="shared" ref="AG579" si="1158">SUM(W573:W579)</f>
        <v>9557</v>
      </c>
      <c r="AH579" s="33">
        <f t="shared" ref="AH579" si="1159">SUM(D550:D1061)</f>
        <v>1119667274.060914</v>
      </c>
      <c r="AI579" s="213">
        <f t="shared" ref="AI579" si="1160">+(AG579-AG572)/AG572</f>
        <v>2.7966010541034741E-2</v>
      </c>
      <c r="AJ579" s="50"/>
      <c r="AK579" s="111"/>
      <c r="AL579" s="23">
        <f t="shared" ref="AL579" si="1161">+AP579-AP578</f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ref="AR579" si="1162">+AL579/AP578</f>
        <v>9.9071187047175026E-4</v>
      </c>
      <c r="AS579" s="25"/>
      <c r="AT579" s="25"/>
      <c r="AU579" s="24"/>
      <c r="AV579" s="298">
        <f t="shared" ref="AV579" si="1163">+AP579/H579</f>
        <v>0.81011196079413816</v>
      </c>
      <c r="AW579" s="298"/>
      <c r="AX579" s="24">
        <f t="shared" ref="AX579" si="1164">+AP579/BW579</f>
        <v>60815.724561403506</v>
      </c>
      <c r="AY579" s="308"/>
      <c r="AZ579" s="111"/>
      <c r="BA579" s="65">
        <f t="shared" ref="BA579" si="1165">+BC579-BC578</f>
        <v>311143</v>
      </c>
      <c r="BB579" s="66"/>
      <c r="BC579" s="66">
        <v>657413900</v>
      </c>
      <c r="BD579" s="66"/>
      <c r="BE579" s="66">
        <f t="shared" ref="BE579" si="1166">+D579</f>
        <v>24694</v>
      </c>
      <c r="BF579" s="66"/>
      <c r="BG579" s="144">
        <f t="shared" ref="BG579" si="1167">+BE579/BA579</f>
        <v>7.9365436471333123E-2</v>
      </c>
      <c r="BH579" s="66"/>
      <c r="BI579" s="170"/>
      <c r="BJ579" s="66"/>
      <c r="BK579" s="66">
        <f t="shared" ref="BK579" si="1168">SUM(BA573:BA579)</f>
        <v>12665244</v>
      </c>
      <c r="BL579" s="66"/>
      <c r="BM579" s="144">
        <f t="shared" ref="BM579" si="1169">+Q579/BK579</f>
        <v>4.4105032638929023E-2</v>
      </c>
      <c r="BN579" s="65">
        <f t="shared" ref="BN579" si="1170">+BC579/BW579</f>
        <v>1153357.7192982456</v>
      </c>
      <c r="BO579" s="66"/>
      <c r="BP579" s="66">
        <f t="shared" ref="BP579" si="1171">+BP578+BE579</f>
        <v>41883358</v>
      </c>
      <c r="BQ579" s="66"/>
      <c r="BR579" s="435">
        <f t="shared" ref="BR579" si="1172">+BP579/BC579</f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ref="H580" si="1173">+H579+D580</f>
        <v>42855327</v>
      </c>
      <c r="I580" s="16"/>
      <c r="J580" s="436">
        <f t="shared" ref="J580" si="1174">+D580/H579</f>
        <v>1.5188242504101861E-3</v>
      </c>
      <c r="K580" s="16"/>
      <c r="L580" s="16"/>
      <c r="M580" s="16"/>
      <c r="N580" s="16">
        <f t="shared" ref="N580" si="1175">SUM(D574:D580)</f>
        <v>549863</v>
      </c>
      <c r="O580" s="16">
        <f>+H580/BW580</f>
        <v>75053.112084063046</v>
      </c>
      <c r="P580" s="41"/>
      <c r="Q580" s="17">
        <f t="shared" ref="Q580" si="1176">SUM(D574:D580)</f>
        <v>549863</v>
      </c>
      <c r="R580" s="16"/>
      <c r="S580" s="60">
        <f t="shared" ref="S580" si="1177">+(Q580-Q573)/Q573</f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ref="Z580" si="1178">SUM(W575:W580)</f>
        <v>7664</v>
      </c>
      <c r="AA580" s="33">
        <f t="shared" ref="AA580" si="1179">+AA579+W580</f>
        <v>686535</v>
      </c>
      <c r="AB580" s="33"/>
      <c r="AC580" s="46">
        <f t="shared" ref="AC580" si="1180">+AA580/H580</f>
        <v>1.6019828760144569E-2</v>
      </c>
      <c r="AD580" s="33"/>
      <c r="AE580" s="33">
        <f t="shared" ref="AE580:AE582" si="1181">+AA580/BW580</f>
        <v>1202.3380035026269</v>
      </c>
      <c r="AF580" s="50"/>
      <c r="AG580" s="33">
        <f t="shared" ref="AG580" si="1182">SUM(W574:W580)</f>
        <v>9475</v>
      </c>
      <c r="AH580" s="33">
        <f t="shared" ref="AH580" si="1183">SUM(D551:D1062)</f>
        <v>1119595186.060914</v>
      </c>
      <c r="AI580" s="213">
        <f t="shared" ref="AI580" si="1184">+(AG580-AG573)/AG573</f>
        <v>1.4345359169253826E-2</v>
      </c>
      <c r="AJ580" s="50"/>
      <c r="AK580" s="111" t="s">
        <v>26</v>
      </c>
      <c r="AL580" s="23">
        <f t="shared" ref="AL580" si="1185">+AP580-AP579</f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ref="AR580" si="1186">+AL580/AP579</f>
        <v>4.327135730679995E-3</v>
      </c>
      <c r="AS580" s="25"/>
      <c r="AT580" s="25"/>
      <c r="AU580" s="24"/>
      <c r="AV580" s="298">
        <f t="shared" ref="AV580" si="1187">+AP580/H580</f>
        <v>0.81238355735799195</v>
      </c>
      <c r="AW580" s="298"/>
      <c r="AX580" s="24">
        <f t="shared" ref="AX580" si="1188">+AP580/BW580</f>
        <v>60971.914185639231</v>
      </c>
      <c r="AY580" s="308"/>
      <c r="AZ580" s="111" t="s">
        <v>26</v>
      </c>
      <c r="BA580" s="65">
        <f t="shared" ref="BA580" si="1189">+BC580-BC579</f>
        <v>2200000</v>
      </c>
      <c r="BB580" s="66"/>
      <c r="BC580" s="66">
        <f>+BC579+2200000</f>
        <v>659613900</v>
      </c>
      <c r="BD580" s="66"/>
      <c r="BE580" s="66">
        <f t="shared" ref="BE580" si="1190">+D580</f>
        <v>64991</v>
      </c>
      <c r="BF580" s="66"/>
      <c r="BG580" s="144">
        <f t="shared" ref="BG580" si="1191">+BE580/BA580</f>
        <v>2.9541363636363636E-2</v>
      </c>
      <c r="BH580" s="66"/>
      <c r="BI580" s="170"/>
      <c r="BJ580" s="66"/>
      <c r="BK580" s="66">
        <f t="shared" ref="BK580" si="1192">SUM(BA574:BA580)</f>
        <v>10352556</v>
      </c>
      <c r="BL580" s="66"/>
      <c r="BM580" s="144">
        <f t="shared" ref="BM580" si="1193">+Q580/BK580</f>
        <v>5.3113743118124647E-2</v>
      </c>
      <c r="BN580" s="65">
        <f t="shared" ref="BN580" si="1194">+BC580/BW580</f>
        <v>1155190.7180385289</v>
      </c>
      <c r="BO580" s="66"/>
      <c r="BP580" s="66">
        <f t="shared" ref="BP580" si="1195">+BP579+BE580</f>
        <v>41948349</v>
      </c>
      <c r="BQ580" s="66"/>
      <c r="BR580" s="435">
        <f t="shared" ref="BR580" si="1196">+BP580/BC580</f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ref="H581" si="1197">+H580+D581</f>
        <v>42947574</v>
      </c>
      <c r="I581" s="16"/>
      <c r="J581" s="436">
        <f t="shared" ref="J581" si="1198">+D581/H580</f>
        <v>2.1525212023233422E-3</v>
      </c>
      <c r="K581" s="16"/>
      <c r="L581" s="16"/>
      <c r="M581" s="16"/>
      <c r="N581" s="16">
        <f t="shared" ref="N581" si="1199">SUM(D575:D581)</f>
        <v>547299</v>
      </c>
      <c r="O581" s="16">
        <f t="shared" ref="O581:O582" si="1200">+H581/BW581</f>
        <v>75083.171328671335</v>
      </c>
      <c r="P581" s="41"/>
      <c r="Q581" s="17">
        <f t="shared" ref="Q581" si="1201">SUM(D575:D581)</f>
        <v>547299</v>
      </c>
      <c r="R581" s="16"/>
      <c r="S581" s="60">
        <f t="shared" ref="S581" si="1202">+(Q581-Q574)/Q574</f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ref="Z581" si="1203">SUM(W576:W581)</f>
        <v>7159</v>
      </c>
      <c r="AA581" s="33">
        <f t="shared" ref="AA581" si="1204">+AA580+W581</f>
        <v>688132</v>
      </c>
      <c r="AB581" s="33"/>
      <c r="AC581" s="46">
        <f t="shared" ref="AC581" si="1205">+AA581/H581</f>
        <v>1.6022604676110459E-2</v>
      </c>
      <c r="AD581" s="33"/>
      <c r="AE581" s="33">
        <f t="shared" si="1181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ref="AL581" si="1206">+AP581-AP580</f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ref="AR581" si="1207">+AL581/AP580</f>
        <v>4.3084922997045838E-3</v>
      </c>
      <c r="AS581" s="25"/>
      <c r="AT581" s="25"/>
      <c r="AU581" s="24"/>
      <c r="AV581" s="298">
        <f t="shared" ref="AV581" si="1208">+AP581/H581</f>
        <v>0.81413127083732362</v>
      </c>
      <c r="AW581" s="298"/>
      <c r="AX581" s="24">
        <f t="shared" ref="AX581" si="1209">+AP581/BW581</f>
        <v>61127.557692307695</v>
      </c>
      <c r="AY581" s="308"/>
      <c r="AZ581" s="111" t="s">
        <v>26</v>
      </c>
      <c r="BA581" s="65">
        <f t="shared" ref="BA581:BA582" si="1210">+BC581-BC580</f>
        <v>2200000</v>
      </c>
      <c r="BB581" s="66"/>
      <c r="BC581" s="66">
        <f>+BC580+2200000</f>
        <v>661813900</v>
      </c>
      <c r="BD581" s="66"/>
      <c r="BE581" s="66">
        <f t="shared" ref="BE581:BE582" si="1211">+D581</f>
        <v>92247</v>
      </c>
      <c r="BF581" s="66"/>
      <c r="BG581" s="144">
        <f t="shared" ref="BG581:BG582" si="1212">+BE581/BA581</f>
        <v>4.1930454545454549E-2</v>
      </c>
      <c r="BH581" s="66"/>
      <c r="BI581" s="170"/>
      <c r="BJ581" s="66"/>
      <c r="BK581" s="66"/>
      <c r="BL581" s="66"/>
      <c r="BM581" s="144"/>
      <c r="BN581" s="65">
        <f t="shared" ref="BN581" si="1213">+BC581/BW581</f>
        <v>1157017.3076923077</v>
      </c>
      <c r="BO581" s="66"/>
      <c r="BP581" s="66">
        <f t="shared" ref="BP581" si="1214">+BP580+BE581</f>
        <v>42040596</v>
      </c>
      <c r="BQ581" s="66"/>
      <c r="BR581" s="435">
        <f t="shared" ref="BR581" si="1215">+BP581/BC581</f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ref="H582" si="1216">+H581+D582</f>
        <v>43047349</v>
      </c>
      <c r="I582" s="16"/>
      <c r="J582" s="436">
        <f t="shared" ref="J582" si="1217">+D582/H581</f>
        <v>2.3231812814386208E-3</v>
      </c>
      <c r="K582" s="16"/>
      <c r="L582" s="16"/>
      <c r="M582" s="16"/>
      <c r="N582" s="16">
        <f t="shared" ref="N582" si="1218">SUM(D576:D582)</f>
        <v>539087</v>
      </c>
      <c r="O582" s="16">
        <f t="shared" si="1200"/>
        <v>75126.263525305403</v>
      </c>
      <c r="P582" s="41"/>
      <c r="Q582" s="17">
        <f t="shared" ref="Q582" si="1219">SUM(D576:D582)</f>
        <v>539087</v>
      </c>
      <c r="R582" s="16"/>
      <c r="S582" s="60">
        <f t="shared" ref="S582" si="1220">+(Q582-Q575)/Q575</f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ref="Z582" si="1221">SUM(W577:W582)</f>
        <v>7102</v>
      </c>
      <c r="AA582" s="33">
        <f t="shared" ref="AA582" si="1222">+AA581+W582</f>
        <v>689951</v>
      </c>
      <c r="AB582" s="33"/>
      <c r="AC582" s="46">
        <f t="shared" ref="AC582" si="1223">+AA582/H582</f>
        <v>1.6027723333206883E-2</v>
      </c>
      <c r="AD582" s="33"/>
      <c r="AE582" s="33">
        <f t="shared" si="1181"/>
        <v>1204.1029668411868</v>
      </c>
      <c r="AF582" s="50"/>
      <c r="AG582" s="33"/>
      <c r="AH582" s="33"/>
      <c r="AI582" s="213"/>
      <c r="AJ582" s="50"/>
      <c r="AK582" s="111"/>
      <c r="AL582" s="23">
        <f t="shared" ref="AL582" si="1224">+AP582-AP581</f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ref="AR582" si="1225">+AL582/AP581</f>
        <v>4.0751937875638539E-3</v>
      </c>
      <c r="AS582" s="25"/>
      <c r="AT582" s="25"/>
      <c r="AU582" s="24"/>
      <c r="AV582" s="298">
        <f t="shared" ref="AV582" si="1226">+AP582/H582</f>
        <v>0.81555433297413971</v>
      </c>
      <c r="AW582" s="298"/>
      <c r="AX582" s="24">
        <f t="shared" ref="AX582" si="1227">+AP582/BW582</f>
        <v>61269.549738219896</v>
      </c>
      <c r="AY582" s="308"/>
      <c r="AZ582" s="111"/>
      <c r="BA582" s="65">
        <f t="shared" si="1210"/>
        <v>2261407</v>
      </c>
      <c r="BB582" s="66"/>
      <c r="BC582" s="66">
        <v>664075307</v>
      </c>
      <c r="BD582" s="66"/>
      <c r="BE582" s="66">
        <f t="shared" si="1211"/>
        <v>99775</v>
      </c>
      <c r="BF582" s="66"/>
      <c r="BG582" s="144">
        <f t="shared" si="1212"/>
        <v>4.4120761985790263E-2</v>
      </c>
      <c r="BH582" s="66"/>
      <c r="BI582" s="170"/>
      <c r="BJ582" s="66"/>
      <c r="BK582" s="66"/>
      <c r="BL582" s="66"/>
      <c r="BM582" s="144"/>
      <c r="BN582" s="65">
        <f t="shared" ref="BN582" si="1228">+BC582/BW582</f>
        <v>1158944.6893542758</v>
      </c>
      <c r="BO582" s="66"/>
      <c r="BP582" s="66">
        <f t="shared" ref="BP582" si="1229">+BP581+BE582</f>
        <v>42140371</v>
      </c>
      <c r="BQ582" s="66"/>
      <c r="BR582" s="435">
        <f t="shared" ref="BR582" si="1230">+BP582/BC582</f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ref="H583" si="1231">+H582+D583</f>
        <v>43137029</v>
      </c>
      <c r="I583" s="16"/>
      <c r="J583" s="436">
        <f t="shared" ref="J583" si="1232">+D583/H582</f>
        <v>2.0832874052244192E-3</v>
      </c>
      <c r="K583" s="16"/>
      <c r="L583" s="16"/>
      <c r="M583" s="16"/>
      <c r="N583" s="16">
        <f t="shared" ref="N583" si="1233">SUM(D577:D583)</f>
        <v>520042</v>
      </c>
      <c r="O583" s="16">
        <f t="shared" ref="O583" si="1234">+H583/BW583</f>
        <v>75151.618466898959</v>
      </c>
      <c r="P583" s="41"/>
      <c r="Q583" s="17">
        <f t="shared" ref="Q583" si="1235">SUM(D577:D583)</f>
        <v>520042</v>
      </c>
      <c r="R583" s="16"/>
      <c r="S583" s="60">
        <f t="shared" ref="S583" si="1236">+(Q583-Q576)/Q576</f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ref="Z583" si="1237">SUM(W578:W583)</f>
        <v>6819</v>
      </c>
      <c r="AA583" s="33">
        <f t="shared" ref="AA583" si="1238">+AA582+W583</f>
        <v>691605</v>
      </c>
      <c r="AB583" s="33"/>
      <c r="AC583" s="46">
        <f t="shared" ref="AC583" si="1239">+AA583/H583</f>
        <v>1.6032745324208581E-2</v>
      </c>
      <c r="AD583" s="33"/>
      <c r="AE583" s="33">
        <f t="shared" ref="AE583" si="1240">+AA583/BW583</f>
        <v>1204.8867595818815</v>
      </c>
      <c r="AF583" s="50"/>
      <c r="AG583" s="33"/>
      <c r="AH583" s="33"/>
      <c r="AI583" s="213"/>
      <c r="AJ583" s="50"/>
      <c r="AK583" s="111"/>
      <c r="AL583" s="23">
        <f t="shared" ref="AL583" si="1241">+AP583-AP582</f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ref="AR583" si="1242">+AL583/AP582</f>
        <v>2.7859042575918069E-3</v>
      </c>
      <c r="AS583" s="25"/>
      <c r="AT583" s="25"/>
      <c r="AU583" s="24"/>
      <c r="AV583" s="298">
        <f t="shared" ref="AV583" si="1243">+AP583/H583</f>
        <v>0.81612616390433379</v>
      </c>
      <c r="AW583" s="298"/>
      <c r="AX583" s="24">
        <f t="shared" ref="AX583" si="1244">+AP583/BW583</f>
        <v>61333.202090592335</v>
      </c>
      <c r="AY583" s="308"/>
      <c r="AZ583" s="111"/>
      <c r="BA583" s="65">
        <f t="shared" ref="BA583" si="1245">+BC583-BC582</f>
        <v>1805837</v>
      </c>
      <c r="BB583" s="66"/>
      <c r="BC583" s="66">
        <v>665881144</v>
      </c>
      <c r="BD583" s="66"/>
      <c r="BE583" s="66">
        <f t="shared" ref="BE583" si="1246">+D583</f>
        <v>89680</v>
      </c>
      <c r="BF583" s="66"/>
      <c r="BG583" s="144">
        <f t="shared" ref="BG583" si="1247">+BE583/BA583</f>
        <v>4.9661182044669593E-2</v>
      </c>
      <c r="BH583" s="66"/>
      <c r="BI583" s="170"/>
      <c r="BJ583" s="66"/>
      <c r="BK583" s="66"/>
      <c r="BL583" s="66"/>
      <c r="BM583" s="144"/>
      <c r="BN583" s="65">
        <f t="shared" ref="BN583" si="1248">+BC583/BW583</f>
        <v>1160071.6794425086</v>
      </c>
      <c r="BO583" s="66"/>
      <c r="BP583" s="66">
        <f t="shared" ref="BP583" si="1249">+BP582+BE583</f>
        <v>42230051</v>
      </c>
      <c r="BQ583" s="66"/>
      <c r="BR583" s="435">
        <f t="shared" ref="BR583" si="1250">+BP583/BC583</f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" si="1251">+H583+D584</f>
        <v>43229995</v>
      </c>
      <c r="I584" s="16"/>
      <c r="J584" s="436">
        <f t="shared" ref="J584" si="1252">+D584/H583</f>
        <v>2.1551321951263727E-3</v>
      </c>
      <c r="K584" s="16"/>
      <c r="L584" s="16"/>
      <c r="M584" s="16"/>
      <c r="N584" s="16">
        <f t="shared" ref="N584" si="1253">SUM(D578:D584)</f>
        <v>506710</v>
      </c>
      <c r="O584" s="16">
        <f t="shared" ref="O584" si="1254">+H584/BW584</f>
        <v>75182.600000000006</v>
      </c>
      <c r="P584" s="41"/>
      <c r="Q584" s="17">
        <f t="shared" ref="Q584" si="1255">SUM(D578:D584)</f>
        <v>506710</v>
      </c>
      <c r="R584" s="16"/>
      <c r="S584" s="60">
        <f t="shared" ref="S584" si="1256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" si="1257">SUM(W579:W584)</f>
        <v>7943</v>
      </c>
      <c r="AA584" s="33">
        <f t="shared" ref="AA584" si="1258">+AA583+W584</f>
        <v>693310</v>
      </c>
      <c r="AB584" s="33"/>
      <c r="AC584" s="46">
        <f t="shared" ref="AC584" si="1259">+AA584/H584</f>
        <v>1.6037707152175243E-2</v>
      </c>
      <c r="AD584" s="33"/>
      <c r="AE584" s="33">
        <f t="shared" ref="AE584" si="1260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" si="1261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" si="1262">+AL584/AP583</f>
        <v>2.8075067650406085E-3</v>
      </c>
      <c r="AS584" s="25"/>
      <c r="AT584" s="25"/>
      <c r="AU584" s="24"/>
      <c r="AV584" s="298">
        <f t="shared" ref="AV584" si="1263">+AP584/H584</f>
        <v>0.81665743889167697</v>
      </c>
      <c r="AW584" s="298"/>
      <c r="AX584" s="24">
        <f t="shared" ref="AX584" si="1264">+AP584/BW584</f>
        <v>61398.42956521739</v>
      </c>
      <c r="AY584" s="308"/>
      <c r="AZ584" s="111"/>
      <c r="BA584" s="65">
        <f t="shared" ref="BA584" si="1265">+BC584-BC583</f>
        <v>1950623</v>
      </c>
      <c r="BB584" s="66"/>
      <c r="BC584" s="66">
        <v>667831767</v>
      </c>
      <c r="BD584" s="66"/>
      <c r="BE584" s="66">
        <f t="shared" ref="BE584" si="1266">+D584</f>
        <v>92966</v>
      </c>
      <c r="BF584" s="66"/>
      <c r="BG584" s="144">
        <f t="shared" ref="BG584" si="1267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" si="1268">+BC584/BW584</f>
        <v>1161446.5513043478</v>
      </c>
      <c r="BO584" s="66"/>
      <c r="BP584" s="66">
        <f t="shared" ref="BP584" si="1269">+BP583+BE584</f>
        <v>42323017</v>
      </c>
      <c r="BQ584" s="66"/>
      <c r="BR584" s="435">
        <f t="shared" ref="BR584" si="1270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ref="H585" si="1271">+H584+D585</f>
        <v>43263905</v>
      </c>
      <c r="I585" s="16"/>
      <c r="J585" s="436">
        <f t="shared" ref="J585" si="1272">+D585/H584</f>
        <v>7.8440906597375274E-4</v>
      </c>
      <c r="K585" s="16"/>
      <c r="L585" s="16"/>
      <c r="M585" s="16"/>
      <c r="N585" s="16">
        <f t="shared" ref="N585" si="1273">SUM(D579:D585)</f>
        <v>498263</v>
      </c>
      <c r="O585" s="16">
        <f t="shared" ref="O585" si="1274">+H585/BW585</f>
        <v>75110.946180555562</v>
      </c>
      <c r="P585" s="41"/>
      <c r="Q585" s="17">
        <f t="shared" ref="Q585" si="1275">SUM(D579:D585)</f>
        <v>498263</v>
      </c>
      <c r="R585" s="16"/>
      <c r="S585" s="60">
        <f t="shared" ref="S585" si="1276">+(Q585-Q578)/Q578</f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ref="Z585" si="1277">SUM(W580:W585)</f>
        <v>7890</v>
      </c>
      <c r="AA585" s="33">
        <f t="shared" ref="AA585" si="1278">+AA584+W585</f>
        <v>693774</v>
      </c>
      <c r="AB585" s="33"/>
      <c r="AC585" s="46">
        <f t="shared" ref="AC585" si="1279">+AA585/H585</f>
        <v>1.603586176513655E-2</v>
      </c>
      <c r="AD585" s="33"/>
      <c r="AE585" s="33">
        <f t="shared" ref="AE585" si="1280">+AA585/BW585</f>
        <v>1204.46875</v>
      </c>
      <c r="AF585" s="50"/>
      <c r="AG585" s="33"/>
      <c r="AH585" s="33"/>
      <c r="AI585" s="213"/>
      <c r="AJ585" s="50"/>
      <c r="AK585" s="111"/>
      <c r="AL585" s="23">
        <f t="shared" ref="AL585" si="1281">+AP585-AP584</f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ref="AR585" si="1282">+AL585/AP584</f>
        <v>1.3665836007645232E-3</v>
      </c>
      <c r="AS585" s="25"/>
      <c r="AT585" s="25"/>
      <c r="AU585" s="24"/>
      <c r="AV585" s="298">
        <f t="shared" ref="AV585" si="1283">+AP585/H585</f>
        <v>0.81713250341133103</v>
      </c>
      <c r="AW585" s="298"/>
      <c r="AX585" s="24">
        <f t="shared" ref="AX585" si="1284">+AP585/BW585</f>
        <v>61375.595486111109</v>
      </c>
      <c r="AY585" s="308"/>
      <c r="AZ585" s="111"/>
      <c r="BA585" s="65">
        <f t="shared" ref="BA585" si="1285">+BC585-BC584</f>
        <v>543948</v>
      </c>
      <c r="BB585" s="66"/>
      <c r="BC585" s="66">
        <v>668375715</v>
      </c>
      <c r="BD585" s="66"/>
      <c r="BE585" s="66">
        <f t="shared" ref="BE585" si="1286">+D585</f>
        <v>33910</v>
      </c>
      <c r="BF585" s="66"/>
      <c r="BG585" s="144">
        <f t="shared" ref="BG585" si="1287">+BE585/BA585</f>
        <v>6.2340517843617403E-2</v>
      </c>
      <c r="BH585" s="66"/>
      <c r="BI585" s="170"/>
      <c r="BJ585" s="66"/>
      <c r="BK585" s="66"/>
      <c r="BL585" s="66"/>
      <c r="BM585" s="144"/>
      <c r="BN585" s="65">
        <f t="shared" ref="BN585" si="1288">+BC585/BW585</f>
        <v>1160374.5052083333</v>
      </c>
      <c r="BO585" s="66"/>
      <c r="BP585" s="66">
        <f t="shared" ref="BP585" si="1289">+BP584+BE585</f>
        <v>42356927</v>
      </c>
      <c r="BQ585" s="66"/>
      <c r="BR585" s="435">
        <f t="shared" ref="BR585" si="1290">+BP585/BC585</f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ref="H586" si="1291">+H585+D586</f>
        <v>43281852</v>
      </c>
      <c r="I586" s="16"/>
      <c r="J586" s="436">
        <f t="shared" ref="J586" si="1292">+D586/H585</f>
        <v>4.1482616975975701E-4</v>
      </c>
      <c r="K586" s="16"/>
      <c r="L586" s="16"/>
      <c r="M586" s="16"/>
      <c r="N586" s="16">
        <f t="shared" ref="N586" si="1293">SUM(D580:D586)</f>
        <v>491516</v>
      </c>
      <c r="O586" s="16">
        <f t="shared" ref="O586" si="1294">+H586/BW586</f>
        <v>75011.875216637782</v>
      </c>
      <c r="P586" s="41"/>
      <c r="Q586" s="17">
        <f t="shared" ref="Q586" si="1295">SUM(D580:D586)</f>
        <v>491516</v>
      </c>
      <c r="R586" s="16"/>
      <c r="S586" s="60">
        <f t="shared" ref="S586" si="1296">+(Q586-Q579)/Q579</f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ref="Z586" si="1297">SUM(W581:W586)</f>
        <v>7400</v>
      </c>
      <c r="AA586" s="33">
        <f t="shared" ref="AA586" si="1298">+AA585+W586</f>
        <v>693935</v>
      </c>
      <c r="AB586" s="33"/>
      <c r="AC586" s="46">
        <f t="shared" ref="AC586" si="1299">+AA586/H586</f>
        <v>1.6032932232197459E-2</v>
      </c>
      <c r="AD586" s="33"/>
      <c r="AE586" s="33">
        <f t="shared" ref="AE586" si="1300">+AA586/BW586</f>
        <v>1202.6603119584056</v>
      </c>
      <c r="AF586" s="50"/>
      <c r="AG586" s="33"/>
      <c r="AH586" s="33"/>
      <c r="AI586" s="213"/>
      <c r="AJ586" s="50"/>
      <c r="AK586" s="111"/>
      <c r="AL586" s="23">
        <f t="shared" ref="AL586" si="1301">+AP586-AP585</f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ref="AR586" si="1302">+AL586/AP585</f>
        <v>6.294349429682779E-4</v>
      </c>
      <c r="AS586" s="25"/>
      <c r="AT586" s="25"/>
      <c r="AU586" s="24"/>
      <c r="AV586" s="298">
        <f t="shared" ref="AV586" si="1303">+AP586/H586</f>
        <v>0.81730779450010593</v>
      </c>
      <c r="AW586" s="298"/>
      <c r="AX586" s="24">
        <f t="shared" ref="AX586" si="1304">+AP586/BW586</f>
        <v>61307.790294627383</v>
      </c>
      <c r="AY586" s="308"/>
      <c r="AZ586" s="111"/>
      <c r="BA586" s="65">
        <f t="shared" ref="BA586" si="1305">+BC586-BC585</f>
        <v>393976</v>
      </c>
      <c r="BB586" s="66"/>
      <c r="BC586" s="66">
        <v>668769691</v>
      </c>
      <c r="BD586" s="66"/>
      <c r="BE586" s="66">
        <f t="shared" ref="BE586" si="1306">+D586</f>
        <v>17947</v>
      </c>
      <c r="BF586" s="66"/>
      <c r="BG586" s="144">
        <f t="shared" ref="BG586" si="1307">+BE586/BA586</f>
        <v>4.5553536256015596E-2</v>
      </c>
      <c r="BH586" s="66"/>
      <c r="BI586" s="170"/>
      <c r="BJ586" s="66"/>
      <c r="BK586" s="66"/>
      <c r="BL586" s="66"/>
      <c r="BM586" s="144"/>
      <c r="BN586" s="65">
        <f t="shared" ref="BN586" si="1308">+BC586/BW586</f>
        <v>1159046.2582322357</v>
      </c>
      <c r="BO586" s="66"/>
      <c r="BP586" s="66">
        <f t="shared" ref="BP586" si="1309">+BP585+BE586</f>
        <v>42374874</v>
      </c>
      <c r="BQ586" s="66"/>
      <c r="BR586" s="435">
        <f t="shared" ref="BR586" si="1310">+BP586/BC586</f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ref="H587" si="1311">+H586+D587</f>
        <v>43334987</v>
      </c>
      <c r="I587" s="16"/>
      <c r="J587" s="436">
        <f t="shared" ref="J587" si="1312">+D587/H586</f>
        <v>1.2276507946101752E-3</v>
      </c>
      <c r="K587" s="16"/>
      <c r="L587" s="16"/>
      <c r="M587" s="16"/>
      <c r="N587" s="16">
        <f t="shared" ref="N587" si="1313">SUM(D581:D587)</f>
        <v>479660</v>
      </c>
      <c r="O587" s="16">
        <f t="shared" ref="O587" si="1314">+H587/BW587</f>
        <v>74974.025951557094</v>
      </c>
      <c r="P587" s="41"/>
      <c r="Q587" s="17">
        <f t="shared" ref="Q587" si="1315">SUM(D581:D587)</f>
        <v>479660</v>
      </c>
      <c r="R587" s="16"/>
      <c r="S587" s="60">
        <f t="shared" ref="S587" si="1316">+(Q587-Q580)/Q580</f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ref="Z587" si="1317">SUM(W582:W587)</f>
        <v>6487</v>
      </c>
      <c r="AA587" s="33">
        <f t="shared" ref="AA587" si="1318">+AA586+W587</f>
        <v>694619</v>
      </c>
      <c r="AB587" s="33"/>
      <c r="AC587" s="46">
        <f t="shared" ref="AC587" si="1319">+AA587/H587</f>
        <v>1.602905753727352E-2</v>
      </c>
      <c r="AD587" s="33"/>
      <c r="AE587" s="33">
        <f t="shared" ref="AE587" si="1320">+AA587/BW587</f>
        <v>1201.7629757785467</v>
      </c>
      <c r="AF587" s="50"/>
      <c r="AG587" s="33"/>
      <c r="AH587" s="33"/>
      <c r="AI587" s="213"/>
      <c r="AJ587" s="50"/>
      <c r="AK587" s="111"/>
      <c r="AL587" s="23">
        <f t="shared" ref="AL587" si="1321">+AP587-AP586</f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ref="AR587" si="1322">+AL587/AP586</f>
        <v>5.6231032468357593E-3</v>
      </c>
      <c r="AS587" s="25"/>
      <c r="AT587" s="25"/>
      <c r="AU587" s="24"/>
      <c r="AV587" s="298">
        <f t="shared" ref="AV587" si="1323">+AP587/H587</f>
        <v>0.82089582719847132</v>
      </c>
      <c r="AW587" s="298"/>
      <c r="AX587" s="24">
        <f t="shared" ref="AX587" si="1324">+AP587/BW587</f>
        <v>61545.865051903114</v>
      </c>
      <c r="AY587" s="308"/>
      <c r="AZ587" s="111"/>
      <c r="BA587" s="65">
        <f t="shared" ref="BA587" si="1325">+BC587-BC586</f>
        <v>3763587</v>
      </c>
      <c r="BB587" s="66"/>
      <c r="BC587" s="66">
        <v>672533278</v>
      </c>
      <c r="BD587" s="66"/>
      <c r="BE587" s="66">
        <f t="shared" ref="BE587" si="1326">+D587</f>
        <v>53135</v>
      </c>
      <c r="BF587" s="66"/>
      <c r="BG587" s="144">
        <f t="shared" ref="BG587" si="1327">+BE587/BA587</f>
        <v>1.4118180342317051E-2</v>
      </c>
      <c r="BH587" s="66"/>
      <c r="BI587" s="170"/>
      <c r="BJ587" s="66"/>
      <c r="BK587" s="66"/>
      <c r="BL587" s="66"/>
      <c r="BM587" s="144"/>
      <c r="BN587" s="65">
        <f t="shared" ref="BN587" si="1328">+BC587/BW587</f>
        <v>1163552.3840830449</v>
      </c>
      <c r="BO587" s="66"/>
      <c r="BP587" s="66">
        <f t="shared" ref="BP587" si="1329">+BP586+BE587</f>
        <v>42428009</v>
      </c>
      <c r="BQ587" s="66"/>
      <c r="BR587" s="435">
        <f t="shared" ref="BR587" si="1330">+BP587/BC587</f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ref="H588" si="1331">+H587+D588</f>
        <v>43406796</v>
      </c>
      <c r="I588" s="16"/>
      <c r="J588" s="436">
        <f t="shared" ref="J588" si="1332">+D588/H587</f>
        <v>1.6570675329843759E-3</v>
      </c>
      <c r="K588" s="16"/>
      <c r="L588" s="16"/>
      <c r="M588" s="16"/>
      <c r="N588" s="16">
        <f t="shared" ref="N588" si="1333">SUM(D582:D588)</f>
        <v>459222</v>
      </c>
      <c r="O588" s="16">
        <f t="shared" ref="O588" si="1334">+H588/BW588</f>
        <v>74968.559585492229</v>
      </c>
      <c r="P588" s="41"/>
      <c r="Q588" s="17">
        <f t="shared" ref="Q588" si="1335">SUM(D582:D588)</f>
        <v>459222</v>
      </c>
      <c r="R588" s="16"/>
      <c r="S588" s="60">
        <f t="shared" ref="S588" si="1336">+(Q588-Q581)/Q581</f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ref="Z588" si="1337">SUM(W583:W588)</f>
        <v>6231</v>
      </c>
      <c r="AA588" s="33">
        <f t="shared" ref="AA588" si="1338">+AA587+W588</f>
        <v>696182</v>
      </c>
      <c r="AB588" s="33"/>
      <c r="AC588" s="46">
        <f t="shared" ref="AC588" si="1339">+AA588/H588</f>
        <v>1.6038548433752169E-2</v>
      </c>
      <c r="AD588" s="33"/>
      <c r="AE588" s="33">
        <f t="shared" ref="AE588" si="1340">+AA588/BW588</f>
        <v>1202.3868739205527</v>
      </c>
      <c r="AF588" s="50"/>
      <c r="AG588" s="33"/>
      <c r="AH588" s="33"/>
      <c r="AI588" s="213"/>
      <c r="AJ588" s="50"/>
      <c r="AK588" s="111"/>
      <c r="AL588" s="23">
        <f t="shared" ref="AL588" si="1341">+AP588-AP587</f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ref="AR588" si="1342">+AL588/AP587</f>
        <v>3.8461484402298228E-3</v>
      </c>
      <c r="AS588" s="25"/>
      <c r="AT588" s="25"/>
      <c r="AU588" s="24"/>
      <c r="AV588" s="298">
        <f t="shared" ref="AV588" si="1343">+AP588/H588</f>
        <v>0.82268986174423009</v>
      </c>
      <c r="AW588" s="298"/>
      <c r="AX588" s="24">
        <f t="shared" ref="AX588" si="1344">+AP588/BW588</f>
        <v>61675.87392055268</v>
      </c>
      <c r="AY588" s="308"/>
      <c r="AZ588" s="111"/>
      <c r="BA588" s="65">
        <f t="shared" ref="BA588" si="1345">+BC588-BC587</f>
        <v>1445773</v>
      </c>
      <c r="BB588" s="66"/>
      <c r="BC588" s="66">
        <v>673979051</v>
      </c>
      <c r="BD588" s="66"/>
      <c r="BE588" s="66">
        <f t="shared" ref="BE588" si="1346">+D588</f>
        <v>71809</v>
      </c>
      <c r="BF588" s="66"/>
      <c r="BG588" s="144">
        <f t="shared" ref="BG588" si="1347">+BE588/BA588</f>
        <v>4.9668239758246975E-2</v>
      </c>
      <c r="BH588" s="66"/>
      <c r="BI588" s="170"/>
      <c r="BJ588" s="66"/>
      <c r="BK588" s="66"/>
      <c r="BL588" s="66"/>
      <c r="BM588" s="144"/>
      <c r="BN588" s="65">
        <f t="shared" ref="BN588" si="1348">+BC588/BW588</f>
        <v>1164039.8117443868</v>
      </c>
      <c r="BO588" s="66"/>
      <c r="BP588" s="66">
        <f t="shared" ref="BP588" si="1349">+BP587+BE588</f>
        <v>42499818</v>
      </c>
      <c r="BQ588" s="66"/>
      <c r="BR588" s="435">
        <f t="shared" ref="BR588" si="1350">+BP588/BC588</f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ref="H589" si="1351">+H588+D589</f>
        <v>43487221</v>
      </c>
      <c r="I589" s="16"/>
      <c r="J589" s="436">
        <f t="shared" ref="J589" si="1352">+D589/H588</f>
        <v>1.8528204661776926E-3</v>
      </c>
      <c r="K589" s="16"/>
      <c r="L589" s="16"/>
      <c r="M589" s="16"/>
      <c r="N589" s="16">
        <f t="shared" ref="N589" si="1353">SUM(D583:D589)</f>
        <v>439872</v>
      </c>
      <c r="O589" s="16">
        <f t="shared" ref="O589" si="1354">+H589/BW589</f>
        <v>74977.967241379316</v>
      </c>
      <c r="P589" s="41"/>
      <c r="Q589" s="17">
        <f t="shared" ref="Q589" si="1355">SUM(D583:D589)</f>
        <v>439872</v>
      </c>
      <c r="R589" s="16"/>
      <c r="S589" s="60">
        <f t="shared" ref="S589" si="1356">+(Q589-Q582)/Q582</f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ref="Z589" si="1357">SUM(W584:W589)</f>
        <v>6582</v>
      </c>
      <c r="AA589" s="33">
        <f t="shared" ref="AA589" si="1358">+AA588+W589</f>
        <v>698187</v>
      </c>
      <c r="AB589" s="33"/>
      <c r="AC589" s="46">
        <f t="shared" ref="AC589" si="1359">+AA589/H589</f>
        <v>1.60549923390138E-2</v>
      </c>
      <c r="AD589" s="33"/>
      <c r="AE589" s="33">
        <f t="shared" ref="AE589" si="1360">+AA589/BW589</f>
        <v>1203.7706896551724</v>
      </c>
      <c r="AF589" s="50"/>
      <c r="AG589" s="33"/>
      <c r="AH589" s="33"/>
      <c r="AI589" s="213"/>
      <c r="AJ589" s="50"/>
      <c r="AK589" s="111"/>
      <c r="AL589" s="23">
        <f t="shared" ref="AL589" si="1361">+AP589-AP588</f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ref="AR589" si="1362">+AL589/AP588</f>
        <v>2.9121824717894661E-3</v>
      </c>
      <c r="AS589" s="25"/>
      <c r="AT589" s="25"/>
      <c r="AU589" s="24"/>
      <c r="AV589" s="298">
        <f t="shared" ref="AV589" si="1363">+AP589/H589</f>
        <v>0.8235597763306145</v>
      </c>
      <c r="AW589" s="298"/>
      <c r="AX589" s="24">
        <f t="shared" ref="AX589" si="1364">+AP589/BW589</f>
        <v>61748.837931034483</v>
      </c>
      <c r="AY589" s="308"/>
      <c r="AZ589" s="111"/>
      <c r="BA589" s="65">
        <f t="shared" ref="BA589" si="1365">+BC589-BC588</f>
        <v>1636577</v>
      </c>
      <c r="BB589" s="66"/>
      <c r="BC589" s="66">
        <v>675615628</v>
      </c>
      <c r="BD589" s="66"/>
      <c r="BE589" s="66">
        <f t="shared" ref="BE589" si="1366">+D589</f>
        <v>80425</v>
      </c>
      <c r="BF589" s="66"/>
      <c r="BG589" s="144">
        <f t="shared" ref="BG589" si="1367">+BE589/BA589</f>
        <v>4.9142203513797396E-2</v>
      </c>
      <c r="BH589" s="66"/>
      <c r="BI589" s="170"/>
      <c r="BJ589" s="66"/>
      <c r="BK589" s="66"/>
      <c r="BL589" s="66"/>
      <c r="BM589" s="144"/>
      <c r="BN589" s="65">
        <f t="shared" ref="BN589" si="1368">+BC589/BW589</f>
        <v>1164854.5310344826</v>
      </c>
      <c r="BO589" s="66"/>
      <c r="BP589" s="66">
        <f t="shared" ref="BP589" si="1369">+BP588+BE589</f>
        <v>42580243</v>
      </c>
      <c r="BQ589" s="66"/>
      <c r="BR589" s="435">
        <f t="shared" ref="BR589" si="1370">+BP589/BC589</f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ref="H590" si="1371">+H589+D590</f>
        <v>43568056</v>
      </c>
      <c r="I590" s="16"/>
      <c r="J590" s="436">
        <f t="shared" ref="J590" si="1372">+D590/H589</f>
        <v>1.8588219284005295E-3</v>
      </c>
      <c r="K590" s="16"/>
      <c r="L590" s="16"/>
      <c r="M590" s="16"/>
      <c r="N590" s="16">
        <f t="shared" ref="N590" si="1373">SUM(D584:D590)</f>
        <v>431027</v>
      </c>
      <c r="O590" s="16">
        <f t="shared" ref="O590" si="1374">+H590/BW590</f>
        <v>74988.048192771079</v>
      </c>
      <c r="P590" s="41"/>
      <c r="Q590" s="17">
        <f t="shared" ref="Q590" si="1375">SUM(D584:D590)</f>
        <v>431027</v>
      </c>
      <c r="R590" s="16"/>
      <c r="S590" s="60">
        <f t="shared" ref="S590" si="1376">+(Q590-Q583)/Q583</f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ref="Z590" si="1377">SUM(W585:W590)</f>
        <v>6305</v>
      </c>
      <c r="AA590" s="33">
        <f t="shared" ref="AA590" si="1378">+AA589+W590</f>
        <v>699615</v>
      </c>
      <c r="AB590" s="33"/>
      <c r="AC590" s="46">
        <f t="shared" ref="AC590" si="1379">+AA590/H590</f>
        <v>1.6057980645269095E-2</v>
      </c>
      <c r="AD590" s="33"/>
      <c r="AE590" s="33">
        <f t="shared" ref="AE590" si="1380">+AA590/BW590</f>
        <v>1204.1566265060242</v>
      </c>
      <c r="AF590" s="50"/>
      <c r="AG590" s="33"/>
      <c r="AH590" s="33"/>
      <c r="AI590" s="213"/>
      <c r="AJ590" s="50"/>
      <c r="AK590" s="111"/>
      <c r="AL590" s="23">
        <f t="shared" ref="AL590" si="1381">+AP590-AP589</f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ref="AR590" si="1382">+AL590/AP589</f>
        <v>2.3374724404976936E-3</v>
      </c>
      <c r="AS590" s="25"/>
      <c r="AT590" s="25"/>
      <c r="AU590" s="24"/>
      <c r="AV590" s="298">
        <f t="shared" ref="AV590" si="1383">+AP590/H590</f>
        <v>0.82395324225620714</v>
      </c>
      <c r="AW590" s="298"/>
      <c r="AX590" s="24">
        <f t="shared" ref="AX590" si="1384">+AP590/BW590</f>
        <v>61786.645438898449</v>
      </c>
      <c r="AY590" s="308"/>
      <c r="AZ590" s="111"/>
      <c r="BA590" s="65">
        <f t="shared" ref="BA590" si="1385">+BC590-BC589</f>
        <v>1676971</v>
      </c>
      <c r="BB590" s="66"/>
      <c r="BC590" s="66">
        <v>677292599</v>
      </c>
      <c r="BD590" s="66"/>
      <c r="BE590" s="66">
        <f t="shared" ref="BE590" si="1386">+D590</f>
        <v>80835</v>
      </c>
      <c r="BF590" s="66"/>
      <c r="BG590" s="144">
        <f t="shared" ref="BG590" si="1387">+BE590/BA590</f>
        <v>4.8202980254279888E-2</v>
      </c>
      <c r="BH590" s="66"/>
      <c r="BI590" s="170"/>
      <c r="BJ590" s="66"/>
      <c r="BK590" s="66"/>
      <c r="BL590" s="66"/>
      <c r="BM590" s="144"/>
      <c r="BN590" s="65">
        <f t="shared" ref="BN590" si="1388">+BC590/BW590</f>
        <v>1165735.9707401032</v>
      </c>
      <c r="BO590" s="66"/>
      <c r="BP590" s="66">
        <f t="shared" ref="BP590" si="1389">+BP589+BE590</f>
        <v>42661078</v>
      </c>
      <c r="BQ590" s="66"/>
      <c r="BR590" s="435">
        <f t="shared" ref="BR590" si="1390">+BP590/BC590</f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ref="H591" si="1391">+H590+D591</f>
        <v>43650494</v>
      </c>
      <c r="I591" s="16"/>
      <c r="J591" s="436">
        <f t="shared" ref="J591" si="1392">+D591/H590</f>
        <v>1.8921661319935873E-3</v>
      </c>
      <c r="K591" s="16"/>
      <c r="L591" s="16"/>
      <c r="M591" s="16"/>
      <c r="N591" s="16">
        <f t="shared" ref="N591" si="1393">SUM(D585:D591)</f>
        <v>420499</v>
      </c>
      <c r="O591" s="16">
        <f t="shared" ref="O591" si="1394">+H591/BW591</f>
        <v>75000.848797250859</v>
      </c>
      <c r="P591" s="41"/>
      <c r="Q591" s="17">
        <f t="shared" ref="Q591" si="1395">SUM(D585:D591)</f>
        <v>420499</v>
      </c>
      <c r="R591" s="16"/>
      <c r="S591" s="60">
        <f t="shared" ref="S591" si="1396">+(Q591-Q584)/Q584</f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ref="Z591" si="1397">SUM(W586:W591)</f>
        <v>7451</v>
      </c>
      <c r="AA591" s="33">
        <f t="shared" ref="AA591" si="1398">+AA590+W591</f>
        <v>701225</v>
      </c>
      <c r="AB591" s="33"/>
      <c r="AC591" s="46">
        <f t="shared" ref="AC591" si="1399">+AA591/H591</f>
        <v>1.6064537551396325E-2</v>
      </c>
      <c r="AD591" s="33"/>
      <c r="AE591" s="33">
        <f t="shared" ref="AE591" si="1400">+AA591/BW591</f>
        <v>1204.8539518900343</v>
      </c>
      <c r="AF591" s="50"/>
      <c r="AG591" s="33"/>
      <c r="AH591" s="33"/>
      <c r="AI591" s="213"/>
      <c r="AJ591" s="50"/>
      <c r="AK591" s="111"/>
      <c r="AL591" s="23">
        <f t="shared" ref="AL591" si="1401">+AP591-AP590</f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ref="AR591" si="1402">+AL591/AP590</f>
        <v>2.8631088810667968E-3</v>
      </c>
      <c r="AS591" s="25"/>
      <c r="AT591" s="25"/>
      <c r="AU591" s="24"/>
      <c r="AV591" s="298">
        <f t="shared" ref="AV591" si="1403">+AP591/H591</f>
        <v>0.82475174278669106</v>
      </c>
      <c r="AW591" s="298"/>
      <c r="AX591" s="24">
        <f t="shared" ref="AX591" si="1404">+AP591/BW591</f>
        <v>61857.080756013747</v>
      </c>
      <c r="AY591" s="308"/>
      <c r="AZ591" s="111"/>
      <c r="BA591" s="65">
        <f t="shared" ref="BA591" si="1405">+BC591-BC590</f>
        <v>1815348</v>
      </c>
      <c r="BB591" s="66"/>
      <c r="BC591" s="66">
        <v>679107947</v>
      </c>
      <c r="BD591" s="66"/>
      <c r="BE591" s="66">
        <f t="shared" ref="BE591" si="1406">+D591</f>
        <v>82438</v>
      </c>
      <c r="BF591" s="66"/>
      <c r="BG591" s="144">
        <f t="shared" ref="BG591" si="1407">+BE591/BA591</f>
        <v>4.5411678642331942E-2</v>
      </c>
      <c r="BH591" s="66"/>
      <c r="BI591" s="170"/>
      <c r="BJ591" s="66"/>
      <c r="BK591" s="66"/>
      <c r="BL591" s="66"/>
      <c r="BM591" s="144"/>
      <c r="BN591" s="65">
        <f t="shared" ref="BN591" si="1408">+BC591/BW591</f>
        <v>1166852.1426116838</v>
      </c>
      <c r="BO591" s="66"/>
      <c r="BP591" s="66">
        <f t="shared" ref="BP591" si="1409">+BP590+BE591</f>
        <v>42743516</v>
      </c>
      <c r="BQ591" s="66"/>
      <c r="BR591" s="435">
        <f t="shared" ref="BR591" si="1410">+BP591/BC591</f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ref="H592" si="1411">+H591+D592</f>
        <v>43679318</v>
      </c>
      <c r="I592" s="16"/>
      <c r="J592" s="436">
        <f t="shared" ref="J592" si="1412">+D592/H591</f>
        <v>6.603361693913476E-4</v>
      </c>
      <c r="K592" s="16"/>
      <c r="L592" s="16"/>
      <c r="M592" s="16"/>
      <c r="N592" s="16">
        <f t="shared" ref="N592" si="1413">SUM(D586:D592)</f>
        <v>415413</v>
      </c>
      <c r="O592" s="16">
        <f t="shared" ref="O592" si="1414">+H592/BW592</f>
        <v>74921.64322469983</v>
      </c>
      <c r="P592" s="41"/>
      <c r="Q592" s="17">
        <f t="shared" ref="Q592" si="1415">SUM(D586:D592)</f>
        <v>415413</v>
      </c>
      <c r="R592" s="16"/>
      <c r="S592" s="60">
        <f t="shared" ref="S592" si="1416">+(Q592-Q585)/Q585</f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ref="Z592" si="1417">SUM(W587:W592)</f>
        <v>7774</v>
      </c>
      <c r="AA592" s="33">
        <f t="shared" ref="AA592" si="1418">+AA591+W592</f>
        <v>701709</v>
      </c>
      <c r="AB592" s="33"/>
      <c r="AC592" s="46">
        <f t="shared" ref="AC592" si="1419">+AA592/H592</f>
        <v>1.6065017315517609E-2</v>
      </c>
      <c r="AD592" s="33"/>
      <c r="AE592" s="33">
        <f t="shared" ref="AE592" si="1420">+AA592/BW592</f>
        <v>1203.6174957118353</v>
      </c>
      <c r="AF592" s="50"/>
      <c r="AG592" s="33"/>
      <c r="AH592" s="33"/>
      <c r="AI592" s="213"/>
      <c r="AJ592" s="50"/>
      <c r="AK592" s="111"/>
      <c r="AL592" s="23">
        <f t="shared" ref="AL592" si="1421">+AP592-AP591</f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ref="AR592" si="1422">+AL592/AP591</f>
        <v>9.1845127643061248E-4</v>
      </c>
      <c r="AS592" s="25"/>
      <c r="AT592" s="25"/>
      <c r="AU592" s="24"/>
      <c r="AV592" s="298">
        <f t="shared" ref="AV592" si="1423">+AP592/H592</f>
        <v>0.82496448319087767</v>
      </c>
      <c r="AW592" s="298"/>
      <c r="AX592" s="24">
        <f t="shared" ref="AX592" si="1424">+AP592/BW592</f>
        <v>61807.694682675814</v>
      </c>
      <c r="AY592" s="308"/>
      <c r="AZ592" s="111"/>
      <c r="BA592" s="65">
        <f t="shared" ref="BA592" si="1425">+BC592-BC591</f>
        <v>472974</v>
      </c>
      <c r="BB592" s="66"/>
      <c r="BC592" s="66">
        <v>679580921</v>
      </c>
      <c r="BD592" s="66"/>
      <c r="BE592" s="66">
        <f t="shared" ref="BE592" si="1426">+D592</f>
        <v>28824</v>
      </c>
      <c r="BF592" s="66"/>
      <c r="BG592" s="144">
        <f t="shared" ref="BG592" si="1427">+BE592/BA592</f>
        <v>6.0942039097286529E-2</v>
      </c>
      <c r="BH592" s="66"/>
      <c r="BI592" s="170"/>
      <c r="BJ592" s="66"/>
      <c r="BK592" s="66"/>
      <c r="BL592" s="66"/>
      <c r="BM592" s="144"/>
      <c r="BN592" s="65">
        <f t="shared" ref="BN592" si="1428">+BC592/BW592</f>
        <v>1165661.9571183533</v>
      </c>
      <c r="BO592" s="66"/>
      <c r="BP592" s="66">
        <f t="shared" ref="BP592" si="1429">+BP591+BE592</f>
        <v>42772340</v>
      </c>
      <c r="BQ592" s="66"/>
      <c r="BR592" s="435">
        <f t="shared" ref="BR592" si="1430">+BP592/BC592</f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8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ref="H593" si="1431">+H592+D593</f>
        <v>43696898</v>
      </c>
      <c r="I593" s="16"/>
      <c r="J593" s="436">
        <f t="shared" ref="J593" si="1432">+D593/H592</f>
        <v>4.0247881159682941E-4</v>
      </c>
      <c r="K593" s="16"/>
      <c r="L593" s="16"/>
      <c r="M593" s="16"/>
      <c r="N593" s="16">
        <f t="shared" ref="N593" si="1433">SUM(D587:D593)</f>
        <v>415046</v>
      </c>
      <c r="O593" s="16">
        <f t="shared" ref="O593" si="1434">+H593/BW593</f>
        <v>74823.455479452052</v>
      </c>
      <c r="P593" s="41"/>
      <c r="Q593" s="17">
        <f t="shared" ref="Q593" si="1435">SUM(D587:D593)</f>
        <v>415046</v>
      </c>
      <c r="R593" s="16"/>
      <c r="S593" s="60">
        <f t="shared" ref="S593" si="1436">+(Q593-Q586)/Q586</f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ref="Z593" si="1437">SUM(W588:W593)</f>
        <v>7247</v>
      </c>
      <c r="AA593" s="33">
        <f t="shared" ref="AA593" si="1438">+AA592+W593</f>
        <v>701866</v>
      </c>
      <c r="AB593" s="33"/>
      <c r="AC593" s="46">
        <f t="shared" ref="AC593" si="1439">+AA593/H593</f>
        <v>1.6062147020138591E-2</v>
      </c>
      <c r="AD593" s="33"/>
      <c r="AE593" s="33">
        <f t="shared" ref="AE593" si="1440">+AA593/BW593</f>
        <v>1201.8253424657535</v>
      </c>
      <c r="AF593" s="50"/>
      <c r="AG593" s="33"/>
      <c r="AH593" s="33"/>
      <c r="AI593" s="213"/>
      <c r="AJ593" s="50"/>
      <c r="AK593" s="111"/>
      <c r="AL593" s="23">
        <f t="shared" ref="AL593" si="1441">+AP593-AP592</f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ref="AR593" si="1442">+AL593/AP592</f>
        <v>5.1973300909038782E-4</v>
      </c>
      <c r="AS593" s="25"/>
      <c r="AT593" s="25"/>
      <c r="AU593" s="24"/>
      <c r="AV593" s="298">
        <f t="shared" ref="AV593" si="1443">+AP593/H593</f>
        <v>0.82506117482298169</v>
      </c>
      <c r="AW593" s="298"/>
      <c r="AX593" s="24">
        <f t="shared" ref="AX593" si="1444">+AP593/BW593</f>
        <v>61733.928082191778</v>
      </c>
      <c r="AY593" s="308"/>
      <c r="AZ593" s="111"/>
      <c r="BA593" s="65">
        <f t="shared" ref="BA593" si="1445">+BC593-BC592</f>
        <v>377616</v>
      </c>
      <c r="BB593" s="66"/>
      <c r="BC593" s="66">
        <v>679958537</v>
      </c>
      <c r="BD593" s="66"/>
      <c r="BE593" s="66">
        <f t="shared" ref="BE593" si="1446">+D593</f>
        <v>17580</v>
      </c>
      <c r="BF593" s="66"/>
      <c r="BG593" s="144">
        <f t="shared" ref="BG593" si="1447">+BE593/BA593</f>
        <v>4.6555230710563111E-2</v>
      </c>
      <c r="BH593" s="66"/>
      <c r="BI593" s="170"/>
      <c r="BJ593" s="66"/>
      <c r="BK593" s="66"/>
      <c r="BL593" s="66"/>
      <c r="BM593" s="144"/>
      <c r="BN593" s="65">
        <f t="shared" ref="BN593" si="1448">+BC593/BW593</f>
        <v>1164312.5633561644</v>
      </c>
      <c r="BO593" s="66"/>
      <c r="BP593" s="66">
        <f t="shared" ref="BP593" si="1449">+BP592+BE593</f>
        <v>42789920</v>
      </c>
      <c r="BQ593" s="66"/>
      <c r="BR593" s="435">
        <f t="shared" ref="BR593" si="1450">+BP593/BC593</f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85" x14ac:dyDescent="0.3">
      <c r="B594" s="158">
        <f t="shared" si="448"/>
        <v>44494</v>
      </c>
      <c r="C594" s="61"/>
      <c r="D594" s="17"/>
      <c r="E594" s="16"/>
      <c r="F594" s="16"/>
      <c r="G594" s="16"/>
      <c r="H594" s="16"/>
      <c r="I594" s="16"/>
      <c r="J594" s="436"/>
      <c r="K594" s="16"/>
      <c r="L594" s="16"/>
      <c r="M594" s="16"/>
      <c r="N594" s="16"/>
      <c r="O594" s="16"/>
      <c r="P594" s="41"/>
      <c r="Q594" s="410"/>
      <c r="R594" s="16"/>
      <c r="S594" s="60"/>
      <c r="T594" s="16"/>
      <c r="U594" s="41"/>
      <c r="V594" s="10"/>
      <c r="W594" s="34"/>
      <c r="X594" s="33"/>
      <c r="Y594" s="33"/>
      <c r="Z594" s="33"/>
      <c r="AA594" s="33"/>
      <c r="AB594" s="33"/>
      <c r="AC594" s="46"/>
      <c r="AD594" s="33"/>
      <c r="AE594" s="33"/>
      <c r="AF594" s="50"/>
      <c r="AG594" s="33"/>
      <c r="AH594" s="33"/>
      <c r="AI594" s="213"/>
      <c r="AJ594" s="50"/>
      <c r="AK594" s="10"/>
      <c r="AL594" s="23"/>
      <c r="AM594" s="24"/>
      <c r="AN594" s="24"/>
      <c r="AO594" s="24"/>
      <c r="AP594" s="24"/>
      <c r="AQ594" s="24"/>
      <c r="AR594" s="461"/>
      <c r="AS594" s="25"/>
      <c r="AT594" s="25"/>
      <c r="AU594" s="24"/>
      <c r="AV594" s="298"/>
      <c r="AW594" s="298"/>
      <c r="AX594" s="24"/>
      <c r="AY594" s="308"/>
      <c r="AZ594" s="10"/>
      <c r="BA594" s="65"/>
      <c r="BB594" s="66"/>
      <c r="BC594" s="66"/>
      <c r="BD594" s="66"/>
      <c r="BE594" s="66"/>
      <c r="BF594" s="66"/>
      <c r="BG594" s="144"/>
      <c r="BH594" s="66"/>
      <c r="BI594" s="170"/>
      <c r="BJ594" s="66"/>
      <c r="BK594" s="66"/>
      <c r="BL594" s="66"/>
      <c r="BM594" s="144"/>
      <c r="BN594" s="65"/>
      <c r="BO594" s="66"/>
      <c r="BP594" s="66"/>
      <c r="BQ594" s="66"/>
      <c r="BR594" s="435"/>
      <c r="BS594" s="66"/>
      <c r="BT594" s="75"/>
      <c r="BU594" s="170"/>
      <c r="BV594" s="1"/>
      <c r="BW594" s="61">
        <f>+BW586+1</f>
        <v>578</v>
      </c>
    </row>
    <row r="595" spans="2:85" x14ac:dyDescent="0.3">
      <c r="B595" s="158">
        <f t="shared" si="448"/>
        <v>44495</v>
      </c>
      <c r="D595" s="559"/>
      <c r="E595" s="19"/>
      <c r="F595" s="19"/>
      <c r="G595" s="19"/>
      <c r="H595" s="19"/>
      <c r="I595" s="19"/>
      <c r="J595" s="39"/>
      <c r="K595" s="19"/>
      <c r="L595" s="19"/>
      <c r="M595" s="19"/>
      <c r="N595" s="19"/>
      <c r="O595" s="19"/>
      <c r="P595" s="43"/>
      <c r="Q595" s="18"/>
      <c r="R595" s="19"/>
      <c r="S595" s="19"/>
      <c r="T595" s="19"/>
      <c r="U595" s="43"/>
      <c r="V595" s="1"/>
      <c r="W595" s="35"/>
      <c r="X595" s="36"/>
      <c r="Y595" s="36"/>
      <c r="Z595" s="36"/>
      <c r="AA595" s="36"/>
      <c r="AB595" s="36"/>
      <c r="AC595" s="47"/>
      <c r="AD595" s="36"/>
      <c r="AE595" s="36"/>
      <c r="AF595" s="51"/>
      <c r="AG595" s="36"/>
      <c r="AH595" s="36"/>
      <c r="AI595" s="36"/>
      <c r="AJ595" s="51"/>
      <c r="AK595" s="1"/>
      <c r="AL595" s="26"/>
      <c r="AM595" s="27"/>
      <c r="AN595" s="27"/>
      <c r="AO595" s="27"/>
      <c r="AP595" s="27"/>
      <c r="AQ595" s="27"/>
      <c r="AR595" s="27"/>
      <c r="AS595" s="27"/>
      <c r="AT595" s="27"/>
      <c r="AU595" s="27"/>
      <c r="AV595" s="300"/>
      <c r="AW595" s="300"/>
      <c r="AX595" s="27"/>
      <c r="AY595" s="307"/>
      <c r="AZ595" s="1"/>
      <c r="BA595" s="67"/>
      <c r="BB595" s="68"/>
      <c r="BC595" s="68"/>
      <c r="BD595" s="68"/>
      <c r="BE595" s="68"/>
      <c r="BF595" s="68"/>
      <c r="BG595" s="68"/>
      <c r="BH595" s="68"/>
      <c r="BI595" s="171"/>
      <c r="BJ595" s="68"/>
      <c r="BK595" s="68"/>
      <c r="BL595" s="68"/>
      <c r="BM595" s="68"/>
      <c r="BN595" s="67"/>
      <c r="BO595" s="68"/>
      <c r="BP595" s="68"/>
      <c r="BQ595" s="68"/>
      <c r="BR595" s="70"/>
      <c r="BS595" s="68"/>
      <c r="BT595" s="68"/>
      <c r="BU595" s="171"/>
      <c r="BV595" s="1"/>
      <c r="BW595" s="61">
        <f t="shared" ref="BW595" si="1451">+BW594+1</f>
        <v>579</v>
      </c>
    </row>
    <row r="596" spans="2:85" x14ac:dyDescent="0.3">
      <c r="B596" s="56"/>
      <c r="D596" s="1"/>
      <c r="E596" s="1"/>
      <c r="F596" s="1"/>
      <c r="G596" s="1"/>
      <c r="H596" s="59"/>
      <c r="I596" s="1"/>
      <c r="J596" s="5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59"/>
      <c r="X596" s="1"/>
      <c r="Y596" s="1"/>
      <c r="Z596" s="1"/>
      <c r="AA596" s="1"/>
      <c r="AB596" s="1"/>
      <c r="AC596" s="59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59"/>
      <c r="BD596" s="1"/>
      <c r="BE596" s="59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</row>
    <row r="597" spans="2:85" x14ac:dyDescent="0.3">
      <c r="B597" s="166" t="s">
        <v>74</v>
      </c>
      <c r="D597" s="56">
        <f>+D593</f>
        <v>17580</v>
      </c>
      <c r="E597" s="56">
        <f>+E238</f>
        <v>0</v>
      </c>
      <c r="F597" s="56">
        <f>+F238</f>
        <v>0</v>
      </c>
      <c r="G597" s="56">
        <f>+G238</f>
        <v>0</v>
      </c>
      <c r="H597" s="56">
        <f t="shared" ref="H597:BP597" si="1452">+H593</f>
        <v>43696898</v>
      </c>
      <c r="I597" s="56">
        <f t="shared" si="1452"/>
        <v>0</v>
      </c>
      <c r="J597" s="56">
        <f t="shared" si="1452"/>
        <v>4.0247881159682941E-4</v>
      </c>
      <c r="K597" s="56">
        <f t="shared" si="1452"/>
        <v>0</v>
      </c>
      <c r="L597" s="56">
        <f t="shared" si="1452"/>
        <v>0</v>
      </c>
      <c r="M597" s="56">
        <f t="shared" si="1452"/>
        <v>0</v>
      </c>
      <c r="N597" s="56">
        <f t="shared" si="1452"/>
        <v>415046</v>
      </c>
      <c r="O597" s="56">
        <f t="shared" si="1452"/>
        <v>74823.455479452052</v>
      </c>
      <c r="P597" s="56">
        <f t="shared" si="1452"/>
        <v>0</v>
      </c>
      <c r="Q597" s="56">
        <f t="shared" si="1452"/>
        <v>415046</v>
      </c>
      <c r="R597" s="56">
        <f t="shared" si="1452"/>
        <v>0</v>
      </c>
      <c r="S597" s="56">
        <f t="shared" si="1452"/>
        <v>-0.15557987939354975</v>
      </c>
      <c r="T597" s="56">
        <f t="shared" si="1452"/>
        <v>0</v>
      </c>
      <c r="U597" s="56">
        <f t="shared" si="1452"/>
        <v>0</v>
      </c>
      <c r="V597" s="56">
        <f t="shared" si="1452"/>
        <v>485</v>
      </c>
      <c r="W597" s="56">
        <f t="shared" si="1452"/>
        <v>157</v>
      </c>
      <c r="X597" s="56">
        <f t="shared" si="1452"/>
        <v>4256</v>
      </c>
      <c r="Y597" s="56">
        <f t="shared" si="1452"/>
        <v>0</v>
      </c>
      <c r="Z597" s="56">
        <f t="shared" si="1452"/>
        <v>7247</v>
      </c>
      <c r="AA597" s="56">
        <f t="shared" si="1452"/>
        <v>701866</v>
      </c>
      <c r="AB597" s="56">
        <f t="shared" si="1452"/>
        <v>0</v>
      </c>
      <c r="AC597" s="56">
        <f t="shared" si="1452"/>
        <v>1.6062147020138591E-2</v>
      </c>
      <c r="AD597" s="56">
        <f t="shared" si="1452"/>
        <v>0</v>
      </c>
      <c r="AE597" s="56">
        <f t="shared" si="1452"/>
        <v>1201.8253424657535</v>
      </c>
      <c r="AF597" s="56">
        <f t="shared" si="1452"/>
        <v>0</v>
      </c>
      <c r="AG597" s="56">
        <f t="shared" si="1452"/>
        <v>0</v>
      </c>
      <c r="AH597" s="56">
        <f t="shared" si="1452"/>
        <v>0</v>
      </c>
      <c r="AI597" s="56">
        <f t="shared" si="1452"/>
        <v>0</v>
      </c>
      <c r="AJ597" s="56">
        <f t="shared" si="1452"/>
        <v>0</v>
      </c>
      <c r="AK597" s="56">
        <f t="shared" si="1452"/>
        <v>0</v>
      </c>
      <c r="AL597" s="56">
        <f t="shared" si="1452"/>
        <v>18728</v>
      </c>
      <c r="AM597" s="56">
        <f t="shared" si="1452"/>
        <v>0</v>
      </c>
      <c r="AN597" s="56">
        <f t="shared" si="1452"/>
        <v>0</v>
      </c>
      <c r="AO597" s="56">
        <f t="shared" si="1452"/>
        <v>178263</v>
      </c>
      <c r="AP597" s="56">
        <f t="shared" si="1452"/>
        <v>36052614</v>
      </c>
      <c r="AQ597" s="56">
        <f t="shared" si="1452"/>
        <v>20336656</v>
      </c>
      <c r="AR597" s="56">
        <f t="shared" si="1452"/>
        <v>5.1973300909038782E-4</v>
      </c>
      <c r="AS597" s="56">
        <f t="shared" si="1452"/>
        <v>0</v>
      </c>
      <c r="AT597" s="56">
        <f t="shared" si="1452"/>
        <v>0</v>
      </c>
      <c r="AU597" s="56">
        <f t="shared" si="1452"/>
        <v>0</v>
      </c>
      <c r="AV597" s="56">
        <f t="shared" si="1452"/>
        <v>0.82506117482298169</v>
      </c>
      <c r="AW597" s="56">
        <f t="shared" si="1452"/>
        <v>0</v>
      </c>
      <c r="AX597" s="56">
        <f t="shared" si="1452"/>
        <v>61733.928082191778</v>
      </c>
      <c r="AY597" s="56">
        <f t="shared" si="1452"/>
        <v>0</v>
      </c>
      <c r="AZ597" s="56">
        <f t="shared" si="1452"/>
        <v>0</v>
      </c>
      <c r="BA597" s="56">
        <f t="shared" si="1452"/>
        <v>377616</v>
      </c>
      <c r="BB597" s="56">
        <f t="shared" si="1452"/>
        <v>0</v>
      </c>
      <c r="BC597" s="56">
        <f t="shared" si="1452"/>
        <v>679958537</v>
      </c>
      <c r="BD597" s="56">
        <f t="shared" si="1452"/>
        <v>0</v>
      </c>
      <c r="BE597" s="56">
        <f t="shared" si="1452"/>
        <v>17580</v>
      </c>
      <c r="BF597" s="56">
        <f t="shared" si="1452"/>
        <v>0</v>
      </c>
      <c r="BG597" s="56">
        <f t="shared" si="1452"/>
        <v>4.6555230710563111E-2</v>
      </c>
      <c r="BH597" s="56">
        <f t="shared" si="1452"/>
        <v>0</v>
      </c>
      <c r="BI597" s="56">
        <f t="shared" si="1452"/>
        <v>0</v>
      </c>
      <c r="BJ597" s="56">
        <f t="shared" si="1452"/>
        <v>0</v>
      </c>
      <c r="BK597" s="56">
        <f t="shared" si="1452"/>
        <v>0</v>
      </c>
      <c r="BL597" s="56">
        <f t="shared" si="1452"/>
        <v>0</v>
      </c>
      <c r="BM597" s="56">
        <f t="shared" si="1452"/>
        <v>0</v>
      </c>
      <c r="BN597" s="56">
        <f t="shared" si="1452"/>
        <v>1164312.5633561644</v>
      </c>
      <c r="BO597" s="56">
        <f t="shared" si="1452"/>
        <v>0</v>
      </c>
      <c r="BP597" s="56">
        <f t="shared" si="1452"/>
        <v>42789920</v>
      </c>
      <c r="BQ597" s="56">
        <f>+BQ530</f>
        <v>0</v>
      </c>
      <c r="BR597" s="56"/>
      <c r="BS597" s="56"/>
      <c r="BT597" s="56"/>
      <c r="BU597" s="56">
        <f>+BU509</f>
        <v>0</v>
      </c>
      <c r="BV597" s="56">
        <f>+BV505</f>
        <v>0</v>
      </c>
      <c r="BW597" s="56"/>
      <c r="BX597" s="56"/>
      <c r="BY597" s="56"/>
      <c r="BZ597" s="56"/>
      <c r="CA597" s="56"/>
      <c r="CB597" s="56"/>
      <c r="CC597" s="56"/>
      <c r="CD597" s="56"/>
      <c r="CE597" s="61"/>
      <c r="CF597" s="61"/>
      <c r="CG597" s="145"/>
    </row>
    <row r="598" spans="2:85" x14ac:dyDescent="0.3">
      <c r="B598" t="s">
        <v>105</v>
      </c>
      <c r="D598" s="56">
        <f>+D592-D597</f>
        <v>11244</v>
      </c>
      <c r="E598" s="56">
        <f>+E237-E597</f>
        <v>0</v>
      </c>
      <c r="F598" s="56">
        <f>+F237-F597</f>
        <v>0</v>
      </c>
      <c r="G598" s="56">
        <f>+G237-G597</f>
        <v>0</v>
      </c>
      <c r="H598" s="56">
        <f t="shared" ref="H598:BP598" si="1453">+H592-H597</f>
        <v>-17580</v>
      </c>
      <c r="I598" s="56">
        <f t="shared" si="1453"/>
        <v>0</v>
      </c>
      <c r="J598" s="56">
        <f t="shared" si="1453"/>
        <v>2.578573577945182E-4</v>
      </c>
      <c r="K598" s="56">
        <f t="shared" si="1453"/>
        <v>0</v>
      </c>
      <c r="L598" s="56">
        <f t="shared" si="1453"/>
        <v>0</v>
      </c>
      <c r="M598" s="56">
        <f t="shared" si="1453"/>
        <v>0</v>
      </c>
      <c r="N598" s="56">
        <f t="shared" si="1453"/>
        <v>367</v>
      </c>
      <c r="O598" s="56">
        <f t="shared" si="1453"/>
        <v>98.187745247778366</v>
      </c>
      <c r="P598" s="56">
        <f t="shared" si="1453"/>
        <v>0</v>
      </c>
      <c r="Q598" s="56">
        <f t="shared" si="1453"/>
        <v>367</v>
      </c>
      <c r="R598" s="56">
        <f t="shared" si="1453"/>
        <v>0</v>
      </c>
      <c r="S598" s="56">
        <f t="shared" si="1453"/>
        <v>-1.0697769157516662E-2</v>
      </c>
      <c r="T598" s="56">
        <f t="shared" si="1453"/>
        <v>0</v>
      </c>
      <c r="U598" s="56">
        <f t="shared" si="1453"/>
        <v>0</v>
      </c>
      <c r="V598" s="56">
        <f t="shared" si="1453"/>
        <v>-1</v>
      </c>
      <c r="W598" s="56">
        <f t="shared" si="1453"/>
        <v>327</v>
      </c>
      <c r="X598" s="56">
        <f t="shared" si="1453"/>
        <v>0</v>
      </c>
      <c r="Y598" s="56">
        <f t="shared" si="1453"/>
        <v>0</v>
      </c>
      <c r="Z598" s="56">
        <f t="shared" si="1453"/>
        <v>527</v>
      </c>
      <c r="AA598" s="56">
        <f t="shared" si="1453"/>
        <v>-157</v>
      </c>
      <c r="AB598" s="56">
        <f t="shared" si="1453"/>
        <v>0</v>
      </c>
      <c r="AC598" s="56">
        <f t="shared" si="1453"/>
        <v>2.8702953790184227E-6</v>
      </c>
      <c r="AD598" s="56">
        <f t="shared" si="1453"/>
        <v>0</v>
      </c>
      <c r="AE598" s="56">
        <f t="shared" si="1453"/>
        <v>1.7921532460818526</v>
      </c>
      <c r="AF598" s="56">
        <f t="shared" si="1453"/>
        <v>0</v>
      </c>
      <c r="AG598" s="56">
        <f t="shared" si="1453"/>
        <v>0</v>
      </c>
      <c r="AH598" s="56">
        <f t="shared" si="1453"/>
        <v>0</v>
      </c>
      <c r="AI598" s="56">
        <f t="shared" si="1453"/>
        <v>0</v>
      </c>
      <c r="AJ598" s="56">
        <f t="shared" si="1453"/>
        <v>0</v>
      </c>
      <c r="AK598" s="56">
        <f t="shared" si="1453"/>
        <v>0</v>
      </c>
      <c r="AL598" s="56">
        <f t="shared" si="1453"/>
        <v>14337</v>
      </c>
      <c r="AM598" s="56">
        <f t="shared" si="1453"/>
        <v>0</v>
      </c>
      <c r="AN598" s="56">
        <f t="shared" si="1453"/>
        <v>0</v>
      </c>
      <c r="AO598" s="56">
        <f t="shared" si="1453"/>
        <v>0</v>
      </c>
      <c r="AP598" s="56">
        <f t="shared" si="1453"/>
        <v>-18728</v>
      </c>
      <c r="AQ598" s="56">
        <f t="shared" si="1453"/>
        <v>0</v>
      </c>
      <c r="AR598" s="56">
        <f t="shared" si="1453"/>
        <v>3.9871826734022466E-4</v>
      </c>
      <c r="AS598" s="56">
        <f t="shared" si="1453"/>
        <v>0</v>
      </c>
      <c r="AT598" s="56">
        <f t="shared" si="1453"/>
        <v>0</v>
      </c>
      <c r="AU598" s="56">
        <f t="shared" si="1453"/>
        <v>0</v>
      </c>
      <c r="AV598" s="56">
        <f t="shared" si="1453"/>
        <v>-9.6691632104017877E-5</v>
      </c>
      <c r="AW598" s="56">
        <f t="shared" si="1453"/>
        <v>0</v>
      </c>
      <c r="AX598" s="56">
        <f t="shared" si="1453"/>
        <v>73.766600484035735</v>
      </c>
      <c r="AY598" s="56">
        <f t="shared" si="1453"/>
        <v>0</v>
      </c>
      <c r="AZ598" s="56">
        <f t="shared" si="1453"/>
        <v>0</v>
      </c>
      <c r="BA598" s="56">
        <f t="shared" si="1453"/>
        <v>95358</v>
      </c>
      <c r="BB598" s="56">
        <f t="shared" si="1453"/>
        <v>0</v>
      </c>
      <c r="BC598" s="56">
        <f t="shared" si="1453"/>
        <v>-377616</v>
      </c>
      <c r="BD598" s="56">
        <f t="shared" si="1453"/>
        <v>0</v>
      </c>
      <c r="BE598" s="56">
        <f t="shared" si="1453"/>
        <v>11244</v>
      </c>
      <c r="BF598" s="56">
        <f t="shared" si="1453"/>
        <v>0</v>
      </c>
      <c r="BG598" s="56">
        <f t="shared" si="1453"/>
        <v>1.4386808386723418E-2</v>
      </c>
      <c r="BH598" s="56">
        <f t="shared" si="1453"/>
        <v>0</v>
      </c>
      <c r="BI598" s="56">
        <f t="shared" si="1453"/>
        <v>0</v>
      </c>
      <c r="BJ598" s="56">
        <f t="shared" si="1453"/>
        <v>0</v>
      </c>
      <c r="BK598" s="56">
        <f t="shared" si="1453"/>
        <v>0</v>
      </c>
      <c r="BL598" s="56">
        <f t="shared" si="1453"/>
        <v>0</v>
      </c>
      <c r="BM598" s="56">
        <f t="shared" si="1453"/>
        <v>0</v>
      </c>
      <c r="BN598" s="56">
        <f t="shared" si="1453"/>
        <v>1349.3937621889636</v>
      </c>
      <c r="BO598" s="56">
        <f t="shared" si="1453"/>
        <v>0</v>
      </c>
      <c r="BP598" s="56">
        <f t="shared" si="1453"/>
        <v>-17580</v>
      </c>
      <c r="BQ598" s="56">
        <f>+BQ529-BQ597</f>
        <v>0</v>
      </c>
      <c r="BR598" s="56"/>
      <c r="BS598" s="56"/>
      <c r="BT598" s="56"/>
      <c r="BU598" s="56">
        <f>+BU508-BU597</f>
        <v>0</v>
      </c>
      <c r="BV598" s="56">
        <f>+BV504-BV597</f>
        <v>0</v>
      </c>
      <c r="BW598" s="56"/>
      <c r="BX598" s="56"/>
      <c r="BY598" s="56"/>
      <c r="BZ598" s="56"/>
      <c r="CA598" s="56"/>
      <c r="CB598" s="56"/>
      <c r="CC598" s="56"/>
      <c r="CD598" s="56"/>
      <c r="CE598" s="61"/>
      <c r="CF598" s="61"/>
      <c r="CG598" s="105"/>
    </row>
    <row r="599" spans="2:85" x14ac:dyDescent="0.3">
      <c r="B599" s="56"/>
      <c r="D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10"/>
      <c r="BT599" s="10"/>
      <c r="BU599" s="10"/>
      <c r="BV599" s="10"/>
      <c r="BW599" s="10"/>
      <c r="BX599" s="10"/>
      <c r="BY599" s="10"/>
      <c r="BZ599" s="10"/>
      <c r="CA599" s="10"/>
      <c r="CB599" s="61"/>
      <c r="CC599" s="105"/>
      <c r="CD599" s="105"/>
      <c r="CE599" s="105"/>
      <c r="CF599" s="105"/>
    </row>
    <row r="600" spans="2:85" x14ac:dyDescent="0.3">
      <c r="B600" s="56"/>
      <c r="D600" s="56"/>
      <c r="H600" s="1"/>
      <c r="N600" s="145"/>
      <c r="O600" s="1"/>
      <c r="W600" s="56"/>
      <c r="AA600" s="59"/>
      <c r="BA600" s="59"/>
      <c r="BC600" s="56"/>
      <c r="BE600" s="59"/>
      <c r="BJ600" s="61"/>
      <c r="BK600" s="10">
        <f>+BK187</f>
        <v>4928581</v>
      </c>
      <c r="BL600" s="61"/>
      <c r="BM600" s="61"/>
      <c r="BN600" s="61"/>
      <c r="BO600" s="61"/>
      <c r="BP600" s="61"/>
      <c r="BQ600" s="61"/>
      <c r="BR600" s="61"/>
      <c r="BS600" s="10"/>
      <c r="BT600" s="10"/>
    </row>
    <row r="601" spans="2:85" x14ac:dyDescent="0.3">
      <c r="B601" s="56"/>
      <c r="D601" s="56"/>
      <c r="H601" s="56"/>
      <c r="N601" s="231"/>
      <c r="W601" s="56"/>
      <c r="AA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56"/>
      <c r="AU601" t="s">
        <v>161</v>
      </c>
      <c r="BC601" s="56"/>
      <c r="BE601" s="59"/>
      <c r="BH601" s="96"/>
      <c r="BI601" s="96"/>
      <c r="BJ601" s="96"/>
      <c r="BK601" s="493"/>
      <c r="BL601" s="96"/>
      <c r="BM601" s="96"/>
      <c r="BN601" s="96"/>
      <c r="BO601" s="96"/>
      <c r="BP601" s="96"/>
      <c r="BQ601" s="96"/>
      <c r="BR601" s="78"/>
      <c r="BS601" s="1"/>
      <c r="BT601" s="1"/>
    </row>
    <row r="602" spans="2:85" x14ac:dyDescent="0.3">
      <c r="D602" s="1"/>
      <c r="E602" s="111" t="s">
        <v>26</v>
      </c>
      <c r="F602" s="112"/>
      <c r="H602" s="112" t="s">
        <v>59</v>
      </c>
      <c r="I602" s="104"/>
      <c r="J602" s="104"/>
      <c r="K602" s="61"/>
      <c r="L602" s="10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BC602" s="56"/>
      <c r="BE602" s="59"/>
      <c r="BH602" s="96"/>
      <c r="BI602" s="96"/>
      <c r="BJ602" s="96"/>
      <c r="BK602" s="493">
        <f>+BK194-BK597</f>
        <v>5763109</v>
      </c>
      <c r="BL602" s="96"/>
      <c r="BM602" s="96"/>
      <c r="BN602" s="96"/>
      <c r="BO602" s="96"/>
      <c r="BP602" s="96"/>
      <c r="BQ602" s="96"/>
      <c r="BR602" s="78"/>
      <c r="BS602" s="1"/>
      <c r="BT602" s="1"/>
    </row>
    <row r="603" spans="2:85" x14ac:dyDescent="0.3">
      <c r="B603" s="56"/>
      <c r="D603" s="1"/>
      <c r="E603" s="111" t="s">
        <v>38</v>
      </c>
      <c r="F603" s="112"/>
      <c r="H603" s="112" t="s">
        <v>40</v>
      </c>
      <c r="I603" s="10"/>
      <c r="J603" s="10"/>
      <c r="K603" s="61"/>
      <c r="L603" s="10"/>
      <c r="AD603" s="1"/>
      <c r="AE603" s="1"/>
      <c r="AF603" s="1"/>
      <c r="AG603" s="1"/>
      <c r="AH603" s="1"/>
      <c r="AI603" s="1">
        <f>SUM(W213:W243)</f>
        <v>25465</v>
      </c>
      <c r="AJ603" s="1"/>
      <c r="AK603" s="1"/>
      <c r="AL603" s="1" t="s">
        <v>17</v>
      </c>
      <c r="AM603" s="1"/>
      <c r="AN603" s="1"/>
      <c r="AO603" s="1"/>
      <c r="BC603" s="56"/>
      <c r="BE603" s="59"/>
      <c r="BH603" s="97"/>
      <c r="BI603" s="97"/>
      <c r="BJ603" s="97"/>
      <c r="BK603" s="493">
        <f>+BK187-BK597</f>
        <v>4928581</v>
      </c>
      <c r="BL603" s="97"/>
      <c r="BM603" s="97"/>
      <c r="BN603" s="97"/>
      <c r="BO603" s="97"/>
      <c r="BP603" s="97"/>
      <c r="BQ603" s="97"/>
      <c r="BR603" s="78"/>
      <c r="BS603" s="1"/>
      <c r="BT603" s="1"/>
    </row>
    <row r="604" spans="2:85" x14ac:dyDescent="0.3">
      <c r="B604" s="231"/>
      <c r="D604" s="1"/>
      <c r="E604" s="111" t="s">
        <v>45</v>
      </c>
      <c r="F604" s="112"/>
      <c r="H604" s="112" t="s">
        <v>55</v>
      </c>
      <c r="I604" s="10"/>
      <c r="J604" s="10"/>
      <c r="K604" s="61"/>
      <c r="L604" s="10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BC604" s="56"/>
      <c r="BE604" s="59"/>
      <c r="BH604" s="97"/>
      <c r="BI604" s="97"/>
      <c r="BJ604" s="97"/>
      <c r="BK604" s="493"/>
      <c r="BL604" s="97"/>
      <c r="BM604" s="97"/>
      <c r="BN604" s="97"/>
      <c r="BO604" s="97"/>
      <c r="BP604" s="97"/>
      <c r="BQ604" s="97"/>
      <c r="BR604" s="78"/>
      <c r="BS604" s="1"/>
      <c r="BT604" s="1"/>
    </row>
    <row r="605" spans="2:85" x14ac:dyDescent="0.3">
      <c r="D605" s="1"/>
      <c r="E605" s="111" t="s">
        <v>60</v>
      </c>
      <c r="F605" s="61"/>
      <c r="H605" s="81" t="s">
        <v>135</v>
      </c>
      <c r="I605" s="61"/>
      <c r="J605" s="61"/>
      <c r="K605" s="61"/>
      <c r="L605" s="6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BH605" s="97"/>
      <c r="BI605" s="97"/>
      <c r="BJ605" s="97"/>
      <c r="BK605" s="496"/>
      <c r="BL605" s="97"/>
      <c r="BM605" s="97"/>
      <c r="BN605" s="97"/>
      <c r="BO605" s="97"/>
      <c r="BP605" s="97"/>
      <c r="BQ605" s="97"/>
      <c r="BR605" s="78"/>
      <c r="BS605" s="1"/>
      <c r="BT605" s="1"/>
    </row>
    <row r="606" spans="2:85" x14ac:dyDescent="0.3">
      <c r="E606" s="111" t="s">
        <v>136</v>
      </c>
      <c r="H606" s="81" t="s">
        <v>137</v>
      </c>
      <c r="AD606" s="1"/>
      <c r="AE606" s="1"/>
      <c r="AF606" s="1"/>
      <c r="AG606" s="1"/>
      <c r="AH606" s="1"/>
      <c r="AI606" s="1"/>
      <c r="BD606" s="78"/>
      <c r="BE606" s="78"/>
      <c r="BF606" s="78"/>
      <c r="BG606" s="78"/>
      <c r="BH606" s="78"/>
      <c r="BI606" s="78"/>
      <c r="BJ606" s="78"/>
      <c r="BK606" s="494"/>
      <c r="BL606" s="78"/>
      <c r="BM606" s="78"/>
      <c r="BN606" s="78"/>
      <c r="BO606" s="78"/>
      <c r="BP606" s="78"/>
      <c r="BQ606" s="78"/>
      <c r="BR606" s="78"/>
      <c r="BS606" s="1"/>
      <c r="BT606" s="1"/>
    </row>
    <row r="607" spans="2:85" x14ac:dyDescent="0.3">
      <c r="B607" s="56"/>
      <c r="AD607" s="1"/>
      <c r="AE607" s="1"/>
      <c r="AF607" s="1"/>
      <c r="AG607" s="1"/>
      <c r="AH607" s="1"/>
      <c r="AI607" s="1"/>
      <c r="BA607" s="545">
        <v>157602857</v>
      </c>
      <c r="BK607" s="495"/>
    </row>
    <row r="608" spans="2:85" ht="15" thickBot="1" x14ac:dyDescent="0.35">
      <c r="D608" s="56">
        <f>SUM(D363:D369)</f>
        <v>378583</v>
      </c>
      <c r="AD608" s="1"/>
      <c r="AE608" s="507"/>
      <c r="AF608" s="547"/>
      <c r="AG608" s="507"/>
      <c r="AH608" s="507"/>
      <c r="AI608" s="507"/>
      <c r="AJ608" s="500"/>
      <c r="AK608" s="500"/>
      <c r="AL608" s="500"/>
      <c r="AM608" s="500"/>
      <c r="AN608" s="500"/>
      <c r="AO608" s="500"/>
      <c r="AP608" s="500"/>
      <c r="AQ608" s="500"/>
      <c r="AR608" s="500"/>
      <c r="AS608" s="500"/>
      <c r="AT608" s="500"/>
      <c r="AU608" s="500"/>
      <c r="AV608" s="500"/>
      <c r="AW608" s="500"/>
      <c r="AX608" s="500"/>
      <c r="AZ608" s="106"/>
      <c r="BA608" s="106"/>
      <c r="BB608" s="106"/>
      <c r="BC608" s="106"/>
      <c r="BK608" s="1"/>
    </row>
    <row r="609" spans="2:87" x14ac:dyDescent="0.3">
      <c r="D609" s="531">
        <f>SUM(D356:D362)</f>
        <v>417052</v>
      </c>
      <c r="J609" s="486"/>
      <c r="V609" s="106"/>
      <c r="AA609" s="56"/>
      <c r="AD609" s="1"/>
      <c r="AE609" s="507"/>
      <c r="AF609" s="546"/>
      <c r="AG609" s="1"/>
      <c r="AH609" s="1"/>
      <c r="AI609" s="485"/>
      <c r="AJ609" s="464"/>
      <c r="AK609" s="465"/>
      <c r="AL609" s="465"/>
      <c r="AM609" s="465"/>
      <c r="AN609" s="465"/>
      <c r="AO609" s="465"/>
      <c r="AP609" s="465"/>
      <c r="AQ609" s="465"/>
      <c r="AR609" s="465"/>
      <c r="AS609" s="465"/>
      <c r="AT609" s="465"/>
      <c r="AU609" s="465"/>
      <c r="AV609" s="465"/>
      <c r="AW609" s="466"/>
      <c r="AX609" s="500"/>
      <c r="AZ609" s="106"/>
      <c r="BA609" s="77"/>
      <c r="BB609" s="106"/>
      <c r="BC609" s="106"/>
      <c r="BK609" s="56"/>
    </row>
    <row r="610" spans="2:87" x14ac:dyDescent="0.3">
      <c r="D610" s="1"/>
      <c r="J610" s="214"/>
      <c r="AD610" s="1"/>
      <c r="AE610" s="507"/>
      <c r="AF610" s="546"/>
      <c r="AG610" s="1"/>
      <c r="AH610" s="1"/>
      <c r="AI610" s="485"/>
      <c r="AJ610" s="467"/>
      <c r="AK610" s="594" t="s">
        <v>142</v>
      </c>
      <c r="AL610" s="594"/>
      <c r="AM610" s="594"/>
      <c r="AN610" s="594"/>
      <c r="AO610" s="594"/>
      <c r="AP610" s="594"/>
      <c r="AQ610" s="594"/>
      <c r="AR610" s="594"/>
      <c r="AS610" s="594"/>
      <c r="AT610" s="594"/>
      <c r="AU610" s="594"/>
      <c r="AV610" s="594"/>
      <c r="AW610" s="468"/>
      <c r="AX610" s="500"/>
      <c r="AZ610" s="106"/>
      <c r="BA610" s="106"/>
      <c r="BB610" s="106"/>
      <c r="BC610" s="106"/>
    </row>
    <row r="611" spans="2:87" ht="15.6" x14ac:dyDescent="0.3">
      <c r="D611" s="1">
        <v>331000000</v>
      </c>
      <c r="H611" s="235">
        <f>+H269/D611</f>
        <v>4.5635842900302113E-2</v>
      </c>
      <c r="J611" s="57"/>
      <c r="AD611" s="1"/>
      <c r="AE611" s="507"/>
      <c r="AF611" s="546"/>
      <c r="AG611" s="1"/>
      <c r="AH611" s="1"/>
      <c r="AI611" s="485"/>
      <c r="AJ611" s="467"/>
      <c r="AK611" s="594" t="s">
        <v>141</v>
      </c>
      <c r="AL611" s="594"/>
      <c r="AM611" s="594"/>
      <c r="AN611" s="594"/>
      <c r="AO611" s="473"/>
      <c r="AP611" s="474" t="s">
        <v>20</v>
      </c>
      <c r="AQ611" s="473"/>
      <c r="AR611" s="474" t="s">
        <v>4</v>
      </c>
      <c r="AS611" s="475"/>
      <c r="AT611" s="475"/>
      <c r="AU611" s="475"/>
      <c r="AV611" s="479" t="s">
        <v>10</v>
      </c>
      <c r="AW611" s="468"/>
      <c r="AX611" s="500"/>
      <c r="AZ611" s="106"/>
      <c r="BA611" s="106"/>
      <c r="BB611" s="106"/>
      <c r="BC611" s="106"/>
    </row>
    <row r="612" spans="2:87" ht="15.6" x14ac:dyDescent="0.3">
      <c r="H612" s="235">
        <f>+AA269/H269</f>
        <v>1.9000541790705667E-2</v>
      </c>
      <c r="AD612" s="1"/>
      <c r="AE612" s="507"/>
      <c r="AF612" s="546"/>
      <c r="AG612" s="1"/>
      <c r="AH612" s="1"/>
      <c r="AI612" s="485"/>
      <c r="AJ612" s="467"/>
      <c r="AK612" s="601" t="s">
        <v>138</v>
      </c>
      <c r="AL612" s="601"/>
      <c r="AM612" s="601"/>
      <c r="AN612" s="601"/>
      <c r="AO612" s="473"/>
      <c r="AP612" s="476">
        <f>+AH50</f>
        <v>898992</v>
      </c>
      <c r="AQ612" s="477"/>
      <c r="AR612" s="476">
        <f>+AH51</f>
        <v>55687</v>
      </c>
      <c r="AS612" s="478"/>
      <c r="AT612" s="478"/>
      <c r="AU612" s="478"/>
      <c r="AV612" s="491">
        <f t="shared" ref="AV612:AV618" si="1454">+AR612/AP612</f>
        <v>6.194382152455194E-2</v>
      </c>
      <c r="AW612" s="468"/>
      <c r="AX612" s="500"/>
      <c r="AZ612" s="106"/>
      <c r="BA612" s="77"/>
      <c r="BB612" s="106"/>
      <c r="BC612" s="106"/>
    </row>
    <row r="613" spans="2:87" ht="15.6" x14ac:dyDescent="0.3">
      <c r="D613" s="235"/>
      <c r="AD613" s="1"/>
      <c r="AE613" s="507"/>
      <c r="AF613" s="546"/>
      <c r="AG613" s="1"/>
      <c r="AH613" s="1"/>
      <c r="AI613" s="485"/>
      <c r="AJ613" s="467"/>
      <c r="AK613" s="621" t="s">
        <v>139</v>
      </c>
      <c r="AL613" s="598"/>
      <c r="AM613" s="598"/>
      <c r="AN613" s="598"/>
      <c r="AO613" s="64"/>
      <c r="AP613" s="469">
        <f>+AG83</f>
        <v>742147</v>
      </c>
      <c r="AQ613" s="64"/>
      <c r="AR613" s="469">
        <f>+AG84</f>
        <v>42339</v>
      </c>
      <c r="AS613" s="64"/>
      <c r="AT613" s="64"/>
      <c r="AU613" s="64"/>
      <c r="AV613" s="489">
        <f t="shared" si="1454"/>
        <v>5.7049344671608188E-2</v>
      </c>
      <c r="AW613" s="468"/>
      <c r="AX613" s="500"/>
      <c r="AZ613" s="106"/>
      <c r="BA613" s="77"/>
      <c r="BB613" s="106"/>
      <c r="BC613" s="106"/>
    </row>
    <row r="614" spans="2:87" ht="15.6" x14ac:dyDescent="0.3">
      <c r="AD614" s="1"/>
      <c r="AE614" s="507"/>
      <c r="AF614" s="546"/>
      <c r="AG614" s="1"/>
      <c r="AH614" s="1"/>
      <c r="AI614" s="485"/>
      <c r="AJ614" s="467"/>
      <c r="AK614" s="598" t="s">
        <v>140</v>
      </c>
      <c r="AL614" s="598"/>
      <c r="AM614" s="598"/>
      <c r="AN614" s="598"/>
      <c r="AO614" s="64"/>
      <c r="AP614" s="469">
        <f>+AH113</f>
        <v>869627</v>
      </c>
      <c r="AQ614" s="64"/>
      <c r="AR614" s="469">
        <f>+AH114</f>
        <v>21252</v>
      </c>
      <c r="AS614" s="64"/>
      <c r="AT614" s="64"/>
      <c r="AU614" s="64"/>
      <c r="AV614" s="489">
        <f t="shared" si="1454"/>
        <v>2.4438063675575852E-2</v>
      </c>
      <c r="AW614" s="468"/>
      <c r="AX614" s="500"/>
      <c r="AZ614" s="106"/>
      <c r="BA614" s="106"/>
      <c r="BB614" s="106"/>
      <c r="BC614" s="106"/>
    </row>
    <row r="615" spans="2:87" ht="15.6" x14ac:dyDescent="0.3">
      <c r="D615" s="428"/>
      <c r="AD615" s="1"/>
      <c r="AE615" s="507"/>
      <c r="AF615" s="546"/>
      <c r="AG615" s="1"/>
      <c r="AH615" s="1"/>
      <c r="AI615" s="485"/>
      <c r="AJ615" s="467"/>
      <c r="AK615" s="598" t="s">
        <v>143</v>
      </c>
      <c r="AL615" s="598"/>
      <c r="AM615" s="598"/>
      <c r="AN615" s="598"/>
      <c r="AO615" s="64"/>
      <c r="AP615" s="469">
        <f>+AG621</f>
        <v>1970617</v>
      </c>
      <c r="AQ615" s="64"/>
      <c r="AR615" s="469">
        <f>+AG623</f>
        <v>25901</v>
      </c>
      <c r="AS615" s="64"/>
      <c r="AT615" s="64"/>
      <c r="AU615" s="64"/>
      <c r="AV615" s="489">
        <f t="shared" si="1454"/>
        <v>1.3143599187462607E-2</v>
      </c>
      <c r="AW615" s="468"/>
      <c r="AX615" s="500"/>
    </row>
    <row r="616" spans="2:87" ht="15.6" x14ac:dyDescent="0.3">
      <c r="D616" s="428"/>
      <c r="AD616" s="1"/>
      <c r="AE616" s="507"/>
      <c r="AF616" s="546"/>
      <c r="AG616" s="1"/>
      <c r="AH616" s="1"/>
      <c r="AI616" s="485"/>
      <c r="AJ616" s="467"/>
      <c r="AK616" s="543"/>
      <c r="AL616" s="543" t="s">
        <v>151</v>
      </c>
      <c r="AM616" s="543"/>
      <c r="AN616" s="543"/>
      <c r="AO616" s="64"/>
      <c r="AP616" s="469">
        <f>SUM(D144:D174)</f>
        <v>1493931</v>
      </c>
      <c r="AQ616" s="64"/>
      <c r="AR616" s="469">
        <f>SUM(W144:W174)</f>
        <v>30354</v>
      </c>
      <c r="AS616" s="64"/>
      <c r="AT616" s="64"/>
      <c r="AU616" s="64"/>
      <c r="AV616" s="489">
        <f t="shared" si="1454"/>
        <v>2.0318207467413155E-2</v>
      </c>
      <c r="AW616" s="468"/>
      <c r="AX616" s="500"/>
    </row>
    <row r="617" spans="2:87" ht="15.6" x14ac:dyDescent="0.3">
      <c r="D617" s="428"/>
      <c r="AD617" s="1"/>
      <c r="AE617" s="507"/>
      <c r="AF617" s="546"/>
      <c r="AG617" s="1"/>
      <c r="AH617" s="1"/>
      <c r="AI617" s="485"/>
      <c r="AJ617" s="467"/>
      <c r="AK617" s="543"/>
      <c r="AL617" s="543" t="s">
        <v>152</v>
      </c>
      <c r="AM617" s="543"/>
      <c r="AN617" s="543"/>
      <c r="AO617" s="64"/>
      <c r="AP617" s="469">
        <f>SUM(D175:D204)</f>
        <v>1202331</v>
      </c>
      <c r="AQ617" s="64"/>
      <c r="AR617" s="544">
        <f>SUM(W175:W204)</f>
        <v>24042</v>
      </c>
      <c r="AS617" s="64"/>
      <c r="AT617" s="64"/>
      <c r="AU617" s="64"/>
      <c r="AV617" s="489">
        <f t="shared" si="1454"/>
        <v>1.9996157464125936E-2</v>
      </c>
      <c r="AW617" s="468"/>
      <c r="AX617" s="500"/>
    </row>
    <row r="618" spans="2:87" ht="15.6" x14ac:dyDescent="0.3">
      <c r="D618" s="428"/>
      <c r="AD618" s="1"/>
      <c r="AE618" s="507"/>
      <c r="AF618" s="546"/>
      <c r="AG618" s="1"/>
      <c r="AH618" s="1"/>
      <c r="AI618" s="485"/>
      <c r="AJ618" s="467"/>
      <c r="AK618" s="543"/>
      <c r="AL618" s="543" t="s">
        <v>153</v>
      </c>
      <c r="AM618" s="543"/>
      <c r="AN618" s="543"/>
      <c r="AO618" s="64"/>
      <c r="AP618" s="469">
        <f>SUM(D205:D230)</f>
        <v>1470960</v>
      </c>
      <c r="AQ618" s="64"/>
      <c r="AR618" s="469">
        <f>SUM(W205:W235)</f>
        <v>24156</v>
      </c>
      <c r="AS618" s="64"/>
      <c r="AT618" s="64"/>
      <c r="AU618" s="64"/>
      <c r="AV618" s="489">
        <f t="shared" si="1454"/>
        <v>1.6421928536465982E-2</v>
      </c>
      <c r="AW618" s="468"/>
      <c r="AX618" s="500"/>
      <c r="BA618" s="486">
        <f>+AV612-AV618</f>
        <v>4.5521892988085955E-2</v>
      </c>
    </row>
    <row r="619" spans="2:87" ht="15" thickBot="1" x14ac:dyDescent="0.35">
      <c r="B619" s="427"/>
      <c r="D619" s="235"/>
      <c r="AD619" s="1"/>
      <c r="AE619" s="507"/>
      <c r="AF619" s="546"/>
      <c r="AG619" s="1"/>
      <c r="AH619" s="1"/>
      <c r="AI619" s="485"/>
      <c r="AJ619" s="467"/>
      <c r="AK619" s="480"/>
      <c r="AL619" s="480"/>
      <c r="AM619" s="480"/>
      <c r="AN619" s="480"/>
      <c r="AO619" s="481"/>
      <c r="AP619" s="482"/>
      <c r="AQ619" s="481"/>
      <c r="AR619" s="482"/>
      <c r="AS619" s="481"/>
      <c r="AT619" s="481"/>
      <c r="AU619" s="481"/>
      <c r="AV619" s="483"/>
      <c r="AW619" s="468"/>
      <c r="AX619" s="500"/>
      <c r="BA619">
        <f>+BA618/AV612</f>
        <v>0.73488996751747038</v>
      </c>
    </row>
    <row r="620" spans="2:87" ht="15.6" x14ac:dyDescent="0.3">
      <c r="B620" s="427"/>
      <c r="D620" s="235"/>
      <c r="AD620" s="1"/>
      <c r="AE620" s="507"/>
      <c r="AF620" s="546"/>
      <c r="AG620" s="1"/>
      <c r="AH620" s="1"/>
      <c r="AI620" s="485"/>
      <c r="AJ620" s="467"/>
      <c r="AK620" s="601" t="s">
        <v>138</v>
      </c>
      <c r="AL620" s="601"/>
      <c r="AM620" s="601"/>
      <c r="AN620" s="601"/>
      <c r="AO620" s="64"/>
      <c r="AP620" s="469"/>
      <c r="AQ620" s="64"/>
      <c r="AR620" s="469">
        <f>+AR612</f>
        <v>55687</v>
      </c>
      <c r="AS620" s="64"/>
      <c r="AT620" s="64"/>
      <c r="AU620" s="64"/>
      <c r="AV620" s="144"/>
      <c r="AW620" s="468"/>
      <c r="AX620" s="500"/>
    </row>
    <row r="621" spans="2:87" ht="15.6" x14ac:dyDescent="0.3">
      <c r="B621" s="427"/>
      <c r="D621" s="235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10"/>
      <c r="AE621" s="507"/>
      <c r="AF621" s="546"/>
      <c r="AG621" s="33">
        <f>SUM(D113:D143)</f>
        <v>1970617</v>
      </c>
      <c r="AH621" s="1"/>
      <c r="AI621" s="485"/>
      <c r="AJ621" s="467"/>
      <c r="AK621" s="605" t="s">
        <v>153</v>
      </c>
      <c r="AL621" s="605"/>
      <c r="AM621" s="605"/>
      <c r="AN621" s="605"/>
      <c r="AO621" s="64"/>
      <c r="AP621" s="469"/>
      <c r="AQ621" s="64"/>
      <c r="AR621" s="469">
        <f>+AR618</f>
        <v>24156</v>
      </c>
      <c r="AS621" s="64"/>
      <c r="AT621" s="64"/>
      <c r="AU621" s="64"/>
      <c r="AV621" s="144"/>
      <c r="AW621" s="468"/>
      <c r="AX621" s="500"/>
    </row>
    <row r="622" spans="2:87" ht="15.6" x14ac:dyDescent="0.3">
      <c r="B622" s="427"/>
      <c r="D622" s="235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10"/>
      <c r="AE622" s="507"/>
      <c r="AF622" s="546"/>
      <c r="AG622" s="33">
        <f>SUM(W125:W138)</f>
        <v>12117</v>
      </c>
      <c r="AH622" s="1"/>
      <c r="AI622" s="485"/>
      <c r="AJ622" s="467"/>
      <c r="AK622" s="63"/>
      <c r="AL622" s="497" t="s">
        <v>3</v>
      </c>
      <c r="AM622" s="63"/>
      <c r="AN622" s="63"/>
      <c r="AO622" s="64"/>
      <c r="AP622" s="469"/>
      <c r="AQ622" s="64"/>
      <c r="AR622" s="469">
        <f>+AR620-AR621</f>
        <v>31531</v>
      </c>
      <c r="AS622" s="64"/>
      <c r="AT622" s="64"/>
      <c r="AU622" s="64"/>
      <c r="AV622" s="484">
        <f>+AR622/AR620</f>
        <v>0.5662183274372834</v>
      </c>
      <c r="AW622" s="468"/>
      <c r="AX622" s="500"/>
    </row>
    <row r="623" spans="2:87" ht="15" thickBot="1" x14ac:dyDescent="0.35">
      <c r="D623" s="427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10"/>
      <c r="AE623" s="507"/>
      <c r="AF623" s="548"/>
      <c r="AG623" s="33">
        <f>SUM(W113:W143)</f>
        <v>25901</v>
      </c>
      <c r="AH623" s="1"/>
      <c r="AI623" s="485"/>
      <c r="AJ623" s="470"/>
      <c r="AK623" s="471"/>
      <c r="AL623" s="471"/>
      <c r="AM623" s="471"/>
      <c r="AN623" s="471"/>
      <c r="AO623" s="471"/>
      <c r="AP623" s="471"/>
      <c r="AQ623" s="471"/>
      <c r="AR623" s="471"/>
      <c r="AS623" s="471"/>
      <c r="AT623" s="471"/>
      <c r="AU623" s="471"/>
      <c r="AV623" s="471"/>
      <c r="AW623" s="472"/>
      <c r="AX623" s="500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1"/>
      <c r="BT623" s="1"/>
      <c r="BU623" s="1"/>
      <c r="BV623" s="1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</row>
    <row r="624" spans="2:87" x14ac:dyDescent="0.3"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10"/>
      <c r="AE624" s="507"/>
      <c r="AF624" s="507"/>
      <c r="AG624" s="507"/>
      <c r="AH624" s="507"/>
      <c r="AI624" s="507"/>
      <c r="AJ624" s="500"/>
      <c r="AK624" s="500"/>
      <c r="AL624" s="500"/>
      <c r="AM624" s="500"/>
      <c r="AN624" s="500"/>
      <c r="AO624" s="500"/>
      <c r="AP624" s="500"/>
      <c r="AQ624" s="500"/>
      <c r="AR624" s="500"/>
      <c r="AS624" s="500"/>
      <c r="AT624" s="500"/>
      <c r="AU624" s="500"/>
      <c r="AV624" s="500"/>
      <c r="AW624" s="500"/>
      <c r="AX624" s="500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77"/>
      <c r="BX624" s="77"/>
      <c r="BY624" s="77"/>
      <c r="BZ624" s="77"/>
      <c r="CA624" s="109"/>
      <c r="CB624" s="1"/>
      <c r="CC624" s="1"/>
      <c r="CD624" s="1"/>
      <c r="CE624" s="1"/>
      <c r="CF624" s="1"/>
      <c r="CG624" s="1"/>
      <c r="CH624" s="1"/>
      <c r="CI624" s="1"/>
    </row>
    <row r="625" spans="4:87" x14ac:dyDescent="0.3">
      <c r="D625">
        <v>10</v>
      </c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10"/>
      <c r="AE625" s="10"/>
      <c r="AF625" s="10"/>
      <c r="AG625" s="10"/>
      <c r="AH625" s="10"/>
      <c r="AI625" s="10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77"/>
      <c r="BX625" s="77"/>
      <c r="BY625" s="77"/>
      <c r="BZ625" s="77"/>
      <c r="CA625" s="77"/>
      <c r="CB625" s="1"/>
      <c r="CC625" s="1"/>
      <c r="CD625" s="1"/>
      <c r="CE625" s="1"/>
      <c r="CF625" s="1"/>
      <c r="CG625" s="1"/>
      <c r="CH625" s="1"/>
      <c r="CI625" s="1"/>
    </row>
    <row r="626" spans="4:87" x14ac:dyDescent="0.3">
      <c r="D626" s="1">
        <v>77000000</v>
      </c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10"/>
      <c r="AE626" s="10"/>
      <c r="AF626" s="10"/>
      <c r="AG626" s="10"/>
      <c r="AH626" s="10"/>
      <c r="AI626" s="10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77"/>
      <c r="BX626" s="77"/>
      <c r="BY626" s="77"/>
      <c r="BZ626" s="77"/>
      <c r="CA626" s="77"/>
      <c r="CB626" s="1"/>
      <c r="CC626" s="1"/>
      <c r="CD626" s="1"/>
      <c r="CE626" s="1"/>
      <c r="CF626" s="1"/>
      <c r="CG626" s="1"/>
    </row>
    <row r="627" spans="4:87" x14ac:dyDescent="0.3">
      <c r="D627" s="57">
        <f>+D626/D629</f>
        <v>0.23262839879154079</v>
      </c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10"/>
      <c r="AE627" s="10"/>
      <c r="AF627" s="10"/>
      <c r="AG627" s="501"/>
      <c r="AH627" s="10"/>
      <c r="AI627" s="10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77"/>
      <c r="BX627" s="77"/>
      <c r="BY627" s="77"/>
      <c r="BZ627" s="77"/>
      <c r="CA627" s="77"/>
      <c r="CB627" s="1"/>
      <c r="CC627" s="1"/>
      <c r="CD627" s="1"/>
      <c r="CE627" s="1"/>
      <c r="CF627" s="1"/>
      <c r="CG627" s="1"/>
    </row>
    <row r="628" spans="4:87" x14ac:dyDescent="0.3"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10"/>
      <c r="AE628" s="10"/>
      <c r="AF628" s="507"/>
      <c r="AG628" s="526"/>
      <c r="AH628" s="507"/>
      <c r="AI628" s="507"/>
      <c r="AJ628" s="500"/>
      <c r="AK628" s="500"/>
      <c r="AL628" s="500"/>
      <c r="AM628" s="500"/>
      <c r="AN628" s="500"/>
      <c r="AO628" s="500"/>
      <c r="AP628" s="500"/>
      <c r="AQ628" s="500"/>
      <c r="AR628" s="500"/>
      <c r="AS628" s="500"/>
      <c r="AT628" s="500"/>
      <c r="AU628" s="500"/>
      <c r="AV628" s="500"/>
      <c r="AW628" s="500"/>
      <c r="AX628" s="500"/>
      <c r="AY628" s="500"/>
      <c r="AZ628" s="500"/>
      <c r="BA628" s="500"/>
      <c r="BB628" s="500"/>
      <c r="BC628" s="500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77"/>
      <c r="BX628" s="77"/>
      <c r="BY628" s="110"/>
      <c r="BZ628" s="77"/>
      <c r="CA628" s="77"/>
    </row>
    <row r="629" spans="4:87" x14ac:dyDescent="0.3">
      <c r="D629" s="1">
        <v>331000000</v>
      </c>
      <c r="H629">
        <v>0.13400000000000001</v>
      </c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10"/>
      <c r="AE629" s="10"/>
      <c r="AF629" s="507"/>
      <c r="AG629" s="527"/>
      <c r="AH629" s="507"/>
      <c r="AI629" s="507"/>
      <c r="AJ629" s="524"/>
      <c r="AK629" s="524"/>
      <c r="AL629" s="525"/>
      <c r="AM629" s="525"/>
      <c r="AN629" s="525"/>
      <c r="AO629" s="525"/>
      <c r="AP629" s="525"/>
      <c r="AQ629" s="525"/>
      <c r="AR629" s="525"/>
      <c r="AS629" s="525"/>
      <c r="AT629" s="525"/>
      <c r="AU629" s="525"/>
      <c r="AV629" s="525"/>
      <c r="AW629" s="525"/>
      <c r="AX629" s="525"/>
      <c r="AY629" s="525"/>
      <c r="AZ629" s="525"/>
      <c r="BA629" s="525"/>
      <c r="BB629" s="524"/>
      <c r="BC629" s="524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77"/>
      <c r="BX629" s="77"/>
      <c r="BY629" s="77"/>
      <c r="BZ629" s="77"/>
      <c r="CA629" s="77"/>
    </row>
    <row r="630" spans="4:87" x14ac:dyDescent="0.3">
      <c r="D630" s="1">
        <f>+D629*H629</f>
        <v>44354000</v>
      </c>
      <c r="H630" s="1">
        <f>+D630*0.001</f>
        <v>44354</v>
      </c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10"/>
      <c r="AE630" s="10"/>
      <c r="AF630" s="507"/>
      <c r="AG630" s="526"/>
      <c r="AH630" s="507"/>
      <c r="AI630" s="507"/>
      <c r="AJ630" s="524"/>
      <c r="AK630" s="524"/>
      <c r="AL630" s="138"/>
      <c r="AM630" s="138"/>
      <c r="AN630" s="138"/>
      <c r="AO630" s="138"/>
      <c r="AP630" s="138"/>
      <c r="AQ630" s="138"/>
      <c r="AR630" s="138"/>
      <c r="AS630" s="78"/>
      <c r="AT630" s="78"/>
      <c r="AU630" s="78"/>
      <c r="AV630" s="98"/>
      <c r="AW630" s="98"/>
      <c r="AX630" s="98"/>
      <c r="AY630" s="98"/>
      <c r="AZ630" s="524"/>
      <c r="BA630" s="524"/>
      <c r="BB630" s="530"/>
      <c r="BC630" s="524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77"/>
      <c r="BX630" s="77"/>
      <c r="BY630" s="77"/>
      <c r="BZ630" s="77"/>
      <c r="CA630" s="77"/>
    </row>
    <row r="631" spans="4:87" x14ac:dyDescent="0.3">
      <c r="D631" s="425">
        <v>7.1999999999999995E-2</v>
      </c>
      <c r="H631" s="1">
        <f>+AA204*H629</f>
        <v>28746.886000000002</v>
      </c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10"/>
      <c r="AE631" s="10"/>
      <c r="AF631" s="507"/>
      <c r="AG631" s="526">
        <v>44031</v>
      </c>
      <c r="AH631" s="507"/>
      <c r="AI631" s="507"/>
      <c r="AJ631" s="524"/>
      <c r="AK631" s="524"/>
      <c r="AL631" s="138"/>
      <c r="AM631" s="138"/>
      <c r="AN631" s="138"/>
      <c r="AO631" s="138"/>
      <c r="AP631" s="138"/>
      <c r="AQ631" s="138"/>
      <c r="AR631" s="138"/>
      <c r="AS631" s="138"/>
      <c r="AT631" s="98"/>
      <c r="AU631" s="78"/>
      <c r="AV631" s="98"/>
      <c r="AW631" s="98"/>
      <c r="AX631" s="98"/>
      <c r="AY631" s="98"/>
      <c r="AZ631" s="524"/>
      <c r="BA631" s="524"/>
      <c r="BB631" s="530"/>
      <c r="BC631" s="524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77"/>
      <c r="BX631" s="77"/>
      <c r="BY631" s="77"/>
      <c r="BZ631" s="77"/>
      <c r="CA631" s="77"/>
    </row>
    <row r="632" spans="4:87" x14ac:dyDescent="0.3"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10"/>
      <c r="AE632" s="10"/>
      <c r="AF632" s="507"/>
      <c r="AG632" s="526">
        <v>44038</v>
      </c>
      <c r="AH632" s="507"/>
      <c r="AI632" s="507"/>
      <c r="AJ632" s="524"/>
      <c r="AK632" s="524"/>
      <c r="AL632" s="78"/>
      <c r="AM632" s="78"/>
      <c r="AN632" s="139"/>
      <c r="AO632" s="139"/>
      <c r="AP632" s="139"/>
      <c r="AQ632" s="139"/>
      <c r="AR632" s="139"/>
      <c r="AS632" s="78"/>
      <c r="AT632" s="78"/>
      <c r="AU632" s="78"/>
      <c r="AV632" s="98"/>
      <c r="AW632" s="98"/>
      <c r="AX632" s="98"/>
      <c r="AY632" s="98"/>
      <c r="AZ632" s="524"/>
      <c r="BA632" s="524"/>
      <c r="BB632" s="530"/>
      <c r="BC632" s="524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77"/>
      <c r="BX632" s="77"/>
      <c r="BY632" s="77"/>
      <c r="BZ632" s="77"/>
      <c r="CA632" s="77"/>
    </row>
    <row r="633" spans="4:87" x14ac:dyDescent="0.3">
      <c r="D633" s="235">
        <v>4.2000000000000003E-2</v>
      </c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10"/>
      <c r="AE633" s="10"/>
      <c r="AF633" s="507"/>
      <c r="AG633" s="526">
        <v>44045</v>
      </c>
      <c r="AH633" s="507"/>
      <c r="AI633" s="507"/>
      <c r="AJ633" s="524"/>
      <c r="AK633" s="524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98"/>
      <c r="AW633" s="98"/>
      <c r="AX633" s="98"/>
      <c r="AY633" s="98"/>
      <c r="AZ633" s="524"/>
      <c r="BA633" s="524"/>
      <c r="BB633" s="530"/>
      <c r="BC633" s="524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4:87" x14ac:dyDescent="0.3">
      <c r="D634" s="531">
        <f>+D629*D631*D633</f>
        <v>1000944.0000000001</v>
      </c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10"/>
      <c r="AE634" s="10"/>
      <c r="AF634" s="507"/>
      <c r="AG634" s="526">
        <v>44052</v>
      </c>
      <c r="AH634" s="507"/>
      <c r="AI634" s="507"/>
      <c r="AJ634" s="524"/>
      <c r="AK634" s="524"/>
      <c r="AL634" s="78"/>
      <c r="AM634" s="78"/>
      <c r="AN634" s="139"/>
      <c r="AO634" s="139"/>
      <c r="AP634" s="139"/>
      <c r="AQ634" s="139"/>
      <c r="AR634" s="139"/>
      <c r="AS634" s="139"/>
      <c r="AT634" s="139"/>
      <c r="AU634" s="78"/>
      <c r="AV634" s="98"/>
      <c r="AW634" s="98"/>
      <c r="AX634" s="98"/>
      <c r="AY634" s="98"/>
      <c r="AZ634" s="524"/>
      <c r="BA634" s="524"/>
      <c r="BB634" s="530"/>
      <c r="BC634" s="524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4:87" x14ac:dyDescent="0.3"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10"/>
      <c r="AE635" s="10"/>
      <c r="AF635" s="507"/>
      <c r="AG635" s="526"/>
      <c r="AH635" s="507"/>
      <c r="AI635" s="507"/>
      <c r="AJ635" s="524"/>
      <c r="AK635" s="524"/>
      <c r="AL635" s="78"/>
      <c r="AM635" s="78"/>
      <c r="AN635" s="139"/>
      <c r="AO635" s="139"/>
      <c r="AP635" s="139"/>
      <c r="AQ635" s="139"/>
      <c r="AR635" s="139"/>
      <c r="AS635" s="139"/>
      <c r="AT635" s="139"/>
      <c r="AU635" s="78"/>
      <c r="AV635" s="98"/>
      <c r="AW635" s="98"/>
      <c r="AX635" s="98"/>
      <c r="AY635" s="98"/>
      <c r="AZ635" s="524"/>
      <c r="BA635" s="524"/>
      <c r="BB635" s="530"/>
      <c r="BC635" s="524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4:87" x14ac:dyDescent="0.3"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10"/>
      <c r="AE636" s="10"/>
      <c r="AF636" s="507"/>
      <c r="AG636" s="526"/>
      <c r="AH636" s="507"/>
      <c r="AI636" s="507"/>
      <c r="AJ636" s="524"/>
      <c r="AK636" s="524"/>
      <c r="AL636" s="78"/>
      <c r="AM636" s="78"/>
      <c r="AN636" s="139"/>
      <c r="AO636" s="139"/>
      <c r="AP636" s="139"/>
      <c r="AQ636" s="139"/>
      <c r="AR636" s="139"/>
      <c r="AS636" s="139"/>
      <c r="AT636" s="139"/>
      <c r="AU636" s="78"/>
      <c r="AV636" s="98"/>
      <c r="AW636" s="98"/>
      <c r="AX636" s="98"/>
      <c r="AY636" s="98"/>
      <c r="AZ636" s="524"/>
      <c r="BA636" s="524"/>
      <c r="BB636" s="530"/>
      <c r="BC636" s="524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4:87" x14ac:dyDescent="0.3"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10"/>
      <c r="AE637" s="10"/>
      <c r="AF637" s="507"/>
      <c r="AG637" s="528"/>
      <c r="AH637" s="507"/>
      <c r="AI637" s="507"/>
      <c r="AJ637" s="524"/>
      <c r="AK637" s="524"/>
      <c r="AL637" s="78"/>
      <c r="AM637" s="78"/>
      <c r="AN637" s="139"/>
      <c r="AO637" s="139"/>
      <c r="AP637" s="139"/>
      <c r="AQ637" s="139"/>
      <c r="AR637" s="139"/>
      <c r="AS637" s="139"/>
      <c r="AT637" s="139"/>
      <c r="AU637" s="78"/>
      <c r="AV637" s="98"/>
      <c r="AW637" s="98"/>
      <c r="AX637" s="98"/>
      <c r="AY637" s="98"/>
      <c r="AZ637" s="524"/>
      <c r="BA637" s="524"/>
      <c r="BB637" s="530"/>
      <c r="BC637" s="524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4:87" x14ac:dyDescent="0.3"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10"/>
      <c r="AE638" s="10"/>
      <c r="AF638" s="507"/>
      <c r="AG638" s="507"/>
      <c r="AH638" s="507"/>
      <c r="AI638" s="507"/>
      <c r="AJ638" s="524"/>
      <c r="AK638" s="524"/>
      <c r="AL638" s="78"/>
      <c r="AM638" s="78"/>
      <c r="AN638" s="139"/>
      <c r="AO638" s="139"/>
      <c r="AP638" s="139"/>
      <c r="AQ638" s="139"/>
      <c r="AR638" s="139"/>
      <c r="AS638" s="139"/>
      <c r="AT638" s="139"/>
      <c r="AU638" s="78"/>
      <c r="AV638" s="98"/>
      <c r="AW638" s="98"/>
      <c r="AX638" s="98"/>
      <c r="AY638" s="98"/>
      <c r="AZ638" s="524"/>
      <c r="BA638" s="524"/>
      <c r="BB638" s="530"/>
      <c r="BC638" s="524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4:87" x14ac:dyDescent="0.3"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10"/>
      <c r="AE639" s="10"/>
      <c r="AF639" s="507"/>
      <c r="AG639" s="507"/>
      <c r="AH639" s="507"/>
      <c r="AI639" s="507"/>
      <c r="AJ639" s="524"/>
      <c r="AK639" s="524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78"/>
      <c r="AW639" s="78"/>
      <c r="AX639" s="78"/>
      <c r="AY639" s="78"/>
      <c r="AZ639" s="524"/>
      <c r="BA639" s="530"/>
      <c r="BB639" s="530"/>
      <c r="BC639" s="524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4:87" x14ac:dyDescent="0.3">
      <c r="AD640" s="10"/>
      <c r="AE640" s="10"/>
      <c r="AF640" s="507"/>
      <c r="AG640" s="507"/>
      <c r="AH640" s="507"/>
      <c r="AI640" s="507"/>
      <c r="AJ640" s="524"/>
      <c r="AK640" s="524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78"/>
      <c r="AW640" s="78"/>
      <c r="AX640" s="78"/>
      <c r="AY640" s="78"/>
      <c r="AZ640" s="524"/>
      <c r="BA640" s="530"/>
      <c r="BB640" s="530"/>
      <c r="BC640" s="524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2:79" ht="15" thickBot="1" x14ac:dyDescent="0.35">
      <c r="B641" s="500"/>
      <c r="C641" s="500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AD641" s="10"/>
      <c r="AE641" s="10"/>
      <c r="AF641" s="507"/>
      <c r="AG641" s="507"/>
      <c r="AH641" s="507"/>
      <c r="AI641" s="507"/>
      <c r="AJ641" s="524"/>
      <c r="AK641" s="524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78"/>
      <c r="AW641" s="78"/>
      <c r="AX641" s="78"/>
      <c r="AY641" s="78"/>
      <c r="AZ641" s="524"/>
      <c r="BA641" s="530"/>
      <c r="BB641" s="530"/>
      <c r="BC641" s="524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2:79" x14ac:dyDescent="0.3">
      <c r="B642" s="500"/>
      <c r="C642" s="510"/>
      <c r="D642" s="357"/>
      <c r="E642" s="357"/>
      <c r="F642" s="357"/>
      <c r="G642" s="357"/>
      <c r="H642" s="357"/>
      <c r="I642" s="357"/>
      <c r="J642" s="357"/>
      <c r="K642" s="357"/>
      <c r="L642" s="357"/>
      <c r="M642" s="357"/>
      <c r="N642" s="357"/>
      <c r="O642" s="357"/>
      <c r="P642" s="511"/>
      <c r="V642" s="500"/>
      <c r="AD642" s="10"/>
      <c r="AE642" s="10"/>
      <c r="AF642" s="507"/>
      <c r="AG642" s="507"/>
      <c r="AH642" s="507"/>
      <c r="AI642" s="507"/>
      <c r="AJ642" s="524"/>
      <c r="AK642" s="524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78"/>
      <c r="AW642" s="78"/>
      <c r="AX642" s="78"/>
      <c r="AY642" s="78"/>
      <c r="AZ642" s="524"/>
      <c r="BA642" s="530"/>
      <c r="BB642" s="530"/>
      <c r="BC642" s="524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2:79" x14ac:dyDescent="0.3">
      <c r="B643" s="500"/>
      <c r="C643" s="512"/>
      <c r="D643" s="502" t="s">
        <v>149</v>
      </c>
      <c r="E643" s="387"/>
      <c r="F643" s="387"/>
      <c r="G643" s="387"/>
      <c r="H643" s="600" t="s">
        <v>20</v>
      </c>
      <c r="I643" s="600"/>
      <c r="J643" s="600"/>
      <c r="K643" s="387"/>
      <c r="L643" s="387"/>
      <c r="M643" s="387"/>
      <c r="N643" s="387"/>
      <c r="O643" s="387"/>
      <c r="P643" s="513"/>
      <c r="V643" s="500"/>
      <c r="AD643" s="10"/>
      <c r="AE643" s="10"/>
      <c r="AF643" s="507"/>
      <c r="AG643" s="507"/>
      <c r="AH643" s="507"/>
      <c r="AI643" s="507"/>
      <c r="AJ643" s="524"/>
      <c r="AK643" s="524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78"/>
      <c r="AW643" s="78"/>
      <c r="AX643" s="78"/>
      <c r="AY643" s="78"/>
      <c r="AZ643" s="524"/>
      <c r="BA643" s="530"/>
      <c r="BB643" s="530"/>
      <c r="BC643" s="524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2:79" x14ac:dyDescent="0.3">
      <c r="B644" s="500"/>
      <c r="C644" s="512"/>
      <c r="D644" s="514" t="s">
        <v>150</v>
      </c>
      <c r="E644" s="387"/>
      <c r="F644" s="387"/>
      <c r="G644" s="387"/>
      <c r="H644" s="515" t="s">
        <v>147</v>
      </c>
      <c r="I644" s="502"/>
      <c r="J644" s="516" t="s">
        <v>148</v>
      </c>
      <c r="K644" s="502"/>
      <c r="L644" s="502"/>
      <c r="M644" s="502"/>
      <c r="N644" s="502"/>
      <c r="O644" s="517" t="s">
        <v>3</v>
      </c>
      <c r="P644" s="513"/>
      <c r="V644" s="500"/>
      <c r="AD644" s="10"/>
      <c r="AE644" s="10"/>
      <c r="AF644" s="507"/>
      <c r="AG644" s="507"/>
      <c r="AH644" s="507"/>
      <c r="AI644" s="507"/>
      <c r="AJ644" s="524"/>
      <c r="AK644" s="524"/>
      <c r="AL644" s="529"/>
      <c r="AM644" s="529"/>
      <c r="AN644" s="529"/>
      <c r="AO644" s="529"/>
      <c r="AP644" s="529"/>
      <c r="AQ644" s="529"/>
      <c r="AR644" s="529"/>
      <c r="AS644" s="529"/>
      <c r="AT644" s="529"/>
      <c r="AU644" s="529"/>
      <c r="AV644" s="524"/>
      <c r="AW644" s="524"/>
      <c r="AX644" s="524"/>
      <c r="AY644" s="524"/>
      <c r="AZ644" s="524"/>
      <c r="BA644" s="530"/>
      <c r="BB644" s="530"/>
      <c r="BC644" s="524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2:79" x14ac:dyDescent="0.3">
      <c r="B645" s="500"/>
      <c r="C645" s="512"/>
      <c r="D645" s="503" t="s">
        <v>146</v>
      </c>
      <c r="E645" s="15"/>
      <c r="F645" s="15"/>
      <c r="G645" s="15"/>
      <c r="H645" s="518">
        <f>SUM(D133:D139)</f>
        <v>471981</v>
      </c>
      <c r="I645" s="15"/>
      <c r="J645" s="16">
        <f>+H645/7</f>
        <v>67425.857142857145</v>
      </c>
      <c r="K645" s="15"/>
      <c r="L645" s="15"/>
      <c r="M645" s="15"/>
      <c r="N645" s="15"/>
      <c r="O645" s="15"/>
      <c r="P645" s="513"/>
      <c r="V645" s="500"/>
      <c r="AD645" s="10"/>
      <c r="AE645" s="10"/>
      <c r="AF645" s="507"/>
      <c r="AG645" s="507"/>
      <c r="AH645" s="507"/>
      <c r="AI645" s="507"/>
      <c r="AJ645" s="524"/>
      <c r="AK645" s="524"/>
      <c r="AL645" s="529"/>
      <c r="AM645" s="529"/>
      <c r="AN645" s="529"/>
      <c r="AO645" s="529"/>
      <c r="AP645" s="529"/>
      <c r="AQ645" s="529"/>
      <c r="AR645" s="529"/>
      <c r="AS645" s="529"/>
      <c r="AT645" s="529"/>
      <c r="AU645" s="529"/>
      <c r="AV645" s="529"/>
      <c r="AW645" s="529"/>
      <c r="AX645" s="529"/>
      <c r="AY645" s="529"/>
      <c r="AZ645" s="524"/>
      <c r="BA645" s="524"/>
      <c r="BB645" s="530"/>
      <c r="BC645" s="524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2:79" x14ac:dyDescent="0.3">
      <c r="B646" s="500"/>
      <c r="C646" s="512"/>
      <c r="D646" s="503" t="s">
        <v>145</v>
      </c>
      <c r="E646" s="15"/>
      <c r="F646" s="15"/>
      <c r="G646" s="15"/>
      <c r="H646" s="16">
        <f>SUM(D140:D146)</f>
        <v>427527</v>
      </c>
      <c r="I646" s="15"/>
      <c r="J646" s="16">
        <f>+H646/7</f>
        <v>61075.285714285717</v>
      </c>
      <c r="K646" s="15"/>
      <c r="L646" s="15"/>
      <c r="M646" s="15"/>
      <c r="N646" s="15"/>
      <c r="O646" s="15"/>
      <c r="P646" s="513"/>
      <c r="V646" s="500"/>
      <c r="AJ646" s="98"/>
      <c r="AK646" s="98"/>
      <c r="AL646" s="98"/>
      <c r="AM646" s="98"/>
      <c r="AN646" s="98"/>
      <c r="AO646" s="98"/>
      <c r="AP646" s="98"/>
      <c r="AQ646" s="98"/>
      <c r="AR646" s="98"/>
      <c r="AS646" s="98"/>
      <c r="AT646" s="78"/>
      <c r="AU646" s="98"/>
      <c r="AV646" s="140"/>
      <c r="AW646" s="140"/>
      <c r="AX646" s="140"/>
      <c r="AY646" s="140"/>
      <c r="AZ646" s="98"/>
      <c r="BA646" s="98"/>
      <c r="BB646" s="98"/>
      <c r="BC646" s="98"/>
    </row>
    <row r="647" spans="2:79" x14ac:dyDescent="0.3">
      <c r="B647" s="506"/>
      <c r="C647" s="512"/>
      <c r="D647" s="503" t="s">
        <v>144</v>
      </c>
      <c r="E647" s="15"/>
      <c r="F647" s="15"/>
      <c r="G647" s="15"/>
      <c r="H647" s="16">
        <f>SUM(D147:D153)</f>
        <v>383516</v>
      </c>
      <c r="I647" s="15"/>
      <c r="J647" s="16">
        <f>+H647/7</f>
        <v>54788</v>
      </c>
      <c r="K647" s="15"/>
      <c r="L647" s="15"/>
      <c r="M647" s="15"/>
      <c r="N647" s="15"/>
      <c r="O647" s="518">
        <f>+H645-H647</f>
        <v>88465</v>
      </c>
      <c r="P647" s="513"/>
      <c r="V647" s="500"/>
      <c r="AA647">
        <f>+O647/7</f>
        <v>12637.857142857143</v>
      </c>
      <c r="AJ647" s="98"/>
      <c r="AK647" s="98"/>
      <c r="AL647" s="98"/>
      <c r="AM647" s="98"/>
      <c r="AN647" s="98"/>
      <c r="AO647" s="98"/>
      <c r="AP647" s="98"/>
      <c r="AQ647" s="98"/>
      <c r="AR647" s="98"/>
      <c r="AS647" s="98"/>
      <c r="AT647" s="98"/>
      <c r="AU647" s="98"/>
      <c r="AV647" s="78"/>
      <c r="AW647" s="78"/>
      <c r="AX647" s="78"/>
      <c r="AY647" s="78"/>
      <c r="AZ647" s="98"/>
      <c r="BA647" s="141"/>
      <c r="BB647" s="98"/>
      <c r="BC647" s="98"/>
    </row>
    <row r="648" spans="2:79" x14ac:dyDescent="0.3">
      <c r="B648" s="507"/>
      <c r="C648" s="512"/>
      <c r="D648" s="5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60">
        <f>+O647/H645</f>
        <v>0.18743339244588236</v>
      </c>
      <c r="P648" s="513"/>
      <c r="V648" s="500"/>
      <c r="X648" s="61"/>
      <c r="Y648" s="61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78">
        <v>480454</v>
      </c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</row>
    <row r="649" spans="2:79" ht="15" thickBot="1" x14ac:dyDescent="0.35">
      <c r="B649" s="507"/>
      <c r="C649" s="520"/>
      <c r="D649" s="521"/>
      <c r="E649" s="521"/>
      <c r="F649" s="521"/>
      <c r="G649" s="521"/>
      <c r="H649" s="521"/>
      <c r="I649" s="521"/>
      <c r="J649" s="522"/>
      <c r="K649" s="521"/>
      <c r="L649" s="521"/>
      <c r="M649" s="521"/>
      <c r="N649" s="521"/>
      <c r="O649" s="521"/>
      <c r="P649" s="523"/>
      <c r="V649" s="500"/>
      <c r="X649" s="61"/>
      <c r="Y649" s="61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140">
        <f>+N201</f>
        <v>290088</v>
      </c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</row>
    <row r="650" spans="2:79" x14ac:dyDescent="0.3">
      <c r="B650" s="507"/>
      <c r="C650" s="500"/>
      <c r="D650" s="508"/>
      <c r="E650" s="500"/>
      <c r="F650" s="500"/>
      <c r="G650" s="500"/>
      <c r="H650" s="509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X650" s="61"/>
      <c r="Y650" s="61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140">
        <f>+AP648-AP649</f>
        <v>190366</v>
      </c>
      <c r="AQ650" s="98"/>
      <c r="AR650" s="98"/>
    </row>
    <row r="651" spans="2:79" x14ac:dyDescent="0.3">
      <c r="B651" s="1"/>
      <c r="D651" s="55"/>
      <c r="X651" s="61"/>
      <c r="Y651" s="61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84">
        <f>+AP650/AP648</f>
        <v>0.3962210742339537</v>
      </c>
      <c r="AQ651" s="98"/>
      <c r="AR651" s="98"/>
    </row>
    <row r="652" spans="2:79" x14ac:dyDescent="0.3">
      <c r="B652" s="55"/>
      <c r="D652" s="55"/>
      <c r="J652" s="56">
        <f>+J645-J647</f>
        <v>12637.857142857145</v>
      </c>
      <c r="X652" s="61"/>
      <c r="Y652" s="61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</row>
    <row r="653" spans="2:79" x14ac:dyDescent="0.3">
      <c r="B653" s="57"/>
      <c r="D653" s="55"/>
      <c r="X653" s="61"/>
      <c r="Y653" s="61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</row>
    <row r="654" spans="2:79" x14ac:dyDescent="0.3">
      <c r="B654" s="1"/>
      <c r="D654" s="55"/>
      <c r="X654" s="61"/>
      <c r="Y654" s="61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</row>
    <row r="655" spans="2:79" x14ac:dyDescent="0.3">
      <c r="B655" s="1"/>
      <c r="D655" s="55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</row>
    <row r="656" spans="2:79" x14ac:dyDescent="0.3">
      <c r="B656" s="1"/>
      <c r="D656" s="55"/>
      <c r="AT656" s="500"/>
      <c r="AU656" s="500"/>
      <c r="AV656" s="500"/>
      <c r="AW656" s="500"/>
      <c r="AX656" s="500"/>
      <c r="AY656" s="500"/>
      <c r="AZ656" s="500"/>
      <c r="BA656" s="500"/>
      <c r="BB656" s="500"/>
      <c r="BC656" s="500"/>
      <c r="BD656" s="500"/>
      <c r="BE656" s="500"/>
      <c r="BF656" s="500"/>
      <c r="BG656" s="500"/>
      <c r="BH656" s="500"/>
      <c r="BI656" s="500"/>
    </row>
    <row r="657" spans="2:61" ht="15.6" x14ac:dyDescent="0.3">
      <c r="B657" s="1"/>
      <c r="D657" s="55"/>
      <c r="AT657" s="500"/>
      <c r="AU657" s="533"/>
      <c r="AV657" s="534"/>
      <c r="AW657" s="534"/>
      <c r="AX657" s="534"/>
      <c r="AY657" s="534"/>
      <c r="AZ657" s="534"/>
      <c r="BA657" s="534"/>
      <c r="BB657" s="534"/>
      <c r="BC657" s="534"/>
      <c r="BD657" s="534"/>
      <c r="BE657" s="534" t="s">
        <v>156</v>
      </c>
      <c r="BF657" s="534"/>
      <c r="BG657" s="534" t="s">
        <v>2</v>
      </c>
      <c r="BH657" s="533"/>
      <c r="BI657" s="500"/>
    </row>
    <row r="658" spans="2:61" ht="16.2" thickBot="1" x14ac:dyDescent="0.35">
      <c r="B658" s="57" t="e">
        <f>+B657/B656</f>
        <v>#DIV/0!</v>
      </c>
      <c r="D658" s="55"/>
      <c r="AT658" s="500"/>
      <c r="AU658" s="533"/>
      <c r="AV658" s="589" t="s">
        <v>155</v>
      </c>
      <c r="AW658" s="589"/>
      <c r="AX658" s="589"/>
      <c r="AY658" s="534"/>
      <c r="AZ658" s="534"/>
      <c r="BA658" s="535" t="s">
        <v>20</v>
      </c>
      <c r="BB658" s="534"/>
      <c r="BC658" s="535" t="s">
        <v>3</v>
      </c>
      <c r="BD658" s="534"/>
      <c r="BE658" s="535" t="s">
        <v>65</v>
      </c>
      <c r="BF658" s="534"/>
      <c r="BG658" s="535" t="s">
        <v>65</v>
      </c>
      <c r="BH658" s="533"/>
      <c r="BI658" s="500"/>
    </row>
    <row r="659" spans="2:61" ht="21" x14ac:dyDescent="0.4">
      <c r="B659" s="1"/>
      <c r="D659" s="55"/>
      <c r="AT659" s="500"/>
      <c r="AU659" s="533"/>
      <c r="AV659" s="536" t="s">
        <v>143</v>
      </c>
      <c r="AW659" s="533"/>
      <c r="AX659" s="537"/>
      <c r="AY659" s="533"/>
      <c r="AZ659" s="533"/>
      <c r="BA659" s="538">
        <f>+N143</f>
        <v>1970617</v>
      </c>
      <c r="BB659" s="537"/>
      <c r="BC659" s="537"/>
      <c r="BD659" s="537"/>
      <c r="BE659" s="537"/>
      <c r="BF659" s="537"/>
      <c r="BG659" s="537"/>
      <c r="BH659" s="533"/>
      <c r="BI659" s="500"/>
    </row>
    <row r="660" spans="2:61" ht="21" x14ac:dyDescent="0.4">
      <c r="B660" s="1"/>
      <c r="D660" s="55"/>
      <c r="AT660" s="500"/>
      <c r="AU660" s="533"/>
      <c r="AV660" s="536" t="s">
        <v>151</v>
      </c>
      <c r="AW660" s="533"/>
      <c r="AX660" s="537"/>
      <c r="AY660" s="533"/>
      <c r="AZ660" s="533"/>
      <c r="BA660" s="538">
        <f>+N174</f>
        <v>1493931</v>
      </c>
      <c r="BB660" s="537"/>
      <c r="BC660" s="538">
        <f>+BA660-BA659</f>
        <v>-476686</v>
      </c>
      <c r="BD660" s="537"/>
      <c r="BE660" s="539">
        <f>+BC660/BA659</f>
        <v>-0.24189682723735764</v>
      </c>
      <c r="BF660" s="537"/>
      <c r="BG660" s="537"/>
      <c r="BH660" s="533"/>
      <c r="BI660" s="500"/>
    </row>
    <row r="661" spans="2:61" ht="21" x14ac:dyDescent="0.4">
      <c r="B661" s="1">
        <f>+B657*50</f>
        <v>0</v>
      </c>
      <c r="D661" s="55"/>
      <c r="AT661" s="500"/>
      <c r="AU661" s="533"/>
      <c r="AV661" s="536" t="s">
        <v>152</v>
      </c>
      <c r="AW661" s="533"/>
      <c r="AX661" s="537"/>
      <c r="AY661" s="533"/>
      <c r="AZ661" s="533"/>
      <c r="BA661" s="538">
        <f>+N204</f>
        <v>1202331</v>
      </c>
      <c r="BB661" s="537"/>
      <c r="BC661" s="538">
        <f>+BA661-BA660</f>
        <v>-291600</v>
      </c>
      <c r="BD661" s="537"/>
      <c r="BE661" s="539">
        <f>+BC661/BA660</f>
        <v>-0.19518973767864781</v>
      </c>
      <c r="BF661" s="537"/>
      <c r="BG661" s="537"/>
      <c r="BH661" s="533"/>
      <c r="BI661" s="500"/>
    </row>
    <row r="662" spans="2:61" ht="21" x14ac:dyDescent="0.4">
      <c r="B662" s="1"/>
      <c r="D662" s="55"/>
      <c r="AT662" s="500"/>
      <c r="AU662" s="533"/>
      <c r="AV662" s="536" t="s">
        <v>153</v>
      </c>
      <c r="AW662" s="533"/>
      <c r="AX662" s="537"/>
      <c r="AY662" s="533"/>
      <c r="AZ662" s="540" t="s">
        <v>26</v>
      </c>
      <c r="BA662" s="538">
        <f>+N218</f>
        <v>371489</v>
      </c>
      <c r="BB662" s="537"/>
      <c r="BC662" s="538">
        <f>+BA662-BA661</f>
        <v>-830842</v>
      </c>
      <c r="BD662" s="537"/>
      <c r="BE662" s="539">
        <f>+BC662/BA661</f>
        <v>-0.69102601529861574</v>
      </c>
      <c r="BF662" s="537"/>
      <c r="BG662" s="539">
        <f>+(BA662-BA659)/BA659</f>
        <v>-0.81148594577231392</v>
      </c>
      <c r="BH662" s="533"/>
      <c r="BI662" s="500"/>
    </row>
    <row r="663" spans="2:61" x14ac:dyDescent="0.3">
      <c r="B663" s="1"/>
      <c r="D663" s="55"/>
      <c r="AT663" s="500"/>
      <c r="AU663" s="533"/>
      <c r="AV663" s="533"/>
      <c r="AW663" s="533"/>
      <c r="AX663" s="533"/>
      <c r="AY663" s="533"/>
      <c r="AZ663" s="533"/>
      <c r="BA663" s="533"/>
      <c r="BB663" s="533"/>
      <c r="BC663" s="533"/>
      <c r="BD663" s="533"/>
      <c r="BE663" s="533"/>
      <c r="BF663" s="533"/>
      <c r="BG663" s="533"/>
      <c r="BH663" s="533"/>
      <c r="BI663" s="500"/>
    </row>
    <row r="664" spans="2:61" ht="16.2" x14ac:dyDescent="0.3">
      <c r="B664" s="1"/>
      <c r="D664" s="55"/>
      <c r="AT664" s="500"/>
      <c r="AU664" s="533"/>
      <c r="AV664" s="533"/>
      <c r="AW664" s="533"/>
      <c r="AX664" s="541" t="s">
        <v>26</v>
      </c>
      <c r="AY664" s="533"/>
      <c r="AZ664" s="542" t="s">
        <v>154</v>
      </c>
      <c r="BA664" s="533"/>
      <c r="BB664" s="533"/>
      <c r="BC664" s="533"/>
      <c r="BD664" s="533"/>
      <c r="BE664" s="533"/>
      <c r="BF664" s="533"/>
      <c r="BG664" s="533"/>
      <c r="BH664" s="533"/>
      <c r="BI664" s="500"/>
    </row>
    <row r="665" spans="2:61" x14ac:dyDescent="0.3">
      <c r="B665" s="1"/>
      <c r="D665" s="55"/>
      <c r="AT665" s="500"/>
      <c r="AU665" s="533"/>
      <c r="AV665" s="533"/>
      <c r="AW665" s="533"/>
      <c r="AX665" s="533"/>
      <c r="AY665" s="533"/>
      <c r="AZ665" s="533"/>
      <c r="BA665" s="533"/>
      <c r="BB665" s="533"/>
      <c r="BC665" s="533"/>
      <c r="BD665" s="533"/>
      <c r="BE665" s="533"/>
      <c r="BF665" s="533"/>
      <c r="BG665" s="533"/>
      <c r="BH665" s="533"/>
      <c r="BI665" s="500"/>
    </row>
    <row r="666" spans="2:61" x14ac:dyDescent="0.3">
      <c r="B666" s="1"/>
      <c r="D666" s="55"/>
      <c r="AT666" s="532"/>
      <c r="AU666" s="532"/>
      <c r="AV666" s="532"/>
      <c r="AW666" s="532"/>
      <c r="AX666" s="532"/>
      <c r="AY666" s="532"/>
      <c r="AZ666" s="532"/>
      <c r="BA666" s="532"/>
      <c r="BB666" s="532"/>
      <c r="BC666" s="532"/>
      <c r="BD666" s="532"/>
      <c r="BE666" s="532"/>
      <c r="BF666" s="532"/>
      <c r="BG666" s="532"/>
      <c r="BH666" s="532"/>
      <c r="BI666" s="532"/>
    </row>
    <row r="667" spans="2:61" x14ac:dyDescent="0.3">
      <c r="B667" s="1"/>
      <c r="D667" s="55"/>
    </row>
    <row r="668" spans="2:61" x14ac:dyDescent="0.3">
      <c r="B668" s="1"/>
      <c r="D668" s="55"/>
      <c r="AS668" s="61"/>
      <c r="AT668" s="500"/>
      <c r="AU668" s="500"/>
      <c r="AV668" s="500"/>
      <c r="AW668" s="500"/>
      <c r="AX668" s="500"/>
      <c r="AY668" s="500"/>
      <c r="AZ668" s="500"/>
      <c r="BA668" s="500"/>
      <c r="BB668" s="500"/>
      <c r="BC668" s="500"/>
      <c r="BD668" s="500"/>
      <c r="BE668" s="500"/>
      <c r="BF668" s="500"/>
      <c r="BG668" s="500"/>
      <c r="BH668" s="500"/>
      <c r="BI668" s="500"/>
    </row>
    <row r="669" spans="2:61" x14ac:dyDescent="0.3">
      <c r="B669" s="1"/>
      <c r="D669" s="55"/>
      <c r="AT669" s="500"/>
      <c r="AU669" s="550"/>
      <c r="AV669" s="550"/>
      <c r="AW669" s="550"/>
      <c r="AX669" s="550"/>
      <c r="AY669" s="550"/>
      <c r="AZ669" s="550"/>
      <c r="BA669" s="550"/>
      <c r="BB669" s="550"/>
      <c r="BC669" s="550"/>
      <c r="BD669" s="550"/>
      <c r="BE669" s="550"/>
      <c r="BF669" s="550"/>
      <c r="BG669" s="550"/>
      <c r="BH669" s="550"/>
      <c r="BI669" s="500"/>
    </row>
    <row r="670" spans="2:61" ht="15" thickBot="1" x14ac:dyDescent="0.35">
      <c r="B670" s="1"/>
      <c r="D670" s="55"/>
      <c r="AT670" s="500"/>
      <c r="AU670" s="550"/>
      <c r="AV670" s="606" t="s">
        <v>160</v>
      </c>
      <c r="AW670" s="606"/>
      <c r="AX670" s="606"/>
      <c r="AY670" s="551"/>
      <c r="AZ670" s="551"/>
      <c r="BA670" s="552" t="s">
        <v>23</v>
      </c>
      <c r="BB670" s="553"/>
      <c r="BC670" s="552" t="s">
        <v>3</v>
      </c>
      <c r="BD670" s="553"/>
      <c r="BE670" s="552" t="s">
        <v>20</v>
      </c>
      <c r="BF670" s="553"/>
      <c r="BG670" s="552" t="s">
        <v>21</v>
      </c>
      <c r="BH670" s="550"/>
      <c r="BI670" s="500"/>
    </row>
    <row r="671" spans="2:61" x14ac:dyDescent="0.3">
      <c r="B671" s="1"/>
      <c r="AT671" s="500"/>
      <c r="AU671" s="550"/>
      <c r="AV671" s="551" t="s">
        <v>143</v>
      </c>
      <c r="AW671" s="551"/>
      <c r="AX671" s="551"/>
      <c r="AY671" s="551"/>
      <c r="AZ671" s="551"/>
      <c r="BA671" s="554">
        <f>+BK275</f>
        <v>13351981</v>
      </c>
      <c r="BB671" s="551"/>
      <c r="BC671" s="551"/>
      <c r="BD671" s="551"/>
      <c r="BE671" s="555">
        <f>+N143</f>
        <v>1970617</v>
      </c>
      <c r="BF671" s="551"/>
      <c r="BG671" s="556">
        <f>+BE671/BA671</f>
        <v>0.14758985951223269</v>
      </c>
      <c r="BH671" s="550"/>
      <c r="BI671" s="500"/>
    </row>
    <row r="672" spans="2:61" x14ac:dyDescent="0.3">
      <c r="B672" s="1"/>
      <c r="AT672" s="500"/>
      <c r="AU672" s="550"/>
      <c r="AV672" s="551"/>
      <c r="AW672" s="551"/>
      <c r="AX672" s="551"/>
      <c r="AY672" s="551"/>
      <c r="AZ672" s="551"/>
      <c r="BA672" s="554"/>
      <c r="BB672" s="551"/>
      <c r="BC672" s="551"/>
      <c r="BD672" s="551"/>
      <c r="BE672" s="551"/>
      <c r="BF672" s="551"/>
      <c r="BG672" s="556"/>
      <c r="BH672" s="550"/>
      <c r="BI672" s="500"/>
    </row>
    <row r="673" spans="2:68" x14ac:dyDescent="0.3">
      <c r="B673" s="1"/>
      <c r="AT673" s="500"/>
      <c r="AU673" s="550"/>
      <c r="AV673" s="551" t="s">
        <v>159</v>
      </c>
      <c r="AW673" s="551"/>
      <c r="AX673" s="551"/>
      <c r="AY673" s="551"/>
      <c r="AZ673" s="551"/>
      <c r="BA673" s="554">
        <v>52440389</v>
      </c>
      <c r="BB673" s="551"/>
      <c r="BC673" s="556">
        <f>+(BA673-BA671)/BA671</f>
        <v>2.9275362210296736</v>
      </c>
      <c r="BD673" s="551"/>
      <c r="BE673" s="555">
        <f>+N273</f>
        <v>1462688</v>
      </c>
      <c r="BF673" s="551"/>
      <c r="BG673" s="556">
        <f>+BE673/BA673</f>
        <v>2.7892394162064665E-2</v>
      </c>
      <c r="BH673" s="550"/>
      <c r="BI673" s="500"/>
    </row>
    <row r="674" spans="2:68" x14ac:dyDescent="0.3">
      <c r="B674" s="1"/>
      <c r="AT674" s="500"/>
      <c r="AU674" s="550"/>
      <c r="AV674" s="551"/>
      <c r="AW674" s="551"/>
      <c r="AX674" s="551"/>
      <c r="AY674" s="551"/>
      <c r="AZ674" s="551"/>
      <c r="BA674" s="554"/>
      <c r="BB674" s="551"/>
      <c r="BC674" s="551"/>
      <c r="BD674" s="551"/>
      <c r="BE674" s="551"/>
      <c r="BF674" s="551"/>
      <c r="BG674" s="551"/>
      <c r="BH674" s="550"/>
      <c r="BI674" s="500"/>
    </row>
    <row r="675" spans="2:68" x14ac:dyDescent="0.3">
      <c r="B675" s="1"/>
      <c r="AT675" s="500"/>
      <c r="AU675" s="550"/>
      <c r="AV675" s="586" t="s">
        <v>105</v>
      </c>
      <c r="AW675" s="586"/>
      <c r="AX675" s="586"/>
      <c r="AY675" s="586"/>
      <c r="AZ675" s="551"/>
      <c r="BA675" s="555">
        <f>+BA673-BA671</f>
        <v>39088408</v>
      </c>
      <c r="BB675" s="551"/>
      <c r="BC675" s="551"/>
      <c r="BD675" s="551"/>
      <c r="BE675" s="555">
        <f>+BE673-BE671</f>
        <v>-507929</v>
      </c>
      <c r="BF675" s="551"/>
      <c r="BG675" s="558"/>
      <c r="BH675" s="550"/>
      <c r="BI675" s="500"/>
    </row>
    <row r="676" spans="2:68" x14ac:dyDescent="0.3">
      <c r="B676" s="1"/>
      <c r="AT676" s="500"/>
      <c r="AU676" s="550"/>
      <c r="AV676" s="550"/>
      <c r="AW676" s="550"/>
      <c r="AX676" s="550"/>
      <c r="AY676" s="550"/>
      <c r="AZ676" s="550"/>
      <c r="BA676" s="550"/>
      <c r="BB676" s="550"/>
      <c r="BC676" s="550"/>
      <c r="BD676" s="550"/>
      <c r="BE676" s="550"/>
      <c r="BF676" s="550"/>
      <c r="BG676" s="550"/>
      <c r="BH676" s="550"/>
      <c r="BI676" s="500"/>
    </row>
    <row r="677" spans="2:68" x14ac:dyDescent="0.3">
      <c r="B677" s="1"/>
      <c r="AT677" s="500"/>
      <c r="AU677" s="500"/>
      <c r="AV677" s="500"/>
      <c r="AW677" s="500"/>
      <c r="AX677" s="500"/>
      <c r="AY677" s="500"/>
      <c r="AZ677" s="500"/>
      <c r="BA677" s="500"/>
      <c r="BB677" s="500"/>
      <c r="BC677" s="500"/>
      <c r="BD677" s="500"/>
      <c r="BE677" s="557"/>
      <c r="BF677" s="500"/>
      <c r="BG677" s="507"/>
      <c r="BH677" s="500"/>
      <c r="BI677" s="500"/>
    </row>
    <row r="678" spans="2:68" x14ac:dyDescent="0.3">
      <c r="B678" s="1"/>
    </row>
    <row r="679" spans="2:68" x14ac:dyDescent="0.3">
      <c r="B679" s="1"/>
    </row>
    <row r="680" spans="2:68" x14ac:dyDescent="0.3">
      <c r="B680" s="1"/>
      <c r="H680" s="1">
        <v>4000000</v>
      </c>
      <c r="AR680" s="500"/>
      <c r="AS680" s="500"/>
      <c r="AT680" s="500"/>
      <c r="AU680" s="500"/>
      <c r="AV680" s="500"/>
      <c r="AW680" s="500"/>
      <c r="AX680" s="500"/>
      <c r="AY680" s="500"/>
      <c r="AZ680" s="500"/>
      <c r="BA680" s="500"/>
      <c r="BB680" s="500"/>
      <c r="BC680" s="500"/>
      <c r="BD680" s="500"/>
      <c r="BE680" s="500"/>
      <c r="BF680" s="500"/>
      <c r="BG680" s="500"/>
      <c r="BH680" s="500"/>
      <c r="BI680" s="500"/>
    </row>
    <row r="681" spans="2:68" ht="15.6" x14ac:dyDescent="0.3">
      <c r="B681" s="1"/>
      <c r="H681" s="1"/>
      <c r="AR681" s="500"/>
      <c r="AS681" s="599" t="s">
        <v>170</v>
      </c>
      <c r="AT681" s="599"/>
      <c r="AU681" s="599"/>
      <c r="AV681" s="599"/>
      <c r="AW681" s="599"/>
      <c r="AX681" s="599"/>
      <c r="AY681" s="599"/>
      <c r="AZ681" s="599"/>
      <c r="BA681" s="599"/>
      <c r="BB681" s="599"/>
      <c r="BC681" s="599"/>
      <c r="BD681" s="599"/>
      <c r="BE681" s="599"/>
      <c r="BF681" s="599"/>
      <c r="BG681" s="599"/>
      <c r="BH681" s="599"/>
      <c r="BI681" s="500"/>
    </row>
    <row r="682" spans="2:68" x14ac:dyDescent="0.3">
      <c r="H682" s="1">
        <f>+H680/7</f>
        <v>571428.57142857148</v>
      </c>
      <c r="AR682" s="500"/>
      <c r="AS682" s="533"/>
      <c r="AT682" s="561"/>
      <c r="AU682" s="561"/>
      <c r="AV682" s="561"/>
      <c r="AW682" s="561"/>
      <c r="AX682" s="561"/>
      <c r="AY682" s="561"/>
      <c r="AZ682" s="561"/>
      <c r="BA682" s="561"/>
      <c r="BB682" s="561"/>
      <c r="BC682" s="561"/>
      <c r="BD682" s="561"/>
      <c r="BE682" s="587" t="s">
        <v>166</v>
      </c>
      <c r="BF682" s="561"/>
      <c r="BG682" s="595" t="s">
        <v>167</v>
      </c>
      <c r="BH682" s="533"/>
      <c r="BI682" s="500"/>
    </row>
    <row r="683" spans="2:68" x14ac:dyDescent="0.3">
      <c r="AR683" s="500"/>
      <c r="AS683" s="533"/>
      <c r="AT683" s="594" t="s">
        <v>19</v>
      </c>
      <c r="AU683" s="594"/>
      <c r="AV683" s="594"/>
      <c r="AW683" s="594"/>
      <c r="AX683" s="594"/>
      <c r="AY683" s="594"/>
      <c r="AZ683" s="561"/>
      <c r="BA683" s="560" t="s">
        <v>20</v>
      </c>
      <c r="BB683" s="561"/>
      <c r="BC683" s="560" t="s">
        <v>165</v>
      </c>
      <c r="BD683" s="561"/>
      <c r="BE683" s="588"/>
      <c r="BF683" s="561"/>
      <c r="BG683" s="591"/>
      <c r="BH683" s="533"/>
      <c r="BI683" s="500"/>
    </row>
    <row r="684" spans="2:68" x14ac:dyDescent="0.3">
      <c r="H684" t="s">
        <v>168</v>
      </c>
      <c r="J684">
        <v>28</v>
      </c>
      <c r="N684" s="1">
        <f>+H682*J684</f>
        <v>16000000.000000002</v>
      </c>
      <c r="AR684" s="500"/>
      <c r="AS684" s="533"/>
      <c r="AT684" s="593" t="s">
        <v>162</v>
      </c>
      <c r="AU684" s="593"/>
      <c r="AV684" s="593"/>
      <c r="AW684" s="593"/>
      <c r="AX684" s="593"/>
      <c r="AY684" s="561"/>
      <c r="AZ684" s="561"/>
      <c r="BA684" s="562">
        <f>+H174</f>
        <v>6826001</v>
      </c>
      <c r="BB684" s="561"/>
      <c r="BC684" s="561">
        <v>10</v>
      </c>
      <c r="BD684" s="561"/>
      <c r="BE684" s="563">
        <f>+BA684*BC684</f>
        <v>68260010</v>
      </c>
      <c r="BF684" s="561"/>
      <c r="BG684" s="561"/>
      <c r="BH684" s="533"/>
      <c r="BI684" s="500"/>
      <c r="BP684" s="56">
        <f>+BE684-BA684</f>
        <v>61434009</v>
      </c>
    </row>
    <row r="685" spans="2:68" x14ac:dyDescent="0.3">
      <c r="D685" s="56">
        <f>+N684+N685</f>
        <v>33714285.714285716</v>
      </c>
      <c r="H685" t="s">
        <v>169</v>
      </c>
      <c r="J685">
        <v>31</v>
      </c>
      <c r="N685" s="1">
        <f>+J685*H$682</f>
        <v>17714285.714285716</v>
      </c>
      <c r="AR685" s="500"/>
      <c r="AS685" s="533"/>
      <c r="AT685" s="593" t="s">
        <v>171</v>
      </c>
      <c r="AU685" s="593"/>
      <c r="AV685" s="593"/>
      <c r="AW685" s="593"/>
      <c r="AX685" s="593"/>
      <c r="AY685" s="561"/>
      <c r="AZ685" s="561"/>
      <c r="BA685" s="562">
        <f>+BA697-BA684</f>
        <v>3109228</v>
      </c>
      <c r="BB685" s="561"/>
      <c r="BC685" s="561">
        <v>5</v>
      </c>
      <c r="BD685" s="561"/>
      <c r="BE685" s="563">
        <f>+BA685*BC685</f>
        <v>15546140</v>
      </c>
      <c r="BF685" s="561"/>
      <c r="BG685" s="561"/>
      <c r="BH685" s="533"/>
      <c r="BI685" s="500"/>
      <c r="BP685" s="56">
        <f>+BE685-BA685</f>
        <v>12436912</v>
      </c>
    </row>
    <row r="686" spans="2:68" x14ac:dyDescent="0.3">
      <c r="D686" s="56">
        <f>+D685+N686</f>
        <v>50857142.857142866</v>
      </c>
      <c r="H686" t="s">
        <v>138</v>
      </c>
      <c r="J686">
        <v>30</v>
      </c>
      <c r="N686" s="1">
        <f>+J686*H$682</f>
        <v>17142857.142857146</v>
      </c>
      <c r="AR686" s="500"/>
      <c r="AS686" s="533"/>
      <c r="AT686" s="593" t="s">
        <v>163</v>
      </c>
      <c r="AU686" s="593"/>
      <c r="AV686" s="593"/>
      <c r="AW686" s="593"/>
      <c r="AX686" s="593"/>
      <c r="AY686" s="593"/>
      <c r="AZ686" s="593"/>
      <c r="BA686" s="562">
        <f>+BA699-BA697</f>
        <v>16784558</v>
      </c>
      <c r="BB686" s="561"/>
      <c r="BC686" s="561">
        <v>1</v>
      </c>
      <c r="BD686" s="561"/>
      <c r="BE686" s="563">
        <f>+BC686*BA686</f>
        <v>16784558</v>
      </c>
      <c r="BF686" s="561"/>
      <c r="BG686" s="561"/>
      <c r="BH686" s="533"/>
      <c r="BI686" s="500"/>
      <c r="BP686" s="56">
        <f>+BE686-BA686</f>
        <v>0</v>
      </c>
    </row>
    <row r="687" spans="2:68" x14ac:dyDescent="0.3">
      <c r="D687" s="56">
        <f>+D686+N687</f>
        <v>68571428.571428582</v>
      </c>
      <c r="H687" t="s">
        <v>139</v>
      </c>
      <c r="J687">
        <v>31</v>
      </c>
      <c r="N687" s="1">
        <f>+J687*H$682</f>
        <v>17714285.714285716</v>
      </c>
      <c r="AR687" s="500"/>
      <c r="AS687" s="533"/>
      <c r="AT687" s="569" t="s">
        <v>183</v>
      </c>
      <c r="AU687" s="561"/>
      <c r="AV687" s="561"/>
      <c r="AW687" s="561"/>
      <c r="AX687" s="561"/>
      <c r="AY687" s="561"/>
      <c r="AZ687" s="561"/>
      <c r="BA687" s="562">
        <f>SUM(D328:D386)</f>
        <v>4197929</v>
      </c>
      <c r="BB687" s="561"/>
      <c r="BC687" s="561">
        <v>1</v>
      </c>
      <c r="BD687" s="561"/>
      <c r="BE687" s="563">
        <f>+BC687*BA687</f>
        <v>4197929</v>
      </c>
      <c r="BF687" s="561"/>
      <c r="BG687" s="561"/>
      <c r="BH687" s="533"/>
      <c r="BI687" s="500"/>
      <c r="BP687" s="56">
        <f>+BE687-BA687</f>
        <v>0</v>
      </c>
    </row>
    <row r="688" spans="2:68" x14ac:dyDescent="0.3">
      <c r="D688" s="56"/>
      <c r="N688" s="1"/>
      <c r="AR688" s="500"/>
      <c r="AS688" s="533"/>
      <c r="AT688" s="569" t="s">
        <v>188</v>
      </c>
      <c r="AU688" s="561"/>
      <c r="AV688" s="561"/>
      <c r="AW688" s="561"/>
      <c r="AX688" s="561"/>
      <c r="AY688" s="561"/>
      <c r="AZ688" s="561"/>
      <c r="BA688" s="562">
        <f>SUM(D387:D509)</f>
        <v>4225210</v>
      </c>
      <c r="BB688" s="561"/>
      <c r="BC688" s="561">
        <v>1</v>
      </c>
      <c r="BD688" s="561"/>
      <c r="BE688" s="563">
        <f>+BC688*BA688</f>
        <v>4225210</v>
      </c>
      <c r="BF688" s="561"/>
      <c r="BG688" s="561"/>
      <c r="BH688" s="533"/>
      <c r="BI688" s="500"/>
      <c r="BP688" s="56"/>
    </row>
    <row r="689" spans="4:75" x14ac:dyDescent="0.3">
      <c r="AR689" s="500"/>
      <c r="AS689" s="533"/>
      <c r="AT689" s="593" t="s">
        <v>189</v>
      </c>
      <c r="AU689" s="593"/>
      <c r="AV689" s="593"/>
      <c r="AW689" s="593"/>
      <c r="AX689" s="593"/>
      <c r="AY689" s="593"/>
      <c r="AZ689" s="593"/>
      <c r="BA689" s="733">
        <f>SUM(D510:D593)</f>
        <v>8553972</v>
      </c>
      <c r="BB689" s="561"/>
      <c r="BC689" s="561"/>
      <c r="BD689" s="561"/>
      <c r="BE689" s="563"/>
      <c r="BF689" s="561"/>
      <c r="BG689" s="561"/>
      <c r="BH689" s="533"/>
      <c r="BI689" s="500"/>
      <c r="BP689" s="56">
        <f>+BA687-BA688</f>
        <v>-27281</v>
      </c>
    </row>
    <row r="690" spans="4:75" ht="15" thickBot="1" x14ac:dyDescent="0.35">
      <c r="D690" s="56">
        <f>+BE690+D687</f>
        <v>177585275.5714286</v>
      </c>
      <c r="H690" s="59">
        <f>+D690/320000000</f>
        <v>0.55495398616071434</v>
      </c>
      <c r="AR690" s="500"/>
      <c r="AS690" s="533"/>
      <c r="AT690" s="561"/>
      <c r="AU690" s="561"/>
      <c r="AV690" s="561"/>
      <c r="AW690" s="561"/>
      <c r="AX690" s="561"/>
      <c r="AY690" s="561"/>
      <c r="AZ690" s="561"/>
      <c r="BA690" s="564">
        <f>SUM(BA684:BA689)</f>
        <v>43696898</v>
      </c>
      <c r="BB690" s="561"/>
      <c r="BC690" s="561"/>
      <c r="BD690" s="561"/>
      <c r="BE690" s="564">
        <f>SUM(BE684:BE689)</f>
        <v>109013847</v>
      </c>
      <c r="BF690" s="561"/>
      <c r="BG690" s="565">
        <f>+BE690/320000000</f>
        <v>0.34066827187499998</v>
      </c>
      <c r="BH690" s="533"/>
      <c r="BI690" s="500"/>
      <c r="BP690" s="59">
        <f>+BP689/BA687</f>
        <v>-6.4986806589630271E-3</v>
      </c>
    </row>
    <row r="691" spans="4:75" ht="15" thickTop="1" x14ac:dyDescent="0.3">
      <c r="D691" s="56"/>
      <c r="H691" s="59"/>
      <c r="AR691" s="500"/>
      <c r="AS691" s="533"/>
      <c r="AT691" s="575" t="s">
        <v>185</v>
      </c>
      <c r="AU691" s="561"/>
      <c r="AV691" s="561"/>
      <c r="AW691" s="561"/>
      <c r="AX691" s="561"/>
      <c r="AY691" s="561"/>
      <c r="AZ691" s="561"/>
      <c r="BA691" s="484">
        <f>+BY711</f>
        <v>0.57069069069069067</v>
      </c>
      <c r="BB691" s="561"/>
      <c r="BC691" s="561"/>
      <c r="BD691" s="561"/>
      <c r="BE691" s="574"/>
      <c r="BF691" s="561"/>
      <c r="BG691" s="484"/>
      <c r="BH691" s="533"/>
      <c r="BI691" s="500"/>
      <c r="BP691" s="59"/>
    </row>
    <row r="692" spans="4:75" x14ac:dyDescent="0.3">
      <c r="D692" s="56"/>
      <c r="H692" s="59"/>
      <c r="AR692" s="500"/>
      <c r="AS692" s="533"/>
      <c r="AT692" s="575" t="s">
        <v>187</v>
      </c>
      <c r="AU692" s="561"/>
      <c r="AV692" s="561"/>
      <c r="AW692" s="561"/>
      <c r="AX692" s="561"/>
      <c r="AY692" s="561"/>
      <c r="AZ692" s="561"/>
      <c r="BA692" s="576">
        <f>+BA690*BA691</f>
        <v>24937412.90066066</v>
      </c>
      <c r="BB692" s="561"/>
      <c r="BC692" s="561"/>
      <c r="BD692" s="561"/>
      <c r="BE692" s="574"/>
      <c r="BF692" s="561"/>
      <c r="BG692" s="484"/>
      <c r="BH692" s="533"/>
      <c r="BI692" s="500"/>
      <c r="BP692" s="59"/>
    </row>
    <row r="693" spans="4:75" ht="15" thickBot="1" x14ac:dyDescent="0.35">
      <c r="D693" s="56"/>
      <c r="H693" s="59"/>
      <c r="AR693" s="500"/>
      <c r="AS693" s="533"/>
      <c r="AT693" s="575" t="s">
        <v>186</v>
      </c>
      <c r="AU693" s="561"/>
      <c r="AV693" s="561"/>
      <c r="AW693" s="561"/>
      <c r="AX693" s="561"/>
      <c r="AY693" s="561"/>
      <c r="AZ693" s="561"/>
      <c r="BA693" s="564">
        <f>+BA690-BA692</f>
        <v>18759485.09933934</v>
      </c>
      <c r="BB693" s="561"/>
      <c r="BC693" s="561"/>
      <c r="BD693" s="561"/>
      <c r="BE693" s="574"/>
      <c r="BF693" s="561"/>
      <c r="BG693" s="484"/>
      <c r="BH693" s="533"/>
      <c r="BI693" s="500"/>
      <c r="BP693" s="59"/>
    </row>
    <row r="694" spans="4:75" ht="15" thickTop="1" x14ac:dyDescent="0.3">
      <c r="AR694" s="500"/>
      <c r="AS694" s="533"/>
      <c r="AT694" s="561"/>
      <c r="AU694" s="561"/>
      <c r="AV694" s="561"/>
      <c r="AW694" s="561"/>
      <c r="AX694" s="561"/>
      <c r="AY694" s="561"/>
      <c r="AZ694" s="561"/>
      <c r="BA694" s="561"/>
      <c r="BB694" s="561"/>
      <c r="BC694" s="561"/>
      <c r="BD694" s="561"/>
      <c r="BE694" s="561"/>
      <c r="BF694" s="561"/>
      <c r="BG694" s="561"/>
      <c r="BH694" s="533"/>
      <c r="BI694" s="500"/>
      <c r="BP694">
        <v>35761323</v>
      </c>
      <c r="BR694" s="56">
        <f>+BA690-BP694</f>
        <v>7935575</v>
      </c>
    </row>
    <row r="695" spans="4:75" x14ac:dyDescent="0.3">
      <c r="AR695" s="500"/>
      <c r="AS695" s="500"/>
      <c r="AT695" s="500"/>
      <c r="AU695" s="500"/>
      <c r="AV695" s="500"/>
      <c r="AW695" s="500"/>
      <c r="AX695" s="500"/>
      <c r="AY695" s="500"/>
      <c r="AZ695" s="500"/>
      <c r="BA695" s="500"/>
      <c r="BB695" s="500"/>
      <c r="BC695" s="500"/>
      <c r="BD695" s="500"/>
      <c r="BE695" s="500"/>
      <c r="BF695" s="500"/>
      <c r="BG695" s="500"/>
      <c r="BH695" s="500"/>
      <c r="BI695" s="500"/>
    </row>
    <row r="696" spans="4:75" x14ac:dyDescent="0.3">
      <c r="BP696" s="585">
        <v>221538504.58886749</v>
      </c>
      <c r="BQ696" s="596"/>
      <c r="BR696" s="596"/>
      <c r="BS696" s="596"/>
      <c r="BT696" s="596"/>
    </row>
    <row r="697" spans="4:75" x14ac:dyDescent="0.3">
      <c r="AV697" t="s">
        <v>153</v>
      </c>
      <c r="BA697" s="56">
        <f>+H235</f>
        <v>9935229</v>
      </c>
    </row>
    <row r="699" spans="4:75" x14ac:dyDescent="0.3">
      <c r="AV699" t="s">
        <v>164</v>
      </c>
      <c r="BA699" s="56">
        <f>+H327</f>
        <v>26719787</v>
      </c>
    </row>
    <row r="700" spans="4:75" x14ac:dyDescent="0.3">
      <c r="BA700" s="56"/>
    </row>
    <row r="701" spans="4:75" x14ac:dyDescent="0.3">
      <c r="AR701" s="500"/>
      <c r="AS701" s="500"/>
      <c r="AT701" s="500"/>
      <c r="AU701" s="500"/>
      <c r="AV701" s="500"/>
      <c r="AW701" s="500"/>
      <c r="AX701" s="500"/>
      <c r="AY701" s="500"/>
      <c r="AZ701" s="500"/>
      <c r="BA701" s="557"/>
      <c r="BB701" s="500"/>
      <c r="BC701" s="500"/>
      <c r="BD701" s="500"/>
      <c r="BE701" s="500"/>
      <c r="BF701" s="500"/>
      <c r="BG701" s="500"/>
      <c r="BH701" s="500"/>
      <c r="BI701" s="500"/>
      <c r="BJ701" s="500"/>
      <c r="BK701" s="500"/>
      <c r="BL701" s="500"/>
      <c r="BM701" s="500"/>
      <c r="BN701" s="500"/>
      <c r="BO701" s="500"/>
      <c r="BP701" s="500"/>
      <c r="BQ701" s="500"/>
      <c r="BR701" s="500"/>
      <c r="BS701" s="500"/>
      <c r="BT701" s="500"/>
      <c r="BU701" s="500"/>
      <c r="BV701" s="500"/>
      <c r="BW701" s="500"/>
    </row>
    <row r="702" spans="4:75" ht="14.4" customHeight="1" x14ac:dyDescent="0.3">
      <c r="AR702" s="500"/>
      <c r="AS702" s="533"/>
      <c r="AT702" s="594" t="s">
        <v>176</v>
      </c>
      <c r="AU702" s="594"/>
      <c r="AV702" s="594"/>
      <c r="AW702" s="594"/>
      <c r="AX702" s="594"/>
      <c r="AY702" s="594"/>
      <c r="AZ702" s="594"/>
      <c r="BA702" s="594"/>
      <c r="BB702" s="594"/>
      <c r="BC702" s="594"/>
      <c r="BD702" s="594"/>
      <c r="BE702" s="594"/>
      <c r="BF702" s="594"/>
      <c r="BG702" s="594"/>
      <c r="BH702" s="594"/>
      <c r="BI702" s="594"/>
      <c r="BJ702" s="594"/>
      <c r="BK702" s="594"/>
      <c r="BL702" s="594"/>
      <c r="BM702" s="594"/>
      <c r="BN702" s="594"/>
      <c r="BO702" s="594"/>
      <c r="BP702" s="594"/>
      <c r="BQ702" s="594"/>
      <c r="BR702" s="594"/>
      <c r="BS702" s="594"/>
      <c r="BT702" s="594"/>
      <c r="BU702" s="594"/>
      <c r="BV702" s="594"/>
      <c r="BW702" s="500"/>
    </row>
    <row r="703" spans="4:75" ht="14.4" customHeight="1" x14ac:dyDescent="0.3">
      <c r="AR703" s="500"/>
      <c r="AS703" s="533"/>
      <c r="AT703" s="533"/>
      <c r="AU703" s="533"/>
      <c r="AV703" s="533"/>
      <c r="AW703" s="533"/>
      <c r="AX703" s="533"/>
      <c r="AY703" s="533"/>
      <c r="AZ703" s="533"/>
      <c r="BA703" s="602" t="s">
        <v>172</v>
      </c>
      <c r="BB703" s="602"/>
      <c r="BC703" s="602"/>
      <c r="BD703" s="602"/>
      <c r="BE703" s="602"/>
      <c r="BF703" s="561"/>
      <c r="BG703" s="594" t="s">
        <v>180</v>
      </c>
      <c r="BH703" s="594"/>
      <c r="BI703" s="594"/>
      <c r="BJ703" s="594"/>
      <c r="BK703" s="594"/>
      <c r="BL703" s="594"/>
      <c r="BM703" s="594"/>
      <c r="BN703" s="594"/>
      <c r="BO703" s="594"/>
      <c r="BP703" s="594"/>
      <c r="BQ703" s="533"/>
      <c r="BR703" s="590" t="s">
        <v>176</v>
      </c>
      <c r="BS703" s="590"/>
      <c r="BT703" s="590"/>
      <c r="BU703" s="590"/>
      <c r="BV703" s="590"/>
      <c r="BW703" s="500"/>
    </row>
    <row r="704" spans="4:75" x14ac:dyDescent="0.3">
      <c r="AR704" s="500"/>
      <c r="AS704" s="533"/>
      <c r="AT704" s="533"/>
      <c r="AU704" s="533"/>
      <c r="AV704" s="533"/>
      <c r="AW704" s="533"/>
      <c r="AX704" s="533"/>
      <c r="AY704" s="533"/>
      <c r="AZ704" s="533"/>
      <c r="BA704" s="570" t="s">
        <v>177</v>
      </c>
      <c r="BB704" s="571"/>
      <c r="BC704" s="572" t="s">
        <v>182</v>
      </c>
      <c r="BD704" s="571"/>
      <c r="BE704" s="572" t="s">
        <v>178</v>
      </c>
      <c r="BF704" s="561"/>
      <c r="BG704" s="570"/>
      <c r="BH704" s="571"/>
      <c r="BI704" s="604"/>
      <c r="BJ704" s="604"/>
      <c r="BK704" s="604"/>
      <c r="BL704" s="604"/>
      <c r="BM704" s="604"/>
      <c r="BN704" s="604"/>
      <c r="BO704" s="473"/>
      <c r="BP704" s="572"/>
      <c r="BQ704" s="533"/>
      <c r="BR704" s="591"/>
      <c r="BS704" s="591"/>
      <c r="BT704" s="591"/>
      <c r="BU704" s="591"/>
      <c r="BV704" s="591"/>
      <c r="BW704" s="500"/>
    </row>
    <row r="705" spans="44:90" x14ac:dyDescent="0.3">
      <c r="AR705" s="500"/>
      <c r="AS705" s="533"/>
      <c r="AT705" s="533"/>
      <c r="AU705" s="533"/>
      <c r="AV705" s="533"/>
      <c r="AW705" s="533"/>
      <c r="AX705" s="533"/>
      <c r="AY705" s="533"/>
      <c r="AZ705" s="533"/>
      <c r="BA705" s="568" t="s">
        <v>173</v>
      </c>
      <c r="BB705" s="566"/>
      <c r="BC705" s="568" t="s">
        <v>175</v>
      </c>
      <c r="BD705" s="566"/>
      <c r="BE705" s="568" t="s">
        <v>174</v>
      </c>
      <c r="BF705" s="561"/>
      <c r="BG705" s="567" t="s">
        <v>180</v>
      </c>
      <c r="BH705" s="561"/>
      <c r="BI705" s="603" t="s">
        <v>184</v>
      </c>
      <c r="BJ705" s="603"/>
      <c r="BK705" s="603"/>
      <c r="BL705" s="603"/>
      <c r="BM705" s="603"/>
      <c r="BN705" s="603"/>
      <c r="BO705" s="561"/>
      <c r="BP705" s="568" t="s">
        <v>181</v>
      </c>
      <c r="BQ705" s="533"/>
      <c r="BR705" s="592" t="s">
        <v>179</v>
      </c>
      <c r="BS705" s="592"/>
      <c r="BT705" s="592"/>
      <c r="BU705" s="592"/>
      <c r="BV705" s="592"/>
      <c r="BW705" s="500"/>
    </row>
    <row r="706" spans="44:90" x14ac:dyDescent="0.3">
      <c r="AR706" s="500"/>
      <c r="AS706" s="533"/>
      <c r="AT706" s="593" t="s">
        <v>162</v>
      </c>
      <c r="AU706" s="593"/>
      <c r="AV706" s="593"/>
      <c r="AW706" s="593"/>
      <c r="AX706" s="593"/>
      <c r="AY706" s="561"/>
      <c r="AZ706" s="561"/>
      <c r="BA706" s="562">
        <f>+BA684</f>
        <v>6826001</v>
      </c>
      <c r="BB706" s="561"/>
      <c r="BC706" s="562">
        <f>+BE706-BA706</f>
        <v>61434009</v>
      </c>
      <c r="BD706" s="561"/>
      <c r="BE706" s="562">
        <f>+BE684</f>
        <v>68260010</v>
      </c>
      <c r="BF706" s="533"/>
      <c r="BG706" s="563">
        <v>0</v>
      </c>
      <c r="BH706" s="563"/>
      <c r="BI706" s="563"/>
      <c r="BJ706" s="563"/>
      <c r="BK706" s="563"/>
      <c r="BL706" s="563"/>
      <c r="BM706" s="563"/>
      <c r="BN706" s="563">
        <f>+BG706</f>
        <v>0</v>
      </c>
      <c r="BO706" s="563"/>
      <c r="BP706" s="563">
        <f>+BN706*0.5</f>
        <v>0</v>
      </c>
      <c r="BQ706" s="561"/>
      <c r="BR706" s="585">
        <f t="shared" ref="BR706:BR711" si="1455">+BE706+BP706</f>
        <v>68260010</v>
      </c>
      <c r="BS706" s="596"/>
      <c r="BT706" s="596"/>
      <c r="BU706" s="596"/>
      <c r="BV706" s="596"/>
      <c r="BW706" s="500"/>
      <c r="CA706" s="56">
        <f>+BR706</f>
        <v>68260010</v>
      </c>
    </row>
    <row r="707" spans="44:90" x14ac:dyDescent="0.3">
      <c r="AR707" s="500"/>
      <c r="AS707" s="533"/>
      <c r="AT707" s="593" t="s">
        <v>171</v>
      </c>
      <c r="AU707" s="593"/>
      <c r="AV707" s="593"/>
      <c r="AW707" s="593"/>
      <c r="AX707" s="593"/>
      <c r="AY707" s="561"/>
      <c r="AZ707" s="561"/>
      <c r="BA707" s="562">
        <f>+BA706+BA685</f>
        <v>9935229</v>
      </c>
      <c r="BB707" s="561"/>
      <c r="BC707" s="562">
        <f>+BE707-BA707</f>
        <v>73870921</v>
      </c>
      <c r="BD707" s="561"/>
      <c r="BE707" s="562">
        <f>+BE706+BE685</f>
        <v>83806150</v>
      </c>
      <c r="BF707" s="533"/>
      <c r="BG707" s="563">
        <v>0</v>
      </c>
      <c r="BH707" s="563"/>
      <c r="BI707" s="563"/>
      <c r="BJ707" s="563"/>
      <c r="BK707" s="563"/>
      <c r="BL707" s="563"/>
      <c r="BM707" s="563"/>
      <c r="BN707" s="563">
        <f>+BN706+BG707</f>
        <v>0</v>
      </c>
      <c r="BO707" s="563"/>
      <c r="BP707" s="563">
        <f>+BN707*0.5</f>
        <v>0</v>
      </c>
      <c r="BQ707" s="561"/>
      <c r="BR707" s="585">
        <f t="shared" si="1455"/>
        <v>83806150</v>
      </c>
      <c r="BS707" s="596"/>
      <c r="BT707" s="596"/>
      <c r="BU707" s="596"/>
      <c r="BV707" s="596"/>
      <c r="BW707" s="500"/>
    </row>
    <row r="708" spans="44:90" x14ac:dyDescent="0.3">
      <c r="AR708" s="500"/>
      <c r="AS708" s="533"/>
      <c r="AT708" s="593" t="s">
        <v>163</v>
      </c>
      <c r="AU708" s="593"/>
      <c r="AV708" s="593"/>
      <c r="AW708" s="593"/>
      <c r="AX708" s="593"/>
      <c r="AY708" s="593"/>
      <c r="AZ708" s="593"/>
      <c r="BA708" s="562">
        <f>+BA707+BA686</f>
        <v>26719787</v>
      </c>
      <c r="BB708" s="561"/>
      <c r="BC708" s="562">
        <f>(+BE708-BA708)*(1-0.2)</f>
        <v>59096736.800000004</v>
      </c>
      <c r="BD708" s="561"/>
      <c r="BE708" s="562">
        <f>+BE707+BE686</f>
        <v>100590708</v>
      </c>
      <c r="BF708" s="533"/>
      <c r="BG708" s="563">
        <f>13400000+5660000</f>
        <v>19060000</v>
      </c>
      <c r="BH708" s="563"/>
      <c r="BI708" s="597"/>
      <c r="BJ708" s="597"/>
      <c r="BK708" s="597"/>
      <c r="BL708" s="597"/>
      <c r="BM708" s="597"/>
      <c r="BN708" s="597"/>
      <c r="BO708" s="563"/>
      <c r="BP708" s="563">
        <f>+BG708</f>
        <v>19060000</v>
      </c>
      <c r="BQ708" s="561"/>
      <c r="BR708" s="585">
        <f t="shared" si="1455"/>
        <v>119650708</v>
      </c>
      <c r="BS708" s="596"/>
      <c r="BT708" s="596"/>
      <c r="BU708" s="596"/>
      <c r="BV708" s="596"/>
      <c r="BW708" s="500"/>
    </row>
    <row r="709" spans="44:90" x14ac:dyDescent="0.3">
      <c r="AR709" s="500"/>
      <c r="AS709" s="533"/>
      <c r="AT709" s="569" t="s">
        <v>183</v>
      </c>
      <c r="AU709" s="561"/>
      <c r="AV709" s="561"/>
      <c r="AW709" s="561"/>
      <c r="AX709" s="561"/>
      <c r="AY709" s="561"/>
      <c r="AZ709" s="561"/>
      <c r="BA709" s="562">
        <f>+BA708+BA687</f>
        <v>30917716</v>
      </c>
      <c r="BB709" s="561"/>
      <c r="BC709" s="562">
        <f>(+BE709-BA709)*(1-0.34)</f>
        <v>48754807.859999992</v>
      </c>
      <c r="BD709" s="561"/>
      <c r="BE709" s="562">
        <f>+BE708+BE687</f>
        <v>104788637</v>
      </c>
      <c r="BF709" s="533"/>
      <c r="BG709" s="563">
        <f>53420000-BG708</f>
        <v>34360000</v>
      </c>
      <c r="BH709" s="563"/>
      <c r="BI709" s="597"/>
      <c r="BJ709" s="597"/>
      <c r="BK709" s="597"/>
      <c r="BL709" s="597"/>
      <c r="BM709" s="597"/>
      <c r="BN709" s="597"/>
      <c r="BO709" s="563"/>
      <c r="BP709" s="563">
        <f>+BP708+BG709</f>
        <v>53420000</v>
      </c>
      <c r="BQ709" s="561"/>
      <c r="BR709" s="585">
        <f t="shared" si="1455"/>
        <v>158208637</v>
      </c>
      <c r="BS709" s="596"/>
      <c r="BT709" s="596"/>
      <c r="BU709" s="596"/>
      <c r="BV709" s="596"/>
      <c r="BW709" s="500"/>
    </row>
    <row r="710" spans="44:90" x14ac:dyDescent="0.3">
      <c r="AR710" s="500"/>
      <c r="AS710" s="533"/>
      <c r="AT710" s="569" t="s">
        <v>188</v>
      </c>
      <c r="AU710" s="561"/>
      <c r="AV710" s="561"/>
      <c r="AW710" s="561"/>
      <c r="AX710" s="561"/>
      <c r="AY710" s="561"/>
      <c r="AZ710" s="561"/>
      <c r="BA710" s="562">
        <v>17702720</v>
      </c>
      <c r="BB710" s="561"/>
      <c r="BC710" s="562">
        <v>36659557</v>
      </c>
      <c r="BD710" s="561"/>
      <c r="BE710" s="562">
        <f>+BA710+BC710</f>
        <v>54362277</v>
      </c>
      <c r="BF710" s="533"/>
      <c r="BG710" s="563">
        <f>164760000-BP709</f>
        <v>111340000</v>
      </c>
      <c r="BH710" s="563"/>
      <c r="BI710" s="597"/>
      <c r="BJ710" s="597"/>
      <c r="BK710" s="597"/>
      <c r="BL710" s="597"/>
      <c r="BM710" s="597"/>
      <c r="BN710" s="597"/>
      <c r="BO710" s="563"/>
      <c r="BP710" s="563">
        <f>+BP709+BG710</f>
        <v>164760000</v>
      </c>
      <c r="BQ710" s="561"/>
      <c r="BR710" s="585">
        <f t="shared" si="1455"/>
        <v>219122277</v>
      </c>
      <c r="BS710" s="596"/>
      <c r="BT710" s="596"/>
      <c r="BU710" s="596"/>
      <c r="BV710" s="596"/>
      <c r="BW710" s="500"/>
      <c r="CL710" s="1">
        <v>333000000</v>
      </c>
    </row>
    <row r="711" spans="44:90" x14ac:dyDescent="0.3">
      <c r="AR711" s="500"/>
      <c r="AS711" s="533"/>
      <c r="AT711" s="569" t="s">
        <v>189</v>
      </c>
      <c r="AU711" s="561"/>
      <c r="AV711" s="561"/>
      <c r="AW711" s="561"/>
      <c r="AX711" s="561"/>
      <c r="AY711" s="561"/>
      <c r="AZ711" s="561"/>
      <c r="BA711" s="562">
        <f>+BA693</f>
        <v>18759485.09933934</v>
      </c>
      <c r="BB711" s="561"/>
      <c r="BC711" s="562">
        <f>+BC707*BY711</f>
        <v>42157446.927447446</v>
      </c>
      <c r="BD711" s="561"/>
      <c r="BE711" s="562">
        <f>+BA711+BC711</f>
        <v>60916932.026786789</v>
      </c>
      <c r="BF711" s="533"/>
      <c r="BG711" s="563">
        <f>190040000-BP710</f>
        <v>25280000</v>
      </c>
      <c r="BH711" s="563"/>
      <c r="BI711" s="597"/>
      <c r="BJ711" s="597"/>
      <c r="BK711" s="597"/>
      <c r="BL711" s="597"/>
      <c r="BM711" s="597"/>
      <c r="BN711" s="597"/>
      <c r="BO711" s="563"/>
      <c r="BP711" s="563">
        <f>+BP710+BG711</f>
        <v>190040000</v>
      </c>
      <c r="BQ711" s="561"/>
      <c r="BR711" s="585">
        <f t="shared" si="1455"/>
        <v>250956932.0267868</v>
      </c>
      <c r="BS711" s="585"/>
      <c r="BT711" s="585"/>
      <c r="BU711" s="585"/>
      <c r="BV711" s="585"/>
      <c r="BW711" s="500"/>
      <c r="BY711" s="59">
        <f>+BP711/CL710</f>
        <v>0.57069069069069067</v>
      </c>
      <c r="CL711" s="1"/>
    </row>
    <row r="712" spans="44:90" x14ac:dyDescent="0.3">
      <c r="AR712" s="500"/>
      <c r="AS712" s="500"/>
      <c r="AT712" s="500"/>
      <c r="AU712" s="500"/>
      <c r="AV712" s="500"/>
      <c r="AW712" s="500"/>
      <c r="AX712" s="500"/>
      <c r="AY712" s="500"/>
      <c r="AZ712" s="500"/>
      <c r="BA712" s="500"/>
      <c r="BB712" s="500"/>
      <c r="BC712" s="500"/>
      <c r="BD712" s="500"/>
      <c r="BE712" s="500"/>
      <c r="BF712" s="500"/>
      <c r="BG712" s="500"/>
      <c r="BH712" s="500"/>
      <c r="BI712" s="500"/>
      <c r="BJ712" s="500"/>
      <c r="BK712" s="500"/>
      <c r="BL712" s="500"/>
      <c r="BM712" s="500"/>
      <c r="BN712" s="500"/>
      <c r="BO712" s="500"/>
      <c r="BP712" s="500"/>
      <c r="BQ712" s="500"/>
      <c r="BR712" s="500"/>
      <c r="BS712" s="500"/>
      <c r="BT712" s="500"/>
      <c r="BU712" s="500"/>
      <c r="BV712" s="500"/>
      <c r="BW712" s="500"/>
      <c r="CL712" s="59">
        <f>+BR711/CL710</f>
        <v>0.75362442050086131</v>
      </c>
    </row>
    <row r="714" spans="44:90" x14ac:dyDescent="0.3">
      <c r="BA714" s="56">
        <f>+BR710+BA692</f>
        <v>244059689.90066066</v>
      </c>
      <c r="BC714" s="59">
        <f>+BA714/CL710</f>
        <v>0.73291198168366567</v>
      </c>
      <c r="BE714" s="56"/>
      <c r="BG714" s="1">
        <v>189140000</v>
      </c>
      <c r="BP714" s="1">
        <f>+(BP711-BP710)/2</f>
        <v>12640000</v>
      </c>
      <c r="CL714" s="56">
        <f>+CL710-BR710</f>
        <v>113877723</v>
      </c>
    </row>
    <row r="715" spans="44:90" x14ac:dyDescent="0.3">
      <c r="BG715" s="56">
        <f>+BP711-BG714</f>
        <v>900000</v>
      </c>
      <c r="BP715" s="56">
        <v>1800000</v>
      </c>
    </row>
    <row r="716" spans="44:90" ht="15" thickBot="1" x14ac:dyDescent="0.35">
      <c r="BP716" s="578">
        <f>+BP714-BP715</f>
        <v>10840000</v>
      </c>
    </row>
    <row r="717" spans="44:90" ht="15" thickTop="1" x14ac:dyDescent="0.3">
      <c r="CL717" s="59">
        <f>+BP710/CL710</f>
        <v>0.49477477477477477</v>
      </c>
    </row>
    <row r="719" spans="44:90" x14ac:dyDescent="0.3">
      <c r="BE719" s="500"/>
      <c r="BF719" s="500"/>
      <c r="BG719" s="500"/>
      <c r="BH719" s="500"/>
      <c r="BI719" s="500"/>
      <c r="BJ719" s="500"/>
      <c r="BK719" s="500"/>
      <c r="BL719" s="500"/>
      <c r="BM719" s="500"/>
      <c r="BN719" s="500"/>
      <c r="BO719" s="500"/>
      <c r="BP719" s="500"/>
      <c r="BQ719" s="500"/>
      <c r="BR719" s="500"/>
      <c r="BS719" s="500"/>
      <c r="BT719" s="500"/>
      <c r="BU719" s="500"/>
      <c r="BV719" s="500"/>
      <c r="BW719" s="500"/>
      <c r="BX719" s="500"/>
      <c r="BY719" s="500"/>
    </row>
    <row r="720" spans="44:90" x14ac:dyDescent="0.3">
      <c r="BE720" s="500"/>
      <c r="BF720" s="500"/>
      <c r="BG720" s="500"/>
      <c r="BH720" s="500"/>
      <c r="BI720" s="500"/>
      <c r="BJ720" s="500"/>
      <c r="BK720" s="500"/>
      <c r="BL720" s="500"/>
      <c r="BM720" s="500"/>
      <c r="BN720" s="500"/>
      <c r="BO720" s="500"/>
      <c r="BP720" s="500"/>
      <c r="BQ720" s="500"/>
      <c r="BR720" s="500"/>
      <c r="BS720" s="500"/>
      <c r="BT720" s="500"/>
      <c r="BU720" s="500"/>
      <c r="BV720" s="500"/>
      <c r="BW720" s="500"/>
      <c r="BX720" s="500"/>
      <c r="BY720" s="500"/>
    </row>
    <row r="721" spans="42:90" x14ac:dyDescent="0.3">
      <c r="AP721" s="1">
        <v>1500000</v>
      </c>
      <c r="BE721" s="500"/>
      <c r="BF721" s="500"/>
      <c r="BG721" s="500"/>
      <c r="BH721" s="500"/>
      <c r="BI721" s="500"/>
      <c r="BJ721" s="500"/>
      <c r="BK721" s="500"/>
      <c r="BL721" s="500"/>
      <c r="BM721" s="500"/>
      <c r="BN721" s="500"/>
      <c r="BO721" s="500"/>
      <c r="BP721" s="500"/>
      <c r="BQ721" s="500"/>
      <c r="BR721" s="500"/>
      <c r="BS721" s="500"/>
      <c r="BT721" s="500"/>
      <c r="BU721" s="500"/>
      <c r="BV721" s="500"/>
      <c r="BW721" s="500"/>
      <c r="BX721" s="500"/>
      <c r="BY721" s="500"/>
    </row>
    <row r="722" spans="42:90" x14ac:dyDescent="0.3">
      <c r="AP722">
        <v>7</v>
      </c>
      <c r="BE722" s="500"/>
      <c r="BY722" s="500"/>
      <c r="CL722">
        <v>177090000</v>
      </c>
    </row>
    <row r="723" spans="42:90" x14ac:dyDescent="0.3">
      <c r="AP723" s="1">
        <f>+AP721*AP722</f>
        <v>10500000</v>
      </c>
      <c r="BE723" s="500"/>
      <c r="BY723" s="500"/>
      <c r="CL723" s="231">
        <f>+CL722/CL710</f>
        <v>0.53180180180180181</v>
      </c>
    </row>
    <row r="724" spans="42:90" x14ac:dyDescent="0.3">
      <c r="BE724" s="500"/>
      <c r="BY724" s="500"/>
    </row>
    <row r="725" spans="42:90" x14ac:dyDescent="0.3">
      <c r="BE725" s="500"/>
      <c r="BY725" s="500"/>
    </row>
    <row r="726" spans="42:90" x14ac:dyDescent="0.3">
      <c r="BE726" s="500"/>
      <c r="BY726" s="500"/>
      <c r="CL726" s="56">
        <f>+BR710+27420000</f>
        <v>246542277</v>
      </c>
    </row>
    <row r="727" spans="42:90" x14ac:dyDescent="0.3">
      <c r="BE727" s="500"/>
      <c r="BY727" s="500"/>
    </row>
    <row r="728" spans="42:90" x14ac:dyDescent="0.3">
      <c r="BE728" s="500"/>
      <c r="BY728" s="500"/>
      <c r="CL728" s="59">
        <f>+CL726/CL710</f>
        <v>0.74036719819819818</v>
      </c>
    </row>
    <row r="729" spans="42:90" x14ac:dyDescent="0.3">
      <c r="BE729" s="500"/>
      <c r="BY729" s="500"/>
    </row>
    <row r="730" spans="42:90" x14ac:dyDescent="0.3">
      <c r="BE730" s="500"/>
      <c r="BY730" s="500"/>
    </row>
    <row r="731" spans="42:90" x14ac:dyDescent="0.3">
      <c r="BE731" s="500"/>
      <c r="BY731" s="500"/>
    </row>
    <row r="732" spans="42:90" x14ac:dyDescent="0.3">
      <c r="BE732" s="500"/>
      <c r="BY732" s="500"/>
    </row>
    <row r="733" spans="42:90" x14ac:dyDescent="0.3">
      <c r="BE733" s="500"/>
      <c r="BY733" s="500"/>
    </row>
    <row r="734" spans="42:90" x14ac:dyDescent="0.3">
      <c r="BE734" s="500"/>
      <c r="BY734" s="500"/>
    </row>
    <row r="735" spans="42:90" x14ac:dyDescent="0.3">
      <c r="BE735" s="500"/>
      <c r="BF735" s="500"/>
      <c r="BG735" s="500"/>
      <c r="BH735" s="500"/>
      <c r="BI735" s="500"/>
      <c r="BJ735" s="500"/>
      <c r="BK735" s="500"/>
      <c r="BL735" s="500"/>
      <c r="BM735" s="500"/>
      <c r="BN735" s="500"/>
      <c r="BO735" s="500"/>
      <c r="BP735" s="500"/>
      <c r="BQ735" s="500"/>
      <c r="BR735" s="500"/>
      <c r="BS735" s="500"/>
      <c r="BT735" s="500"/>
      <c r="BU735" s="500"/>
      <c r="BV735" s="500"/>
      <c r="BW735" s="500"/>
      <c r="BX735" s="500"/>
      <c r="BY735" s="500"/>
    </row>
    <row r="736" spans="42:90" x14ac:dyDescent="0.3">
      <c r="BE736" s="500"/>
      <c r="BF736" s="500"/>
      <c r="BG736" s="500"/>
      <c r="BH736" s="500"/>
      <c r="BI736" s="500"/>
      <c r="BJ736" s="500"/>
      <c r="BK736" s="500"/>
      <c r="BL736" s="500"/>
      <c r="BM736" s="500"/>
      <c r="BN736" s="500"/>
      <c r="BO736" s="500"/>
      <c r="BP736" s="500"/>
      <c r="BQ736" s="500"/>
      <c r="BR736" s="500"/>
      <c r="BS736" s="500"/>
      <c r="BT736" s="500"/>
      <c r="BU736" s="500"/>
      <c r="BV736" s="500"/>
      <c r="BW736" s="500"/>
      <c r="BX736" s="500"/>
      <c r="BY736" s="500"/>
    </row>
    <row r="737" spans="57:77" x14ac:dyDescent="0.3">
      <c r="BE737" s="500"/>
      <c r="BF737" s="500"/>
      <c r="BG737" s="500"/>
      <c r="BH737" s="500"/>
      <c r="BI737" s="500"/>
      <c r="BJ737" s="500"/>
      <c r="BK737" s="500"/>
      <c r="BL737" s="500"/>
      <c r="BM737" s="500"/>
      <c r="BN737" s="500"/>
      <c r="BO737" s="500"/>
      <c r="BP737" s="500"/>
      <c r="BQ737" s="500"/>
      <c r="BR737" s="500"/>
      <c r="BS737" s="500"/>
      <c r="BT737" s="500"/>
      <c r="BU737" s="500"/>
      <c r="BV737" s="500"/>
      <c r="BW737" s="500"/>
      <c r="BX737" s="500"/>
      <c r="BY737" s="500"/>
    </row>
    <row r="738" spans="57:77" x14ac:dyDescent="0.3">
      <c r="BE738" s="500"/>
      <c r="BF738" s="500"/>
      <c r="BG738" s="500"/>
      <c r="BH738" s="500"/>
      <c r="BI738" s="500"/>
      <c r="BJ738" s="500"/>
      <c r="BK738" s="500"/>
      <c r="BL738" s="500"/>
      <c r="BM738" s="500"/>
      <c r="BN738" s="500"/>
      <c r="BO738" s="500"/>
      <c r="BP738" s="500"/>
      <c r="BQ738" s="500"/>
      <c r="BR738" s="500"/>
      <c r="BS738" s="500"/>
      <c r="BT738" s="500"/>
      <c r="BU738" s="500"/>
      <c r="BV738" s="500"/>
      <c r="BW738" s="500"/>
      <c r="BX738" s="500"/>
      <c r="BY738" s="500"/>
    </row>
    <row r="739" spans="57:77" x14ac:dyDescent="0.3">
      <c r="BE739" s="500"/>
      <c r="BF739" s="500"/>
      <c r="BG739" s="500"/>
      <c r="BH739" s="500"/>
      <c r="BI739" s="500"/>
      <c r="BJ739" s="500"/>
      <c r="BK739" s="500"/>
      <c r="BL739" s="500"/>
      <c r="BM739" s="500"/>
      <c r="BN739" s="500"/>
      <c r="BO739" s="500"/>
      <c r="BP739" s="500"/>
      <c r="BQ739" s="500"/>
      <c r="BR739" s="500"/>
      <c r="BS739" s="500"/>
      <c r="BT739" s="500"/>
      <c r="BU739" s="500"/>
      <c r="BV739" s="500"/>
      <c r="BW739" s="500"/>
      <c r="BX739" s="500"/>
      <c r="BY739" s="500"/>
    </row>
    <row r="740" spans="57:77" x14ac:dyDescent="0.3">
      <c r="BE740" s="500"/>
      <c r="BF740" s="500"/>
      <c r="BG740" s="500"/>
      <c r="BH740" s="500"/>
      <c r="BI740" s="500"/>
      <c r="BJ740" s="500"/>
      <c r="BK740" s="500"/>
      <c r="BL740" s="500"/>
      <c r="BM740" s="500"/>
      <c r="BN740" s="500"/>
      <c r="BO740" s="500"/>
      <c r="BP740" s="500"/>
      <c r="BQ740" s="500"/>
      <c r="BR740" s="500"/>
      <c r="BS740" s="500"/>
      <c r="BT740" s="500"/>
      <c r="BU740" s="500"/>
      <c r="BV740" s="500"/>
      <c r="BW740" s="500"/>
      <c r="BX740" s="500"/>
      <c r="BY740" s="500"/>
    </row>
    <row r="741" spans="57:77" x14ac:dyDescent="0.3">
      <c r="BE741" s="500"/>
      <c r="BF741" s="500"/>
      <c r="BG741" s="500"/>
      <c r="BH741" s="500"/>
      <c r="BI741" s="500"/>
      <c r="BJ741" s="500"/>
      <c r="BK741" s="500"/>
      <c r="BL741" s="500"/>
      <c r="BM741" s="500"/>
      <c r="BN741" s="500"/>
      <c r="BO741" s="500"/>
      <c r="BP741" s="500"/>
      <c r="BQ741" s="500"/>
      <c r="BR741" s="500"/>
      <c r="BS741" s="500"/>
      <c r="BT741" s="500"/>
      <c r="BU741" s="500"/>
      <c r="BV741" s="500"/>
      <c r="BW741" s="500"/>
      <c r="BX741" s="500"/>
      <c r="BY741" s="500"/>
    </row>
    <row r="742" spans="57:77" x14ac:dyDescent="0.3">
      <c r="BE742" s="500"/>
      <c r="BF742" s="500"/>
      <c r="BG742" s="500"/>
      <c r="BH742" s="500"/>
      <c r="BI742" s="500"/>
      <c r="BJ742" s="500"/>
      <c r="BK742" s="500"/>
      <c r="BL742" s="500"/>
      <c r="BM742" s="500"/>
      <c r="BN742" s="500"/>
      <c r="BO742" s="500"/>
      <c r="BP742" s="500"/>
      <c r="BQ742" s="500"/>
      <c r="BR742" s="500"/>
      <c r="BS742" s="500"/>
      <c r="BT742" s="500"/>
      <c r="BU742" s="500"/>
      <c r="BV742" s="500"/>
      <c r="BW742" s="500"/>
      <c r="BX742" s="500"/>
      <c r="BY742" s="500"/>
    </row>
  </sheetData>
  <mergeCells count="60">
    <mergeCell ref="BR707:BV707"/>
    <mergeCell ref="BR708:BV708"/>
    <mergeCell ref="BR710:BV710"/>
    <mergeCell ref="BI709:BN709"/>
    <mergeCell ref="BR709:BV709"/>
    <mergeCell ref="BI708:BN708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611:AN611"/>
    <mergeCell ref="AK621:AN621"/>
    <mergeCell ref="AV670:AX670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610:AV610"/>
    <mergeCell ref="AK612:AN612"/>
    <mergeCell ref="AK613:AN613"/>
    <mergeCell ref="AK614:AN614"/>
    <mergeCell ref="AK615:AN615"/>
    <mergeCell ref="AS681:BH681"/>
    <mergeCell ref="H643:J643"/>
    <mergeCell ref="AK620:AN620"/>
    <mergeCell ref="BI711:BN711"/>
    <mergeCell ref="AT706:AX706"/>
    <mergeCell ref="AT707:AX707"/>
    <mergeCell ref="AT708:AZ708"/>
    <mergeCell ref="BA703:BE703"/>
    <mergeCell ref="BG703:BP703"/>
    <mergeCell ref="BI705:BN705"/>
    <mergeCell ref="BI704:BN704"/>
    <mergeCell ref="BR711:BV711"/>
    <mergeCell ref="AV675:AY675"/>
    <mergeCell ref="BE682:BE683"/>
    <mergeCell ref="AV658:AX658"/>
    <mergeCell ref="BR703:BV704"/>
    <mergeCell ref="BR705:BV705"/>
    <mergeCell ref="AT685:AX685"/>
    <mergeCell ref="AT689:AZ689"/>
    <mergeCell ref="AT683:AY683"/>
    <mergeCell ref="AT686:AZ686"/>
    <mergeCell ref="AT702:BV702"/>
    <mergeCell ref="BG682:BG683"/>
    <mergeCell ref="AT684:AX684"/>
    <mergeCell ref="BP696:BT696"/>
    <mergeCell ref="BI710:BN710"/>
    <mergeCell ref="BR706:BV70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616:AP618 AR616:AR6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611"/>
  <sheetViews>
    <sheetView topLeftCell="A569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8" t="s">
        <v>7</v>
      </c>
      <c r="F7" s="639"/>
      <c r="G7" s="643">
        <v>0.7</v>
      </c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4"/>
    </row>
    <row r="8" spans="3:40" x14ac:dyDescent="0.3">
      <c r="E8" s="640" t="s">
        <v>110</v>
      </c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2"/>
    </row>
    <row r="9" spans="3:40" x14ac:dyDescent="0.3">
      <c r="E9" s="658" t="s">
        <v>35</v>
      </c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60"/>
      <c r="Q9" s="656" t="s">
        <v>103</v>
      </c>
      <c r="R9" s="5"/>
      <c r="S9" s="653" t="s">
        <v>4</v>
      </c>
      <c r="T9" s="654"/>
      <c r="U9" s="655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7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0" t="s">
        <v>46</v>
      </c>
      <c r="AE14" s="651"/>
      <c r="AF14" s="652"/>
      <c r="AG14" s="193"/>
      <c r="AH14" s="648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9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+K599</f>
        <v>4122877</v>
      </c>
      <c r="AG16" s="187"/>
      <c r="AH16" s="201">
        <f>+AJ31</f>
        <v>12830.793107844098</v>
      </c>
      <c r="AI16" s="201"/>
      <c r="AJ16" s="202">
        <f>+S599</f>
        <v>92812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842652</v>
      </c>
      <c r="AG17" s="188"/>
      <c r="AH17" s="149">
        <v>12226</v>
      </c>
      <c r="AI17" s="201"/>
      <c r="AJ17" s="148">
        <v>18911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1537668</v>
      </c>
      <c r="AG18" s="188"/>
      <c r="AH18" s="149">
        <v>12011</v>
      </c>
      <c r="AI18" s="201"/>
      <c r="AJ18" s="148">
        <v>30969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6503197</v>
      </c>
      <c r="AG19" s="188"/>
      <c r="AH19" s="188"/>
      <c r="AI19" s="188"/>
      <c r="AJ19" s="206">
        <f>SUM(AJ16:AJ18)</f>
        <v>142692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Table'!H597</f>
        <v>0.14882514086011323</v>
      </c>
      <c r="AG21" s="188"/>
      <c r="AH21" s="188"/>
      <c r="AI21" s="188"/>
      <c r="AJ21" s="208">
        <f>+AJ19/'Main Table'!AA597</f>
        <v>0.20330376453625051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0" t="s">
        <v>120</v>
      </c>
      <c r="AB25" s="651"/>
      <c r="AC25" s="651"/>
      <c r="AD25" s="651"/>
      <c r="AE25" s="651"/>
      <c r="AF25" s="651"/>
      <c r="AG25" s="651"/>
      <c r="AH25" s="651"/>
      <c r="AI25" s="651"/>
      <c r="AJ25" s="651"/>
      <c r="AK25" s="652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+E599</f>
        <v>2533155</v>
      </c>
      <c r="AE27" s="155"/>
      <c r="AF27" s="186">
        <v>13022</v>
      </c>
      <c r="AG27" s="155"/>
      <c r="AH27" s="177">
        <f>+AD27/AD$31</f>
        <v>0.51014806277437907</v>
      </c>
      <c r="AI27" s="177"/>
      <c r="AJ27" s="155">
        <f>+AF27*AH27</f>
        <v>6643.1480734479646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+G599</f>
        <v>1189496</v>
      </c>
      <c r="AE28" s="155"/>
      <c r="AF28" s="186">
        <v>13392</v>
      </c>
      <c r="AG28" s="155"/>
      <c r="AH28" s="177">
        <f>+AD28/AD$31</f>
        <v>0.23955071050838692</v>
      </c>
      <c r="AI28" s="177"/>
      <c r="AJ28" s="155">
        <f>+AF28*AH28</f>
        <v>3208.0631151283178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+I599</f>
        <v>400226</v>
      </c>
      <c r="AE29" s="155"/>
      <c r="AF29" s="186">
        <v>11226</v>
      </c>
      <c r="AG29" s="155"/>
      <c r="AH29" s="177">
        <f>+AD29/AD$31</f>
        <v>8.0600878577086144E-2</v>
      </c>
      <c r="AI29" s="177"/>
      <c r="AJ29" s="155">
        <f>+AF29*AH29</f>
        <v>904.82546290636901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842652</v>
      </c>
      <c r="AE30" s="237"/>
      <c r="AF30" s="155">
        <f>+AH17</f>
        <v>12226</v>
      </c>
      <c r="AG30" s="237"/>
      <c r="AH30" s="177">
        <f>+AD30/AD$31</f>
        <v>0.16970034814014781</v>
      </c>
      <c r="AI30" s="237"/>
      <c r="AJ30" s="155">
        <f>+AF30*AH30</f>
        <v>2074.7564563614474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4965529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12830.793107844098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5" t="s">
        <v>29</v>
      </c>
      <c r="AB36" s="646"/>
      <c r="AC36" s="646"/>
      <c r="AD36" s="646"/>
      <c r="AE36" s="646"/>
      <c r="AF36" s="646"/>
      <c r="AG36" s="646"/>
      <c r="AH36" s="646"/>
      <c r="AI36" s="647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Table'!AA597</f>
        <v>701866</v>
      </c>
      <c r="AJ49" s="56">
        <f>+AJ19</f>
        <v>142692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142692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559174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234853.08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324320.92000000004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0.46208381656897474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597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594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" si="99">SUM(E553:I553)</f>
        <v>3840282</v>
      </c>
      <c r="L553" s="6"/>
      <c r="M553" s="438">
        <f t="shared" ref="M553" si="100">+(K553-K552)/K552</f>
        <v>2.1196928415548521E-3</v>
      </c>
      <c r="N553" s="29"/>
      <c r="O553" s="29"/>
      <c r="P553" s="29"/>
      <c r="Q553" s="332">
        <f t="shared" ref="Q553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ref="K554" si="102">SUM(E554:I554)</f>
        <v>3847488</v>
      </c>
      <c r="L554" s="6"/>
      <c r="M554" s="438">
        <f t="shared" ref="M554" si="103">+(K554-K553)/K553</f>
        <v>1.8764247000610892E-3</v>
      </c>
      <c r="N554" s="29"/>
      <c r="O554" s="29"/>
      <c r="P554" s="29"/>
      <c r="Q554" s="332">
        <f t="shared" ref="Q554" si="104">+K554-K553</f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ref="K555" si="105">SUM(E555:I555)</f>
        <v>3854994</v>
      </c>
      <c r="L555" s="6"/>
      <c r="M555" s="438">
        <f t="shared" ref="M555" si="106">+(K555-K554)/K554</f>
        <v>1.9508832776086631E-3</v>
      </c>
      <c r="N555" s="29"/>
      <c r="O555" s="29"/>
      <c r="P555" s="29"/>
      <c r="Q555" s="332">
        <f t="shared" ref="Q555" si="107">+K555-K554</f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ref="K556" si="108">SUM(E556:I556)</f>
        <v>3865800</v>
      </c>
      <c r="L556" s="6"/>
      <c r="M556" s="438">
        <f t="shared" ref="M556" si="109">+(K556-K555)/K555</f>
        <v>2.8031172032952582E-3</v>
      </c>
      <c r="N556" s="29"/>
      <c r="O556" s="29"/>
      <c r="P556" s="29"/>
      <c r="Q556" s="332">
        <f t="shared" ref="Q556" si="110">+K556-K555</f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ref="K557" si="111">SUM(E557:I557)</f>
        <v>3875720</v>
      </c>
      <c r="L557" s="6"/>
      <c r="M557" s="438">
        <f t="shared" ref="M557" si="112">+(K557-K556)/K556</f>
        <v>2.5660924000206944E-3</v>
      </c>
      <c r="N557" s="29"/>
      <c r="O557" s="29"/>
      <c r="P557" s="29"/>
      <c r="Q557" s="332">
        <f t="shared" ref="Q557" si="113">+K557-K556</f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ref="K558" si="114">SUM(E558:I558)</f>
        <v>3884102</v>
      </c>
      <c r="L558" s="6"/>
      <c r="M558" s="438">
        <f t="shared" ref="M558" si="115">+(K558-K557)/K557</f>
        <v>2.162694931522401E-3</v>
      </c>
      <c r="N558" s="29"/>
      <c r="O558" s="29"/>
      <c r="P558" s="29"/>
      <c r="Q558" s="332">
        <f t="shared" ref="Q558" si="116">+K558-K557</f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ref="K559" si="117">SUM(E559:I559)</f>
        <v>3891229</v>
      </c>
      <c r="L559" s="6"/>
      <c r="M559" s="438">
        <f t="shared" ref="M559" si="118">+(K559-K558)/K558</f>
        <v>1.8349157668876874E-3</v>
      </c>
      <c r="N559" s="29"/>
      <c r="O559" s="29"/>
      <c r="P559" s="29"/>
      <c r="Q559" s="332">
        <f t="shared" ref="Q559" si="119">+K559-K558</f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ref="K560" si="120">SUM(E560:I560)</f>
        <v>3897741</v>
      </c>
      <c r="L560" s="6"/>
      <c r="M560" s="438">
        <f t="shared" ref="M560" si="121">+(K560-K559)/K559</f>
        <v>1.673507264671393E-3</v>
      </c>
      <c r="N560" s="29"/>
      <c r="O560" s="29"/>
      <c r="P560" s="29"/>
      <c r="Q560" s="332">
        <f t="shared" ref="Q560" si="122">+K560-K559</f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ref="K561" si="123">SUM(E561:I561)</f>
        <v>3905648</v>
      </c>
      <c r="L561" s="6"/>
      <c r="M561" s="438">
        <f t="shared" ref="M561" si="124">+(K561-K560)/K560</f>
        <v>2.0286109313061079E-3</v>
      </c>
      <c r="N561" s="29"/>
      <c r="O561" s="29"/>
      <c r="P561" s="29"/>
      <c r="Q561" s="332">
        <f t="shared" ref="Q561" si="125">+K561-K560</f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ref="K562" si="126">SUM(E562:I562)</f>
        <v>3913047</v>
      </c>
      <c r="L562" s="6"/>
      <c r="M562" s="438">
        <f t="shared" ref="M562" si="127">+(K562-K561)/K561</f>
        <v>1.8944359553139454E-3</v>
      </c>
      <c r="N562" s="29"/>
      <c r="O562" s="29"/>
      <c r="P562" s="29"/>
      <c r="Q562" s="332">
        <f t="shared" ref="Q562" si="128">+K562-K561</f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ref="K563" si="129">SUM(E563:I563)</f>
        <v>3920942</v>
      </c>
      <c r="L563" s="6"/>
      <c r="M563" s="438">
        <f t="shared" ref="M563" si="130">+(K563-K562)/K562</f>
        <v>2.0176092952627453E-3</v>
      </c>
      <c r="N563" s="29"/>
      <c r="O563" s="29"/>
      <c r="P563" s="29"/>
      <c r="Q563" s="332">
        <f t="shared" ref="Q563" si="131">+K563-K562</f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ref="K564" si="132">SUM(E564:I564)</f>
        <v>3929740</v>
      </c>
      <c r="L564" s="6"/>
      <c r="M564" s="438">
        <f t="shared" ref="M564" si="133">+(K564-K563)/K563</f>
        <v>2.2438485445589349E-3</v>
      </c>
      <c r="N564" s="29"/>
      <c r="O564" s="29"/>
      <c r="P564" s="29"/>
      <c r="Q564" s="332">
        <f t="shared" ref="Q564" si="134">+K564-K563</f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ref="K565" si="135">SUM(E565:I565)</f>
        <v>3936070</v>
      </c>
      <c r="L565" s="6"/>
      <c r="M565" s="438">
        <f t="shared" ref="M565" si="136">+(K565-K564)/K564</f>
        <v>1.6107935893977718E-3</v>
      </c>
      <c r="N565" s="29"/>
      <c r="O565" s="29"/>
      <c r="P565" s="29"/>
      <c r="Q565" s="332">
        <f t="shared" ref="Q565" si="137">+K565-K564</f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ref="K566:K567" si="138">SUM(E566:I566)</f>
        <v>3941000</v>
      </c>
      <c r="L566" s="6"/>
      <c r="M566" s="438">
        <f t="shared" ref="M566:M567" si="139">+(K566-K565)/K565</f>
        <v>1.2525183749272752E-3</v>
      </c>
      <c r="N566" s="29"/>
      <c r="O566" s="29"/>
      <c r="P566" s="29"/>
      <c r="Q566" s="332">
        <f t="shared" ref="Q566:Q567" si="140">+K566-K565</f>
        <v>4930</v>
      </c>
      <c r="R566" s="6"/>
      <c r="S566" s="7">
        <f t="shared" ref="S566" si="141"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138"/>
        <v>3949161</v>
      </c>
      <c r="L567" s="6"/>
      <c r="M567" s="438">
        <f t="shared" si="139"/>
        <v>2.0707942146663285E-3</v>
      </c>
      <c r="N567" s="29"/>
      <c r="O567" s="29"/>
      <c r="P567" s="29"/>
      <c r="Q567" s="332">
        <f t="shared" si="140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ref="K568" si="142">SUM(E568:I568)</f>
        <v>3954218</v>
      </c>
      <c r="L568" s="6"/>
      <c r="M568" s="438">
        <f t="shared" ref="M568" si="143">+(K568-K567)/K567</f>
        <v>1.2805251545834671E-3</v>
      </c>
      <c r="N568" s="29"/>
      <c r="O568" s="29"/>
      <c r="P568" s="29"/>
      <c r="Q568" s="332">
        <f t="shared" ref="Q568" si="144">+K568-K567</f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ref="K569" si="145">SUM(E569:I569)</f>
        <v>3964178</v>
      </c>
      <c r="L569" s="6"/>
      <c r="M569" s="438">
        <f t="shared" ref="M569" si="146">+(K569-K568)/K568</f>
        <v>2.5188292602987493E-3</v>
      </c>
      <c r="N569" s="29"/>
      <c r="O569" s="29"/>
      <c r="P569" s="29"/>
      <c r="Q569" s="332">
        <f t="shared" ref="Q569" si="147">+K569-K568</f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ref="K570" si="148">SUM(E570:I570)</f>
        <v>3971598</v>
      </c>
      <c r="L570" s="6"/>
      <c r="M570" s="438">
        <f t="shared" ref="M570" si="149">+(K570-K569)/K569</f>
        <v>1.8717625696928846E-3</v>
      </c>
      <c r="N570" s="29"/>
      <c r="O570" s="29"/>
      <c r="P570" s="29"/>
      <c r="Q570" s="332">
        <f t="shared" ref="Q570" si="150">+K570-K569</f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ref="K571" si="151">SUM(E571:I571)</f>
        <v>3979753</v>
      </c>
      <c r="L571" s="6"/>
      <c r="M571" s="438">
        <f t="shared" ref="M571" si="152">+(K571-K570)/K570</f>
        <v>2.0533296673026827E-3</v>
      </c>
      <c r="N571" s="29"/>
      <c r="O571" s="29"/>
      <c r="P571" s="29"/>
      <c r="Q571" s="332">
        <f t="shared" ref="Q571" si="153">+K571-K570</f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ref="K572" si="154">SUM(E572:I572)</f>
        <v>3985232</v>
      </c>
      <c r="L572" s="6"/>
      <c r="M572" s="438">
        <f t="shared" ref="M572" si="155">+(K572-K571)/K571</f>
        <v>1.3767186054008879E-3</v>
      </c>
      <c r="N572" s="29"/>
      <c r="O572" s="29"/>
      <c r="P572" s="29"/>
      <c r="Q572" s="332">
        <f t="shared" ref="Q572" si="156">+K572-K571</f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ref="K573" si="157">SUM(E573:I573)</f>
        <v>3990337</v>
      </c>
      <c r="L573" s="6"/>
      <c r="M573" s="438">
        <f t="shared" ref="M573" si="158">+(K573-K572)/K572</f>
        <v>1.2809793758556591E-3</v>
      </c>
      <c r="N573" s="29"/>
      <c r="O573" s="29"/>
      <c r="P573" s="29"/>
      <c r="Q573" s="332">
        <f t="shared" ref="Q573" si="159">+K573-K572</f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ref="K574" si="160">SUM(E574:I574)</f>
        <v>3998412</v>
      </c>
      <c r="L574" s="6"/>
      <c r="M574" s="438">
        <f t="shared" ref="M574" si="161">+(K574-K573)/K573</f>
        <v>2.0236386049599319E-3</v>
      </c>
      <c r="N574" s="29"/>
      <c r="O574" s="29"/>
      <c r="P574" s="29"/>
      <c r="Q574" s="332">
        <f t="shared" ref="Q574" si="162">+K574-K573</f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ref="K575" si="163">SUM(E575:I575)</f>
        <v>4004361</v>
      </c>
      <c r="L575" s="6"/>
      <c r="M575" s="438">
        <f t="shared" ref="M575" si="164">+(K575-K574)/K574</f>
        <v>1.4878406727470805E-3</v>
      </c>
      <c r="N575" s="29"/>
      <c r="O575" s="29"/>
      <c r="P575" s="29"/>
      <c r="Q575" s="332">
        <f t="shared" ref="Q575" si="165">+K575-K574</f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ref="K576" si="166">SUM(E576:I576)</f>
        <v>4012773</v>
      </c>
      <c r="L576" s="6"/>
      <c r="M576" s="438">
        <f t="shared" ref="M576" si="167">+(K576-K575)/K575</f>
        <v>2.1007097012482141E-3</v>
      </c>
      <c r="N576" s="29"/>
      <c r="O576" s="29"/>
      <c r="P576" s="29"/>
      <c r="Q576" s="332">
        <f t="shared" ref="Q576" si="168">+K576-K575</f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ref="K577" si="169">SUM(E577:I577)</f>
        <v>4020908</v>
      </c>
      <c r="L577" s="6"/>
      <c r="M577" s="438">
        <f t="shared" ref="M577" si="170">+(K577-K576)/K576</f>
        <v>2.0272763996368598E-3</v>
      </c>
      <c r="N577" s="29"/>
      <c r="O577" s="29"/>
      <c r="P577" s="29"/>
      <c r="Q577" s="332">
        <f t="shared" ref="Q577" si="171">+K577-K576</f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ref="K578" si="172">SUM(E578:I578)</f>
        <v>4029100</v>
      </c>
      <c r="L578" s="6"/>
      <c r="M578" s="438">
        <f t="shared" ref="M578" si="173">+(K578-K577)/K577</f>
        <v>2.0373507675380785E-3</v>
      </c>
      <c r="N578" s="29"/>
      <c r="O578" s="29"/>
      <c r="P578" s="29"/>
      <c r="Q578" s="332">
        <f t="shared" ref="Q578" si="174">+K578-K577</f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ref="K579" si="175">SUM(E579:I579)</f>
        <v>4034698</v>
      </c>
      <c r="L579" s="6"/>
      <c r="M579" s="438">
        <f t="shared" ref="M579" si="176">+(K579-K578)/K578</f>
        <v>1.3893921719490706E-3</v>
      </c>
      <c r="N579" s="29"/>
      <c r="O579" s="29"/>
      <c r="P579" s="29"/>
      <c r="Q579" s="332">
        <f t="shared" ref="Q579" si="177">+K579-K578</f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ref="K580" si="178">SUM(E580:I580)</f>
        <v>4038338</v>
      </c>
      <c r="L580" s="6"/>
      <c r="M580" s="438">
        <f t="shared" ref="M580" si="179">+(K580-K579)/K579</f>
        <v>9.0217409084893097E-4</v>
      </c>
      <c r="N580" s="29"/>
      <c r="O580" s="29"/>
      <c r="P580" s="29"/>
      <c r="Q580" s="332">
        <f t="shared" ref="Q580" si="180">+K580-K579</f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ref="K581" si="181">SUM(E581:I581)</f>
        <v>4045188</v>
      </c>
      <c r="L581" s="6"/>
      <c r="M581" s="438">
        <f t="shared" ref="M581" si="182">+(K581-K580)/K580</f>
        <v>1.6962423650521575E-3</v>
      </c>
      <c r="N581" s="29"/>
      <c r="O581" s="29"/>
      <c r="P581" s="29"/>
      <c r="Q581" s="332">
        <f t="shared" ref="Q581" si="183">+K581-K580</f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ref="K582" si="184">SUM(E582:I582)</f>
        <v>4052038</v>
      </c>
      <c r="L582" s="6"/>
      <c r="M582" s="438">
        <f t="shared" ref="M582" si="185">+(K582-K581)/K581</f>
        <v>1.6933699991199421E-3</v>
      </c>
      <c r="N582" s="29"/>
      <c r="O582" s="29"/>
      <c r="P582" s="29"/>
      <c r="Q582" s="332">
        <f t="shared" ref="Q582" si="186">+K582-K581</f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ref="K583" si="187">SUM(E583:I583)</f>
        <v>4059557</v>
      </c>
      <c r="L583" s="6"/>
      <c r="M583" s="438">
        <f t="shared" ref="M583" si="188">+(K583-K582)/K582</f>
        <v>1.8556094488748624E-3</v>
      </c>
      <c r="N583" s="29"/>
      <c r="O583" s="29"/>
      <c r="P583" s="29"/>
      <c r="Q583" s="332">
        <f t="shared" ref="Q583" si="189">+K583-K582</f>
        <v>7519</v>
      </c>
      <c r="R583" s="6"/>
      <c r="S583" s="7">
        <f t="shared" ref="S583" si="190"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ref="K584" si="191">SUM(E584:I584)</f>
        <v>4066605</v>
      </c>
      <c r="L584" s="6"/>
      <c r="M584" s="438">
        <f t="shared" ref="M584" si="192">+(K584-K583)/K583</f>
        <v>1.7361500281927315E-3</v>
      </c>
      <c r="N584" s="29"/>
      <c r="O584" s="29"/>
      <c r="P584" s="29"/>
      <c r="Q584" s="332">
        <f t="shared" ref="Q584" si="193">+K584-K583</f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" si="194">SUM(E585:I585)</f>
        <v>4074705</v>
      </c>
      <c r="L585" s="6"/>
      <c r="M585" s="438">
        <f t="shared" ref="M585" si="195">+(K585-K584)/K584</f>
        <v>1.9918334827208443E-3</v>
      </c>
      <c r="N585" s="29"/>
      <c r="O585" s="29"/>
      <c r="P585" s="29"/>
      <c r="Q585" s="332">
        <f t="shared" ref="Q585" si="196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ref="K586" si="197">SUM(E586:I586)</f>
        <v>4080425</v>
      </c>
      <c r="L586" s="6"/>
      <c r="M586" s="438">
        <f t="shared" ref="M586" si="198">+(K586-K585)/K585</f>
        <v>1.403782605121107E-3</v>
      </c>
      <c r="N586" s="29"/>
      <c r="O586" s="29"/>
      <c r="P586" s="29"/>
      <c r="Q586" s="332">
        <f t="shared" ref="Q586" si="199">+K586-K585</f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ref="K587" si="200">SUM(E587:I587)</f>
        <v>4084654</v>
      </c>
      <c r="L587" s="6"/>
      <c r="M587" s="438">
        <f t="shared" ref="M587" si="201">+(K587-K586)/K586</f>
        <v>1.0364116482964396E-3</v>
      </c>
      <c r="N587" s="29"/>
      <c r="O587" s="29"/>
      <c r="P587" s="29"/>
      <c r="Q587" s="332">
        <f t="shared" ref="Q587" si="202">+K587-K586</f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ref="K588" si="203">SUM(E588:I588)</f>
        <v>4091503</v>
      </c>
      <c r="L588" s="6"/>
      <c r="M588" s="438">
        <f t="shared" ref="M588" si="204">+(K588-K587)/K587</f>
        <v>1.676763809125571E-3</v>
      </c>
      <c r="N588" s="29"/>
      <c r="O588" s="29"/>
      <c r="P588" s="29"/>
      <c r="Q588" s="332">
        <f t="shared" ref="Q588" si="205">+K588-K587</f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ref="K589" si="206">SUM(E589:I589)</f>
        <v>4096690</v>
      </c>
      <c r="L589" s="6"/>
      <c r="M589" s="438">
        <f t="shared" ref="M589" si="207">+(K589-K588)/K588</f>
        <v>1.267749284309458E-3</v>
      </c>
      <c r="N589" s="29"/>
      <c r="O589" s="29"/>
      <c r="P589" s="29"/>
      <c r="Q589" s="332">
        <f t="shared" ref="Q589" si="208">+K589-K588</f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ref="K590" si="209">SUM(E590:I590)</f>
        <v>4102955</v>
      </c>
      <c r="L590" s="6"/>
      <c r="M590" s="438">
        <f t="shared" ref="M590" si="210">+(K590-K589)/K589</f>
        <v>1.5292833970839874E-3</v>
      </c>
      <c r="N590" s="29"/>
      <c r="O590" s="29"/>
      <c r="P590" s="29"/>
      <c r="Q590" s="332">
        <f t="shared" ref="Q590" si="211">+K590-K589</f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ref="K591" si="212">SUM(E591:I591)</f>
        <v>4109196</v>
      </c>
      <c r="L591" s="6"/>
      <c r="M591" s="438">
        <f t="shared" ref="M591" si="213">+(K591-K590)/K590</f>
        <v>1.5210988178032661E-3</v>
      </c>
      <c r="N591" s="29"/>
      <c r="O591" s="29"/>
      <c r="P591" s="29"/>
      <c r="Q591" s="332">
        <f t="shared" ref="Q591" si="214">+K591-K590</f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ref="K592" si="215">SUM(E592:I592)</f>
        <v>4115025</v>
      </c>
      <c r="L592" s="6"/>
      <c r="M592" s="438">
        <f t="shared" ref="M592" si="216">+(K592-K591)/K591</f>
        <v>1.4185256677948679E-3</v>
      </c>
      <c r="N592" s="29"/>
      <c r="O592" s="29"/>
      <c r="P592" s="29"/>
      <c r="Q592" s="332">
        <f t="shared" ref="Q592" si="217">+K592-K591</f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41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ref="K593" si="218">SUM(E593:I593)</f>
        <v>4119795</v>
      </c>
      <c r="L593" s="6"/>
      <c r="M593" s="438">
        <f t="shared" ref="M593" si="219">+(K593-K592)/K592</f>
        <v>1.1591667122313959E-3</v>
      </c>
      <c r="N593" s="29"/>
      <c r="O593" s="29"/>
      <c r="P593" s="29"/>
      <c r="Q593" s="332">
        <f t="shared" ref="Q593" si="220">+K593-K592</f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41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ref="K594" si="221">SUM(E594:I594)</f>
        <v>4122877</v>
      </c>
      <c r="L594" s="6"/>
      <c r="M594" s="438">
        <f t="shared" ref="M594" si="222">+(K594-K593)/K593</f>
        <v>7.4809547562439398E-4</v>
      </c>
      <c r="N594" s="29"/>
      <c r="O594" s="29"/>
      <c r="P594" s="29"/>
      <c r="Q594" s="332">
        <f t="shared" ref="Q594" si="223">+K594-K593</f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41" x14ac:dyDescent="0.3">
      <c r="C595" s="158">
        <f t="shared" si="93"/>
        <v>44494</v>
      </c>
      <c r="E595" s="241"/>
      <c r="F595" s="7"/>
      <c r="G595" s="7"/>
      <c r="H595" s="7"/>
      <c r="I595" s="7"/>
      <c r="J595" s="244"/>
      <c r="K595" s="7"/>
      <c r="L595" s="6"/>
      <c r="M595" s="438"/>
      <c r="N595" s="29"/>
      <c r="O595" s="29"/>
      <c r="P595" s="29"/>
      <c r="Q595" s="332"/>
      <c r="R595" s="6"/>
      <c r="S595" s="7"/>
      <c r="T595" s="6"/>
      <c r="U595" s="243"/>
      <c r="Y595" s="56"/>
    </row>
    <row r="596" spans="3:41" x14ac:dyDescent="0.3">
      <c r="C596" s="158">
        <f t="shared" si="93"/>
        <v>44495</v>
      </c>
      <c r="E596" s="241"/>
      <c r="F596" s="7"/>
      <c r="G596" s="7"/>
      <c r="H596" s="7"/>
      <c r="I596" s="7"/>
      <c r="J596" s="244"/>
      <c r="K596" s="7"/>
      <c r="L596" s="6"/>
      <c r="M596" s="438"/>
      <c r="N596" s="29"/>
      <c r="O596" s="29"/>
      <c r="P596" s="29"/>
      <c r="Q596" s="332"/>
      <c r="R596" s="6"/>
      <c r="S596" s="7"/>
      <c r="T596" s="6"/>
      <c r="U596" s="243"/>
      <c r="Y596" s="56"/>
    </row>
    <row r="597" spans="3:41" ht="15" thickBot="1" x14ac:dyDescent="0.35">
      <c r="C597" s="157">
        <f t="shared" si="93"/>
        <v>44496</v>
      </c>
      <c r="E597" s="245"/>
      <c r="F597" s="246"/>
      <c r="G597" s="246"/>
      <c r="H597" s="246"/>
      <c r="I597" s="246"/>
      <c r="J597" s="246"/>
      <c r="K597" s="246"/>
      <c r="L597" s="247"/>
      <c r="M597" s="248"/>
      <c r="N597" s="248"/>
      <c r="O597" s="248"/>
      <c r="P597" s="248"/>
      <c r="Q597" s="331"/>
      <c r="R597" s="247"/>
      <c r="S597" s="247"/>
      <c r="T597" s="247"/>
      <c r="U597" s="249"/>
      <c r="W597">
        <f>+W405+1</f>
        <v>396</v>
      </c>
      <c r="Y597" s="59"/>
    </row>
    <row r="598" spans="3:41" x14ac:dyDescent="0.3">
      <c r="E598" s="56"/>
      <c r="F598" s="1"/>
      <c r="G598" s="56"/>
      <c r="H598" s="56"/>
      <c r="I598" s="56"/>
      <c r="J598" s="1"/>
      <c r="K598" s="56"/>
      <c r="S598" s="56"/>
    </row>
    <row r="599" spans="3:41" x14ac:dyDescent="0.3">
      <c r="C599" s="166" t="s">
        <v>73</v>
      </c>
      <c r="E599" s="56">
        <f>+E594</f>
        <v>2533155</v>
      </c>
      <c r="F599" s="56"/>
      <c r="G599" s="56">
        <f t="shared" ref="G599:U599" si="224">+G594</f>
        <v>1189496</v>
      </c>
      <c r="H599" s="56">
        <f t="shared" si="224"/>
        <v>0</v>
      </c>
      <c r="I599" s="56">
        <f t="shared" si="224"/>
        <v>400226</v>
      </c>
      <c r="J599" s="56">
        <f t="shared" si="224"/>
        <v>0</v>
      </c>
      <c r="K599" s="56">
        <f t="shared" si="224"/>
        <v>4122877</v>
      </c>
      <c r="L599" s="56">
        <f t="shared" si="224"/>
        <v>0</v>
      </c>
      <c r="M599" s="56">
        <f t="shared" si="224"/>
        <v>7.4809547562439398E-4</v>
      </c>
      <c r="N599" s="56">
        <f t="shared" si="224"/>
        <v>0</v>
      </c>
      <c r="O599" s="56">
        <f t="shared" si="224"/>
        <v>0</v>
      </c>
      <c r="P599" s="56">
        <f t="shared" si="224"/>
        <v>0</v>
      </c>
      <c r="Q599" s="56">
        <f t="shared" si="224"/>
        <v>3082</v>
      </c>
      <c r="R599" s="56">
        <f t="shared" si="224"/>
        <v>0</v>
      </c>
      <c r="S599" s="56">
        <f t="shared" si="224"/>
        <v>92812</v>
      </c>
      <c r="T599" s="56">
        <f t="shared" si="224"/>
        <v>0</v>
      </c>
      <c r="U599" s="56">
        <f t="shared" si="224"/>
        <v>2.402125115017657E-2</v>
      </c>
      <c r="V599" s="56">
        <f>+V259</f>
        <v>0</v>
      </c>
    </row>
    <row r="600" spans="3:41" x14ac:dyDescent="0.3">
      <c r="E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</row>
    <row r="601" spans="3:41" x14ac:dyDescent="0.3">
      <c r="E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3:41" x14ac:dyDescent="0.3">
      <c r="C602" s="111"/>
      <c r="D602" s="112"/>
      <c r="E602" s="349"/>
      <c r="F602" s="10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</row>
    <row r="603" spans="3:41" x14ac:dyDescent="0.3">
      <c r="E603" s="56"/>
      <c r="K603" s="56"/>
      <c r="Q603" s="56"/>
    </row>
    <row r="604" spans="3:41" x14ac:dyDescent="0.3">
      <c r="D604" s="549" t="s">
        <v>26</v>
      </c>
      <c r="E604" t="s">
        <v>158</v>
      </c>
      <c r="K604" s="549"/>
      <c r="Q604" s="56"/>
      <c r="S604" s="59"/>
    </row>
    <row r="606" spans="3:41" x14ac:dyDescent="0.3">
      <c r="U606" s="549"/>
    </row>
    <row r="607" spans="3:41" x14ac:dyDescent="0.3">
      <c r="AO607" s="1">
        <v>3797000</v>
      </c>
    </row>
    <row r="608" spans="3:41" x14ac:dyDescent="0.3">
      <c r="C608" s="1"/>
    </row>
    <row r="609" spans="3:41" x14ac:dyDescent="0.3">
      <c r="C609" s="1"/>
      <c r="AO609" s="1">
        <v>30000</v>
      </c>
    </row>
    <row r="610" spans="3:41" x14ac:dyDescent="0.3">
      <c r="C610" s="59"/>
    </row>
    <row r="611" spans="3:41" x14ac:dyDescent="0.3">
      <c r="AO611" s="235">
        <f>+AO609/AO607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90"/>
  <sheetViews>
    <sheetView topLeftCell="A524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6" t="s">
        <v>101</v>
      </c>
      <c r="U3" s="667"/>
      <c r="V3" s="667"/>
      <c r="W3" s="667"/>
      <c r="X3" s="667"/>
      <c r="Y3" s="667"/>
      <c r="Z3" s="667"/>
      <c r="AA3" s="667"/>
      <c r="AB3" s="667"/>
      <c r="AC3" s="667"/>
      <c r="AD3" s="668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1.0218116626951414E-2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9" t="s">
        <v>91</v>
      </c>
      <c r="F15" s="669"/>
      <c r="G15" s="669"/>
      <c r="H15" s="669"/>
      <c r="I15" s="669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75" t="s">
        <v>44</v>
      </c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7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8" t="s">
        <v>67</v>
      </c>
      <c r="F19" s="678"/>
      <c r="G19" s="678"/>
      <c r="H19" s="678"/>
      <c r="I19" s="134" t="s">
        <v>66</v>
      </c>
      <c r="J19" s="135"/>
      <c r="K19" s="683" t="s">
        <v>64</v>
      </c>
      <c r="L19" s="683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Table'!$H$585</f>
        <v>43263905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Table'!AA597</f>
        <v>701866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13507</v>
      </c>
      <c r="J22" s="116"/>
      <c r="K22" s="127"/>
      <c r="L22" s="238">
        <v>13817</v>
      </c>
      <c r="M22" s="127"/>
      <c r="N22" s="147">
        <f>+(I22-L22)/I22</f>
        <v>-2.2951062412082623E-2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42548532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Table'!AP597</f>
        <v>36052614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9" t="s">
        <v>47</v>
      </c>
      <c r="E25" s="680"/>
      <c r="F25" s="680"/>
      <c r="G25" s="680"/>
      <c r="H25" s="680"/>
      <c r="I25" s="119">
        <f>+I23-I24</f>
        <v>6495918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36052614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9" t="s">
        <v>44</v>
      </c>
      <c r="E27" s="680"/>
      <c r="F27" s="680"/>
      <c r="G27" s="680"/>
      <c r="H27" s="680"/>
      <c r="I27" s="136">
        <f>+I25+I26</f>
        <v>42548532</v>
      </c>
      <c r="J27" s="116"/>
      <c r="K27" s="684">
        <v>42514469</v>
      </c>
      <c r="L27" s="684"/>
      <c r="M27" s="127"/>
      <c r="N27" s="137">
        <f>+I27-K27</f>
        <v>34063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81" t="s">
        <v>61</v>
      </c>
      <c r="F28" s="681"/>
      <c r="G28" s="681"/>
      <c r="H28" s="124"/>
      <c r="I28" s="232">
        <f>+I27/I32</f>
        <v>0.97371973635290998</v>
      </c>
      <c r="J28" s="127"/>
      <c r="K28" s="127"/>
      <c r="L28" s="127"/>
      <c r="M28" s="98"/>
      <c r="N28" s="463">
        <f>+N27/K27</f>
        <v>8.0120958349497434E-4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90" t="s">
        <v>101</v>
      </c>
      <c r="F31" s="691"/>
      <c r="G31" s="691"/>
      <c r="H31" s="691"/>
      <c r="I31" s="691"/>
      <c r="J31" s="692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85">
        <f>+'Main Table'!H597</f>
        <v>43696898</v>
      </c>
      <c r="J32" s="685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6">
        <f>+I27</f>
        <v>42548532</v>
      </c>
      <c r="J34" s="687"/>
      <c r="K34" s="22"/>
      <c r="L34" s="25">
        <f>+I34/$I$32</f>
        <v>0.97371973635290998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93">
        <f>+I21</f>
        <v>701866</v>
      </c>
      <c r="J35" s="694"/>
      <c r="K35" s="22"/>
      <c r="L35" s="25">
        <f>+I35/$I$32</f>
        <v>1.6062147020138591E-2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82" t="s">
        <v>101</v>
      </c>
      <c r="F36" s="682"/>
      <c r="G36" s="682"/>
      <c r="H36" s="233"/>
      <c r="I36" s="688">
        <f>+I32-I34-I35</f>
        <v>446500</v>
      </c>
      <c r="J36" s="689"/>
      <c r="K36" s="259"/>
      <c r="L36" s="234">
        <f>+I36/$I$32</f>
        <v>1.0218116626951414E-2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70" t="s">
        <v>114</v>
      </c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2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73" t="s">
        <v>67</v>
      </c>
      <c r="F42" s="673"/>
      <c r="G42" s="673"/>
      <c r="H42" s="673"/>
      <c r="I42" s="260" t="s">
        <v>66</v>
      </c>
      <c r="J42" s="261"/>
      <c r="K42" s="674" t="s">
        <v>35</v>
      </c>
      <c r="L42" s="674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Table'!AP615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6" t="s">
        <v>47</v>
      </c>
      <c r="E48" s="697"/>
      <c r="F48" s="697"/>
      <c r="G48" s="697"/>
      <c r="H48" s="697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6" t="s">
        <v>44</v>
      </c>
      <c r="E50" s="697"/>
      <c r="F50" s="697"/>
      <c r="G50" s="697"/>
      <c r="H50" s="697"/>
      <c r="I50" s="340">
        <f>+I48+I49</f>
        <v>22172</v>
      </c>
      <c r="J50" s="336"/>
      <c r="K50" s="698">
        <v>30167</v>
      </c>
      <c r="L50" s="698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9" t="s">
        <v>61</v>
      </c>
      <c r="F51" s="699"/>
      <c r="G51" s="699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62" t="s">
        <v>115</v>
      </c>
      <c r="F54" s="663"/>
      <c r="G54" s="663"/>
      <c r="H54" s="663"/>
      <c r="I54" s="663"/>
      <c r="J54" s="664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700">
        <f>+K50</f>
        <v>30167</v>
      </c>
      <c r="J55" s="700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701">
        <f>+I50</f>
        <v>22172</v>
      </c>
      <c r="J57" s="702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703">
        <f>+I44</f>
        <v>1836</v>
      </c>
      <c r="J58" s="704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5" t="s">
        <v>101</v>
      </c>
      <c r="F59" s="705"/>
      <c r="G59" s="705"/>
      <c r="H59" s="267"/>
      <c r="I59" s="665">
        <f>+I55-I57-I58</f>
        <v>6159</v>
      </c>
      <c r="J59" s="706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7">
        <f>+I45</f>
        <v>1397</v>
      </c>
      <c r="J60" s="707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65">
        <f>+I59-I60</f>
        <v>4762</v>
      </c>
      <c r="J61" s="665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62" t="s">
        <v>104</v>
      </c>
      <c r="F64" s="663"/>
      <c r="G64" s="663"/>
      <c r="H64" s="663"/>
      <c r="I64" s="663"/>
      <c r="J64" s="663"/>
      <c r="K64" s="663"/>
      <c r="L64" s="663"/>
      <c r="M64" s="664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95">
        <v>11690000</v>
      </c>
      <c r="J65" s="695"/>
      <c r="K65" s="695"/>
      <c r="L65" s="695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61" t="s">
        <v>95</v>
      </c>
      <c r="G67" s="661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24" t="s">
        <v>118</v>
      </c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7" t="s">
        <v>67</v>
      </c>
      <c r="F73" s="727"/>
      <c r="G73" s="727"/>
      <c r="H73" s="727"/>
      <c r="I73" s="355" t="s">
        <v>66</v>
      </c>
      <c r="J73" s="356"/>
      <c r="K73" s="728" t="s">
        <v>35</v>
      </c>
      <c r="L73" s="72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Table'!AP656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9" t="s">
        <v>47</v>
      </c>
      <c r="E79" s="730"/>
      <c r="F79" s="730"/>
      <c r="G79" s="730"/>
      <c r="H79" s="73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9" t="s">
        <v>44</v>
      </c>
      <c r="E81" s="730"/>
      <c r="F81" s="730"/>
      <c r="G81" s="730"/>
      <c r="H81" s="730"/>
      <c r="I81" s="370">
        <f>+I79+I80</f>
        <v>36684</v>
      </c>
      <c r="J81" s="363"/>
      <c r="K81" s="732">
        <v>48675</v>
      </c>
      <c r="L81" s="73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31" t="s">
        <v>61</v>
      </c>
      <c r="F82" s="731"/>
      <c r="G82" s="73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1.0218116626951414E-2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1.0218116626951414E-2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1.0218116626951414E-2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1.0218116626951414E-2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54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ref="AA508" si="28">+W507-W508</f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ref="AA509" si="29">+W508-W509</f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ref="AA510" si="30">+W509-W510</f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ref="AA511" si="31">+W510-W511</f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ref="AA512" si="32">+W511-W512</f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ref="AA513" si="33">+W512-W513</f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" si="34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ref="AA517" si="35">+W516-W517</f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ref="AA518" si="36">+W517-W518</f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ref="AA519" si="37">+W518-W519</f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ref="AA520" si="38">+W519-W520</f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ref="AA521" si="39">+W520-W521</f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ref="AA522" si="40">+W521-W522</f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ref="AA523" si="41">+W522-W523</f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ref="AA524" si="42">+W523-W524</f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ref="AA525" si="43">+W524-W525</f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ref="AA526" si="44">+W525-W526</f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ref="AA527" si="45">+W526-W527</f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ref="AA528" si="46">+W527-W528</f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ref="AA529" si="47">+W528-W529</f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ref="AA530" si="48">+W529-W530</f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ref="AA531" si="49">+W530-W531</f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ref="AA532" si="50">+W531-W532</f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ref="AA533" si="51">+W532-W533</f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ref="AA534" si="52">+W533-W534</f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ref="AA535" si="53">+W534-W535</f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ref="AA536" si="54">+W535-W536</f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ref="AA537" si="55">+W536-W537</f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ref="AA538" si="56">+W537-W538</f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ref="AA539" si="57">+W538-W539</f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ref="AA540" si="58">+W539-W540</f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ref="AA541" si="59">+W540-W541</f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ref="AA542" si="60">+W541-W542</f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ref="AA543" si="61">+W542-W543</f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ref="AA544" si="62">+W543-W544</f>
        <v>12196</v>
      </c>
      <c r="AB544" s="581"/>
      <c r="AC544" s="583"/>
      <c r="AD544" s="251"/>
    </row>
    <row r="545" spans="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ref="AA545" si="63">+W544-W545</f>
        <v>19226</v>
      </c>
      <c r="AB545" s="581"/>
      <c r="AC545" s="583"/>
      <c r="AD545" s="251"/>
    </row>
    <row r="546" spans="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ref="AA546" si="64">+W545-W546</f>
        <v>7599</v>
      </c>
      <c r="AB546" s="581"/>
      <c r="AC546" s="583"/>
      <c r="AD546" s="251"/>
    </row>
    <row r="547" spans="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ref="AA547" si="65">+W546-W547</f>
        <v>64200</v>
      </c>
      <c r="AB547" s="581"/>
      <c r="AC547" s="583"/>
      <c r="AD547" s="251"/>
    </row>
    <row r="548" spans="5:30" x14ac:dyDescent="0.3">
      <c r="O548" s="98"/>
      <c r="T548" s="250"/>
      <c r="U548" s="573">
        <f t="shared" si="25"/>
        <v>44493</v>
      </c>
      <c r="V548" s="6"/>
      <c r="W548" s="580">
        <f>+I$36</f>
        <v>446500</v>
      </c>
      <c r="X548" s="581"/>
      <c r="Y548" s="44">
        <v>3.0000000000000001E-3</v>
      </c>
      <c r="Z548" s="581"/>
      <c r="AA548" s="582">
        <f t="shared" ref="AA548" si="66">+W547-W548</f>
        <v>16640</v>
      </c>
      <c r="AB548" s="581"/>
      <c r="AC548" s="583"/>
      <c r="AD548" s="251"/>
    </row>
    <row r="549" spans="5:30" x14ac:dyDescent="0.3">
      <c r="O549" s="98"/>
      <c r="T549" s="250"/>
      <c r="U549" s="252">
        <f t="shared" si="25"/>
        <v>44494</v>
      </c>
      <c r="V549" s="6"/>
      <c r="W549" s="580"/>
      <c r="X549" s="581"/>
      <c r="Y549" s="44"/>
      <c r="Z549" s="581"/>
      <c r="AA549" s="582"/>
      <c r="AB549" s="581"/>
      <c r="AC549" s="583"/>
      <c r="AD549" s="251"/>
    </row>
    <row r="550" spans="5:30" x14ac:dyDescent="0.3">
      <c r="O550" s="98"/>
      <c r="T550" s="250"/>
      <c r="U550" s="252">
        <f t="shared" si="25"/>
        <v>44495</v>
      </c>
      <c r="V550" s="6"/>
      <c r="W550" s="580"/>
      <c r="X550" s="581"/>
      <c r="Y550" s="44"/>
      <c r="Z550" s="581"/>
      <c r="AA550" s="582"/>
      <c r="AB550" s="581"/>
      <c r="AC550" s="583"/>
      <c r="AD550" s="251"/>
    </row>
    <row r="551" spans="5:30" x14ac:dyDescent="0.3">
      <c r="O551" s="98"/>
      <c r="T551" s="250"/>
      <c r="U551" s="252">
        <f t="shared" si="25"/>
        <v>44496</v>
      </c>
      <c r="V551" s="6"/>
      <c r="W551" s="580"/>
      <c r="X551" s="581"/>
      <c r="Y551" s="44"/>
      <c r="Z551" s="581"/>
      <c r="AA551" s="582"/>
      <c r="AB551" s="581"/>
      <c r="AC551" s="583"/>
      <c r="AD551" s="251"/>
    </row>
    <row r="552" spans="5:30" x14ac:dyDescent="0.3">
      <c r="O552" s="98"/>
      <c r="T552" s="250"/>
      <c r="U552" s="252">
        <f t="shared" si="25"/>
        <v>44497</v>
      </c>
      <c r="V552" s="6"/>
      <c r="W552" s="580"/>
      <c r="X552" s="581"/>
      <c r="Y552" s="44"/>
      <c r="Z552" s="581"/>
      <c r="AA552" s="582"/>
      <c r="AB552" s="581"/>
      <c r="AC552" s="583"/>
      <c r="AD552" s="251"/>
    </row>
    <row r="553" spans="5:30" x14ac:dyDescent="0.3">
      <c r="O553" s="98"/>
      <c r="T553" s="250"/>
      <c r="U553" s="252">
        <f t="shared" si="25"/>
        <v>44498</v>
      </c>
      <c r="V553" s="6"/>
      <c r="W553" s="253"/>
      <c r="X553" s="6"/>
      <c r="Y553" s="44"/>
      <c r="Z553" s="6"/>
      <c r="AA553" s="254"/>
      <c r="AB553" s="6"/>
      <c r="AC553" s="258"/>
      <c r="AD553" s="251"/>
    </row>
    <row r="554" spans="5:30" ht="15" thickBot="1" x14ac:dyDescent="0.35">
      <c r="O554" s="98"/>
      <c r="T554" s="255"/>
      <c r="U554" s="350">
        <f t="shared" si="25"/>
        <v>44499</v>
      </c>
      <c r="V554" s="247"/>
      <c r="W554" s="351"/>
      <c r="X554" s="247"/>
      <c r="Y554" s="256"/>
      <c r="Z554" s="247"/>
      <c r="AA554" s="352"/>
      <c r="AB554" s="247"/>
      <c r="AC554" s="353"/>
      <c r="AD554" s="257"/>
    </row>
    <row r="555" spans="5:30" x14ac:dyDescent="0.3">
      <c r="O555" s="98"/>
    </row>
    <row r="556" spans="5:30" x14ac:dyDescent="0.3">
      <c r="O556" s="98"/>
      <c r="P556" s="57"/>
      <c r="Q556" s="57"/>
      <c r="R556" s="57"/>
    </row>
    <row r="557" spans="5:30" x14ac:dyDescent="0.3">
      <c r="O557" s="98"/>
    </row>
    <row r="558" spans="5:30" ht="15" thickBot="1" x14ac:dyDescent="0.35">
      <c r="O558" s="98"/>
    </row>
    <row r="559" spans="5:30" ht="15.6" thickTop="1" thickBot="1" x14ac:dyDescent="0.35">
      <c r="Q559" s="441"/>
      <c r="R559" s="442"/>
      <c r="S559" s="442"/>
      <c r="T559" s="442"/>
      <c r="U559" s="442"/>
      <c r="V559" s="442"/>
      <c r="W559" s="442"/>
      <c r="X559" s="442"/>
      <c r="Y559" s="442"/>
      <c r="Z559" s="442"/>
      <c r="AA559" s="442"/>
      <c r="AB559" s="443"/>
    </row>
    <row r="560" spans="5:30" ht="15" thickBot="1" x14ac:dyDescent="0.35">
      <c r="E560" s="711" t="s">
        <v>106</v>
      </c>
      <c r="F560" s="712"/>
      <c r="G560" s="712"/>
      <c r="H560" s="712"/>
      <c r="I560" s="712"/>
      <c r="J560" s="712"/>
      <c r="K560" s="712"/>
      <c r="L560" s="712"/>
      <c r="M560" s="713"/>
      <c r="Q560" s="444"/>
      <c r="R560" s="6"/>
      <c r="S560" s="6"/>
      <c r="T560" s="6"/>
      <c r="U560" s="5" t="s">
        <v>132</v>
      </c>
      <c r="V560" s="5"/>
      <c r="W560" s="5"/>
      <c r="X560" s="5"/>
      <c r="Y560" s="5"/>
      <c r="Z560" s="5"/>
      <c r="AA560" s="5" t="s">
        <v>28</v>
      </c>
      <c r="AB560" s="445"/>
    </row>
    <row r="561" spans="4:36" x14ac:dyDescent="0.3">
      <c r="E561" s="395"/>
      <c r="F561" s="396" t="s">
        <v>107</v>
      </c>
      <c r="G561" s="396"/>
      <c r="H561" s="396"/>
      <c r="I561" s="714">
        <v>21477737</v>
      </c>
      <c r="J561" s="714"/>
      <c r="K561" s="714"/>
      <c r="L561" s="714"/>
      <c r="M561" s="397"/>
      <c r="Q561" s="444"/>
      <c r="R561" s="437" t="s">
        <v>134</v>
      </c>
      <c r="S561" s="6"/>
      <c r="T561" s="6"/>
      <c r="U561" s="437" t="s">
        <v>133</v>
      </c>
      <c r="V561" s="5"/>
      <c r="W561" s="437" t="s">
        <v>20</v>
      </c>
      <c r="X561" s="5"/>
      <c r="Y561" s="437" t="s">
        <v>4</v>
      </c>
      <c r="Z561" s="5"/>
      <c r="AA561" s="446" t="s">
        <v>131</v>
      </c>
      <c r="AB561" s="445"/>
    </row>
    <row r="562" spans="4:36" x14ac:dyDescent="0.3">
      <c r="E562" s="395"/>
      <c r="F562" s="396" t="s">
        <v>97</v>
      </c>
      <c r="G562" s="396"/>
      <c r="H562" s="396"/>
      <c r="I562" s="396"/>
      <c r="J562" s="396"/>
      <c r="K562" s="396"/>
      <c r="L562" s="398">
        <f>+I574/I561</f>
        <v>4.5847474526762295E-4</v>
      </c>
      <c r="M562" s="397"/>
      <c r="Q562" s="444"/>
      <c r="R562" s="6" t="s">
        <v>121</v>
      </c>
      <c r="S562" s="6"/>
      <c r="T562" s="6"/>
      <c r="U562" s="7">
        <v>2003</v>
      </c>
      <c r="V562" s="6"/>
      <c r="W562" s="7">
        <v>389666</v>
      </c>
      <c r="X562" s="6"/>
      <c r="Y562" s="7">
        <v>31257</v>
      </c>
      <c r="Z562" s="6"/>
      <c r="AA562" s="253">
        <f>+AJ562</f>
        <v>19500</v>
      </c>
      <c r="AB562" s="445"/>
      <c r="AJ562" s="1">
        <v>19500</v>
      </c>
    </row>
    <row r="563" spans="4:36" x14ac:dyDescent="0.3">
      <c r="E563" s="395"/>
      <c r="F563" s="715" t="s">
        <v>95</v>
      </c>
      <c r="G563" s="715"/>
      <c r="H563" s="396"/>
      <c r="I563" s="396"/>
      <c r="J563" s="396"/>
      <c r="K563" s="396"/>
      <c r="L563" s="399">
        <f>+I574/(I561/100000)</f>
        <v>45.847474526762298</v>
      </c>
      <c r="M563" s="397"/>
      <c r="Q563" s="444"/>
      <c r="R563" s="6" t="s">
        <v>122</v>
      </c>
      <c r="S563" s="6"/>
      <c r="T563" s="6"/>
      <c r="U563" s="7">
        <v>1913</v>
      </c>
      <c r="V563" s="6"/>
      <c r="W563" s="7">
        <v>169892</v>
      </c>
      <c r="X563" s="6"/>
      <c r="Y563" s="7">
        <v>13076</v>
      </c>
      <c r="Z563" s="6"/>
      <c r="AA563" s="253">
        <f t="shared" ref="AA563:AA571" si="67">+AJ563</f>
        <v>8900</v>
      </c>
      <c r="AB563" s="445"/>
      <c r="AJ563" s="1">
        <v>8900</v>
      </c>
    </row>
    <row r="564" spans="4:36" x14ac:dyDescent="0.3">
      <c r="E564" s="395"/>
      <c r="F564" s="400"/>
      <c r="G564" s="400"/>
      <c r="H564" s="396"/>
      <c r="I564" s="396"/>
      <c r="J564" s="396"/>
      <c r="K564" s="396"/>
      <c r="L564" s="399"/>
      <c r="M564" s="397"/>
      <c r="Q564" s="444"/>
      <c r="R564" s="6" t="s">
        <v>123</v>
      </c>
      <c r="S564" s="6"/>
      <c r="T564" s="6"/>
      <c r="U564" s="7">
        <v>1568</v>
      </c>
      <c r="V564" s="6"/>
      <c r="W564" s="7">
        <v>16606</v>
      </c>
      <c r="X564" s="6"/>
      <c r="Y564" s="7">
        <v>912</v>
      </c>
      <c r="Z564" s="6"/>
      <c r="AA564" s="253">
        <f t="shared" si="67"/>
        <v>1100</v>
      </c>
      <c r="AB564" s="445"/>
      <c r="AJ564" s="1">
        <v>1100</v>
      </c>
    </row>
    <row r="565" spans="4:36" x14ac:dyDescent="0.3">
      <c r="E565" s="395"/>
      <c r="F565" s="400" t="s">
        <v>108</v>
      </c>
      <c r="G565" s="400"/>
      <c r="H565" s="715" t="s">
        <v>109</v>
      </c>
      <c r="I565" s="715"/>
      <c r="J565" s="396"/>
      <c r="K565" s="396"/>
      <c r="L565" s="399"/>
      <c r="M565" s="397"/>
      <c r="Q565" s="444"/>
      <c r="R565" s="6" t="s">
        <v>56</v>
      </c>
      <c r="S565" s="6"/>
      <c r="T565" s="6"/>
      <c r="U565" s="7">
        <v>1561</v>
      </c>
      <c r="V565" s="6"/>
      <c r="W565" s="7">
        <v>107611</v>
      </c>
      <c r="X565" s="6"/>
      <c r="Y565" s="7">
        <v>7937</v>
      </c>
      <c r="Z565" s="6"/>
      <c r="AA565" s="253">
        <f t="shared" si="67"/>
        <v>7000</v>
      </c>
      <c r="AB565" s="445"/>
      <c r="AJ565" s="1">
        <v>7000</v>
      </c>
    </row>
    <row r="566" spans="4:36" ht="15" thickBot="1" x14ac:dyDescent="0.35">
      <c r="E566" s="401"/>
      <c r="F566" s="402"/>
      <c r="G566" s="402"/>
      <c r="H566" s="402"/>
      <c r="I566" s="402"/>
      <c r="J566" s="402"/>
      <c r="K566" s="402"/>
      <c r="L566" s="402"/>
      <c r="M566" s="403"/>
      <c r="Q566" s="444"/>
      <c r="R566" s="6" t="s">
        <v>128</v>
      </c>
      <c r="S566" s="6"/>
      <c r="T566" s="6"/>
      <c r="U566" s="7">
        <v>1435</v>
      </c>
      <c r="V566" s="6"/>
      <c r="W566" s="7">
        <v>10128</v>
      </c>
      <c r="X566" s="6"/>
      <c r="Y566" s="7">
        <v>541</v>
      </c>
      <c r="Z566" s="6"/>
      <c r="AA566" s="253">
        <f t="shared" si="67"/>
        <v>700</v>
      </c>
      <c r="AB566" s="445"/>
      <c r="AJ566" s="1">
        <v>700</v>
      </c>
    </row>
    <row r="567" spans="4:36" x14ac:dyDescent="0.3">
      <c r="Q567" s="444"/>
      <c r="R567" s="6" t="s">
        <v>124</v>
      </c>
      <c r="S567" s="6"/>
      <c r="T567" s="6"/>
      <c r="U567" s="7">
        <v>1288</v>
      </c>
      <c r="V567" s="6"/>
      <c r="W567" s="7">
        <v>45913</v>
      </c>
      <c r="X567" s="6"/>
      <c r="Y567" s="7">
        <v>4287</v>
      </c>
      <c r="Z567" s="6"/>
      <c r="AA567" s="253">
        <f t="shared" si="67"/>
        <v>3600</v>
      </c>
      <c r="AB567" s="445"/>
      <c r="AJ567" s="1">
        <v>3600</v>
      </c>
    </row>
    <row r="568" spans="4:36" ht="15" thickBot="1" x14ac:dyDescent="0.35">
      <c r="D568" s="78"/>
      <c r="E568" s="139"/>
      <c r="F568" s="139"/>
      <c r="G568" s="139"/>
      <c r="H568" s="139"/>
      <c r="I568" s="310"/>
      <c r="J568" s="78"/>
      <c r="K568" s="98"/>
      <c r="L568" s="98"/>
      <c r="M568" s="98"/>
      <c r="N568" s="98"/>
      <c r="Q568" s="444"/>
      <c r="R568" s="6" t="s">
        <v>129</v>
      </c>
      <c r="S568" s="6"/>
      <c r="T568" s="6"/>
      <c r="U568" s="7">
        <v>1129</v>
      </c>
      <c r="V568" s="6"/>
      <c r="W568" s="7">
        <v>52477</v>
      </c>
      <c r="X568" s="6"/>
      <c r="Y568" s="7">
        <v>3152</v>
      </c>
      <c r="Z568" s="6"/>
      <c r="AA568" s="253">
        <f t="shared" si="67"/>
        <v>4600</v>
      </c>
      <c r="AB568" s="445"/>
      <c r="AJ568" s="1">
        <v>4600</v>
      </c>
    </row>
    <row r="569" spans="4:36" ht="16.2" thickBot="1" x14ac:dyDescent="0.35">
      <c r="D569" s="381"/>
      <c r="E569" s="716" t="s">
        <v>119</v>
      </c>
      <c r="F569" s="717"/>
      <c r="G569" s="717"/>
      <c r="H569" s="717"/>
      <c r="I569" s="717"/>
      <c r="J569" s="718"/>
      <c r="K569" s="382"/>
      <c r="L569" s="394" t="s">
        <v>10</v>
      </c>
      <c r="M569" s="383"/>
      <c r="N569" s="98"/>
      <c r="Q569" s="444"/>
      <c r="R569" s="6" t="s">
        <v>125</v>
      </c>
      <c r="S569" s="6"/>
      <c r="T569" s="6"/>
      <c r="U569" s="7">
        <v>1118</v>
      </c>
      <c r="V569" s="6"/>
      <c r="W569" s="7">
        <v>10889</v>
      </c>
      <c r="X569" s="6"/>
      <c r="Y569" s="7">
        <v>505</v>
      </c>
      <c r="Z569" s="6"/>
      <c r="AA569" s="253">
        <f t="shared" si="67"/>
        <v>980</v>
      </c>
      <c r="AB569" s="445"/>
      <c r="AJ569" s="1">
        <v>980</v>
      </c>
    </row>
    <row r="570" spans="4:36" x14ac:dyDescent="0.3">
      <c r="D570" s="360"/>
      <c r="E570" s="384" t="s">
        <v>75</v>
      </c>
      <c r="F570" s="16"/>
      <c r="G570" s="16"/>
      <c r="H570" s="16"/>
      <c r="I570" s="719">
        <f>+K81</f>
        <v>48675</v>
      </c>
      <c r="J570" s="719"/>
      <c r="K570" s="16"/>
      <c r="L570" s="60">
        <f>+I570/$I$570</f>
        <v>1</v>
      </c>
      <c r="M570" s="385"/>
      <c r="N570" s="98"/>
      <c r="Q570" s="444"/>
      <c r="R570" s="6" t="s">
        <v>126</v>
      </c>
      <c r="S570" s="6"/>
      <c r="T570" s="6"/>
      <c r="U570" s="7">
        <v>1093</v>
      </c>
      <c r="V570" s="6"/>
      <c r="W570" s="7">
        <v>138546</v>
      </c>
      <c r="X570" s="6"/>
      <c r="Y570" s="7">
        <v>6770</v>
      </c>
      <c r="Z570" s="6"/>
      <c r="AA570" s="253">
        <f t="shared" si="67"/>
        <v>12700</v>
      </c>
      <c r="AB570" s="445"/>
      <c r="AJ570" s="1">
        <v>12700</v>
      </c>
    </row>
    <row r="571" spans="4:36" x14ac:dyDescent="0.3">
      <c r="D571" s="360"/>
      <c r="E571" s="384"/>
      <c r="F571" s="16"/>
      <c r="G571" s="16"/>
      <c r="H571" s="16"/>
      <c r="I571" s="16"/>
      <c r="J571" s="16"/>
      <c r="K571" s="16"/>
      <c r="L571" s="16"/>
      <c r="M571" s="385"/>
      <c r="N571" s="98"/>
      <c r="Q571" s="444"/>
      <c r="R571" s="6" t="s">
        <v>127</v>
      </c>
      <c r="S571" s="6"/>
      <c r="T571" s="6"/>
      <c r="U571" s="447">
        <v>1081</v>
      </c>
      <c r="V571" s="6"/>
      <c r="W571" s="447">
        <v>65337</v>
      </c>
      <c r="X571" s="6"/>
      <c r="Y571" s="447">
        <v>3108</v>
      </c>
      <c r="Z571" s="6"/>
      <c r="AA571" s="448">
        <f t="shared" si="67"/>
        <v>6100</v>
      </c>
      <c r="AB571" s="445"/>
      <c r="AJ571" s="439">
        <v>6100</v>
      </c>
    </row>
    <row r="572" spans="4:36" x14ac:dyDescent="0.3">
      <c r="D572" s="372"/>
      <c r="E572" s="15"/>
      <c r="F572" s="386" t="s">
        <v>100</v>
      </c>
      <c r="G572" s="386"/>
      <c r="H572" s="15"/>
      <c r="I572" s="720">
        <f>+I81</f>
        <v>36684</v>
      </c>
      <c r="J572" s="721"/>
      <c r="K572" s="15"/>
      <c r="L572" s="60">
        <f>+I572/$I$570</f>
        <v>0.75365177195685673</v>
      </c>
      <c r="M572" s="365"/>
      <c r="N572" s="98"/>
      <c r="Q572" s="444"/>
      <c r="R572" s="5" t="s">
        <v>31</v>
      </c>
      <c r="S572" s="6"/>
      <c r="T572" s="6"/>
      <c r="U572" s="253">
        <f>+W572/(AA572/100)</f>
        <v>1545.0521632402579</v>
      </c>
      <c r="V572" s="6"/>
      <c r="W572" s="253">
        <f>SUM(W562:W571)</f>
        <v>1007065</v>
      </c>
      <c r="X572" s="6"/>
      <c r="Y572" s="253">
        <f>SUM(Y562:Y571)</f>
        <v>71545</v>
      </c>
      <c r="Z572" s="6"/>
      <c r="AA572" s="253">
        <f>SUM(AA562:AA571)</f>
        <v>65180</v>
      </c>
      <c r="AB572" s="445"/>
      <c r="AJ572" s="56">
        <f>SUM(AJ562:AJ571)</f>
        <v>65180</v>
      </c>
    </row>
    <row r="573" spans="4:36" x14ac:dyDescent="0.3">
      <c r="D573" s="372"/>
      <c r="E573" s="15"/>
      <c r="F573" s="15" t="s">
        <v>76</v>
      </c>
      <c r="G573" s="15"/>
      <c r="H573" s="15"/>
      <c r="I573" s="722">
        <f>+I75</f>
        <v>2144</v>
      </c>
      <c r="J573" s="723"/>
      <c r="K573" s="15"/>
      <c r="L573" s="60">
        <f>+I573/$I$570</f>
        <v>4.4047252182845401E-2</v>
      </c>
      <c r="M573" s="365"/>
      <c r="N573" s="98"/>
      <c r="Q573" s="444"/>
      <c r="R573" s="5"/>
      <c r="S573" s="6"/>
      <c r="T573" s="6"/>
      <c r="U573" s="6"/>
      <c r="V573" s="6"/>
      <c r="W573" s="253"/>
      <c r="X573" s="6"/>
      <c r="Y573" s="253"/>
      <c r="Z573" s="6"/>
      <c r="AA573" s="6"/>
      <c r="AB573" s="445"/>
      <c r="AJ573" s="56"/>
    </row>
    <row r="574" spans="4:36" ht="15" thickBot="1" x14ac:dyDescent="0.35">
      <c r="D574" s="372"/>
      <c r="E574" s="708" t="s">
        <v>101</v>
      </c>
      <c r="F574" s="708"/>
      <c r="G574" s="708"/>
      <c r="H574" s="15"/>
      <c r="I574" s="709">
        <f>+I570-I572-I573</f>
        <v>9847</v>
      </c>
      <c r="J574" s="710"/>
      <c r="K574" s="387"/>
      <c r="L574" s="388">
        <f>+I574/$I$570</f>
        <v>0.20230097586029788</v>
      </c>
      <c r="M574" s="365"/>
      <c r="N574" s="98"/>
      <c r="Q574" s="444"/>
      <c r="R574" s="5" t="s">
        <v>57</v>
      </c>
      <c r="S574" s="6"/>
      <c r="T574" s="6"/>
      <c r="U574" s="7">
        <v>7441</v>
      </c>
      <c r="V574" s="6"/>
      <c r="W574" s="7">
        <f>+'Main Table'!H106</f>
        <v>3029734</v>
      </c>
      <c r="X574" s="6"/>
      <c r="Y574" s="7">
        <f>+'Main Table'!AA106</f>
        <v>129682</v>
      </c>
      <c r="Z574" s="6"/>
      <c r="AA574" s="253">
        <f>+AJ574</f>
        <v>333000</v>
      </c>
      <c r="AB574" s="445"/>
      <c r="AJ574" s="56">
        <v>333000</v>
      </c>
    </row>
    <row r="575" spans="4:36" ht="15.6" thickTop="1" thickBot="1" x14ac:dyDescent="0.35">
      <c r="D575" s="372"/>
      <c r="E575" s="389"/>
      <c r="F575" s="389"/>
      <c r="G575" s="389"/>
      <c r="H575" s="15"/>
      <c r="I575" s="390"/>
      <c r="J575" s="389"/>
      <c r="K575" s="387"/>
      <c r="L575" s="391"/>
      <c r="M575" s="365"/>
      <c r="N575" s="98"/>
      <c r="Q575" s="444"/>
      <c r="R575" s="5" t="s">
        <v>130</v>
      </c>
      <c r="S575" s="6"/>
      <c r="T575" s="6"/>
      <c r="U575" s="449"/>
      <c r="V575" s="6"/>
      <c r="W575" s="450">
        <f>+W572/W574</f>
        <v>0.33239386692033029</v>
      </c>
      <c r="X575" s="6"/>
      <c r="Y575" s="450">
        <f>+Y572/Y574</f>
        <v>0.55169568637127742</v>
      </c>
      <c r="Z575" s="6"/>
      <c r="AA575" s="450">
        <f>+AA572/AA574</f>
        <v>0.19573573573573574</v>
      </c>
      <c r="AB575" s="445"/>
      <c r="AJ575" s="440">
        <f>+AJ572/AJ574</f>
        <v>0.19573573573573574</v>
      </c>
    </row>
    <row r="576" spans="4:36" ht="15.6" thickTop="1" thickBot="1" x14ac:dyDescent="0.35">
      <c r="D576" s="392"/>
      <c r="E576" s="393"/>
      <c r="F576" s="393"/>
      <c r="G576" s="393"/>
      <c r="H576" s="393"/>
      <c r="I576" s="393"/>
      <c r="J576" s="393"/>
      <c r="K576" s="393"/>
      <c r="L576" s="393"/>
      <c r="M576" s="380"/>
      <c r="N576" s="98"/>
      <c r="Q576" s="451"/>
      <c r="R576" s="452"/>
      <c r="S576" s="452"/>
      <c r="T576" s="452"/>
      <c r="U576" s="452"/>
      <c r="V576" s="452"/>
      <c r="W576" s="452"/>
      <c r="X576" s="452"/>
      <c r="Y576" s="452"/>
      <c r="Z576" s="452"/>
      <c r="AA576" s="452"/>
      <c r="AB576" s="453"/>
    </row>
    <row r="580" spans="6:23" x14ac:dyDescent="0.3">
      <c r="F580" s="1">
        <v>1248371</v>
      </c>
    </row>
    <row r="581" spans="6:23" x14ac:dyDescent="0.3">
      <c r="W581" s="1"/>
    </row>
    <row r="582" spans="6:23" x14ac:dyDescent="0.3">
      <c r="F582">
        <v>700</v>
      </c>
    </row>
    <row r="583" spans="6:23" x14ac:dyDescent="0.3">
      <c r="F583" s="76">
        <f>+F582/F580</f>
        <v>5.6073074430597954E-4</v>
      </c>
    </row>
    <row r="585" spans="6:23" x14ac:dyDescent="0.3">
      <c r="F585" s="1">
        <v>60000</v>
      </c>
    </row>
    <row r="586" spans="6:23" x14ac:dyDescent="0.3">
      <c r="F586">
        <f>+F583*F585</f>
        <v>33.643844658358773</v>
      </c>
    </row>
    <row r="588" spans="6:23" x14ac:dyDescent="0.3">
      <c r="F588" s="1">
        <v>331000000</v>
      </c>
    </row>
    <row r="589" spans="6:23" x14ac:dyDescent="0.3">
      <c r="F589" s="56">
        <f>+W86</f>
        <v>811067</v>
      </c>
    </row>
    <row r="590" spans="6:23" x14ac:dyDescent="0.3">
      <c r="F590" s="57">
        <f>+F589/F588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574:G574"/>
    <mergeCell ref="I574:J574"/>
    <mergeCell ref="E560:M560"/>
    <mergeCell ref="I561:L561"/>
    <mergeCell ref="F563:G563"/>
    <mergeCell ref="E569:J569"/>
    <mergeCell ref="I570:J570"/>
    <mergeCell ref="I572:J572"/>
    <mergeCell ref="I573:J573"/>
    <mergeCell ref="H565:I56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2021-10-25T02:34:53Z</dcterms:modified>
</cp:coreProperties>
</file>