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1\"/>
    </mc:Choice>
  </mc:AlternateContent>
  <xr:revisionPtr revIDLastSave="0" documentId="8_{BFC1D4C3-B246-4FD3-9D46-5F2ABAF387FB}" xr6:coauthVersionLast="47" xr6:coauthVersionMax="47" xr10:uidLastSave="{00000000-0000-0000-0000-000000000000}"/>
  <bookViews>
    <workbookView xWindow="-108" yWindow="-108" windowWidth="30936" windowHeight="16896" activeTab="2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Table'!$A$1:$CJ$617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08" i="1" l="1"/>
  <c r="B609" i="1" s="1"/>
  <c r="B610" i="1" s="1"/>
  <c r="B611" i="1" s="1"/>
  <c r="B612" i="1" s="1"/>
  <c r="BO616" i="1"/>
  <c r="BI616" i="1"/>
  <c r="AM616" i="1"/>
  <c r="BO615" i="1"/>
  <c r="BM615" i="1"/>
  <c r="BM616" i="1" s="1"/>
  <c r="BL615" i="1"/>
  <c r="BL616" i="1" s="1"/>
  <c r="BK615" i="1"/>
  <c r="BK616" i="1" s="1"/>
  <c r="BJ615" i="1"/>
  <c r="BJ616" i="1" s="1"/>
  <c r="BI615" i="1"/>
  <c r="BH615" i="1"/>
  <c r="BH616" i="1" s="1"/>
  <c r="BF615" i="1"/>
  <c r="BF616" i="1" s="1"/>
  <c r="BD615" i="1"/>
  <c r="BD616" i="1" s="1"/>
  <c r="BC615" i="1"/>
  <c r="BC616" i="1" s="1"/>
  <c r="BB615" i="1"/>
  <c r="BB616" i="1" s="1"/>
  <c r="AZ615" i="1"/>
  <c r="AZ616" i="1" s="1"/>
  <c r="AY615" i="1"/>
  <c r="AY616" i="1" s="1"/>
  <c r="AW615" i="1"/>
  <c r="AW616" i="1" s="1"/>
  <c r="AU615" i="1"/>
  <c r="AU616" i="1" s="1"/>
  <c r="AT615" i="1"/>
  <c r="AT616" i="1" s="1"/>
  <c r="AS615" i="1"/>
  <c r="AS616" i="1" s="1"/>
  <c r="AQ615" i="1"/>
  <c r="AQ616" i="1" s="1"/>
  <c r="AP615" i="1"/>
  <c r="AP616" i="1" s="1"/>
  <c r="AO615" i="1"/>
  <c r="AO616" i="1" s="1"/>
  <c r="AN615" i="1"/>
  <c r="AN616" i="1" s="1"/>
  <c r="AM615" i="1"/>
  <c r="AK615" i="1"/>
  <c r="AK616" i="1" s="1"/>
  <c r="AJ615" i="1"/>
  <c r="AJ616" i="1" s="1"/>
  <c r="AI615" i="1"/>
  <c r="AI616" i="1" s="1"/>
  <c r="AH615" i="1"/>
  <c r="AH616" i="1" s="1"/>
  <c r="AG615" i="1"/>
  <c r="AG616" i="1" s="1"/>
  <c r="AF615" i="1"/>
  <c r="AF616" i="1" s="1"/>
  <c r="AD615" i="1"/>
  <c r="AD616" i="1" s="1"/>
  <c r="AB615" i="1"/>
  <c r="AB616" i="1" s="1"/>
  <c r="Y615" i="1"/>
  <c r="Y616" i="1" s="1"/>
  <c r="X615" i="1"/>
  <c r="X616" i="1" s="1"/>
  <c r="W615" i="1"/>
  <c r="W616" i="1" s="1"/>
  <c r="U615" i="1"/>
  <c r="U616" i="1" s="1"/>
  <c r="T615" i="1"/>
  <c r="T616" i="1" s="1"/>
  <c r="R615" i="1"/>
  <c r="R616" i="1" s="1"/>
  <c r="P615" i="1"/>
  <c r="P616" i="1" s="1"/>
  <c r="N615" i="1"/>
  <c r="N616" i="1" s="1"/>
  <c r="M615" i="1"/>
  <c r="M616" i="1" s="1"/>
  <c r="L615" i="1"/>
  <c r="L616" i="1" s="1"/>
  <c r="K615" i="1"/>
  <c r="K616" i="1" s="1"/>
  <c r="I615" i="1"/>
  <c r="I616" i="1" s="1"/>
  <c r="D615" i="1"/>
  <c r="D616" i="1" s="1"/>
  <c r="BE607" i="1"/>
  <c r="BE615" i="1" s="1"/>
  <c r="BE616" i="1" s="1"/>
  <c r="BA607" i="1"/>
  <c r="BA615" i="1" s="1"/>
  <c r="BA616" i="1" s="1"/>
  <c r="AL607" i="1"/>
  <c r="AR607" i="1" s="1"/>
  <c r="AR615" i="1" s="1"/>
  <c r="AR616" i="1" s="1"/>
  <c r="Z607" i="1"/>
  <c r="Z615" i="1" s="1"/>
  <c r="Q607" i="1"/>
  <c r="Q615" i="1" s="1"/>
  <c r="Q616" i="1" s="1"/>
  <c r="N607" i="1"/>
  <c r="BE606" i="1"/>
  <c r="BA606" i="1"/>
  <c r="AL606" i="1"/>
  <c r="AR606" i="1" s="1"/>
  <c r="Z606" i="1"/>
  <c r="Q606" i="1"/>
  <c r="N606" i="1"/>
  <c r="BE605" i="1"/>
  <c r="BA605" i="1"/>
  <c r="BG605" i="1" s="1"/>
  <c r="AL605" i="1"/>
  <c r="AR605" i="1" s="1"/>
  <c r="Z605" i="1"/>
  <c r="Q605" i="1"/>
  <c r="N605" i="1"/>
  <c r="U561" i="3"/>
  <c r="U562" i="3" s="1"/>
  <c r="U563" i="3" s="1"/>
  <c r="U564" i="3" s="1"/>
  <c r="U565" i="3" s="1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E616" i="2"/>
  <c r="S608" i="2"/>
  <c r="C609" i="2"/>
  <c r="C610" i="2" s="1"/>
  <c r="C611" i="2" s="1"/>
  <c r="C612" i="2" s="1"/>
  <c r="C613" i="2" s="1"/>
  <c r="K608" i="2"/>
  <c r="S607" i="2"/>
  <c r="K607" i="2"/>
  <c r="Q607" i="2" s="1"/>
  <c r="S606" i="2"/>
  <c r="K606" i="2"/>
  <c r="Z616" i="1" l="1"/>
  <c r="AL615" i="1"/>
  <c r="AL616" i="1" s="1"/>
  <c r="BG607" i="1"/>
  <c r="BG615" i="1" s="1"/>
  <c r="BG606" i="1"/>
  <c r="Q608" i="2"/>
  <c r="M608" i="2"/>
  <c r="M607" i="2"/>
  <c r="BG616" i="1" l="1"/>
  <c r="BE604" i="1"/>
  <c r="BA604" i="1"/>
  <c r="AL604" i="1"/>
  <c r="AR604" i="1" s="1"/>
  <c r="Z604" i="1"/>
  <c r="Q604" i="1"/>
  <c r="S604" i="1" s="1"/>
  <c r="N604" i="1"/>
  <c r="BE603" i="1"/>
  <c r="BA603" i="1"/>
  <c r="AL603" i="1"/>
  <c r="AR603" i="1" s="1"/>
  <c r="Z603" i="1"/>
  <c r="Q603" i="1"/>
  <c r="N603" i="1"/>
  <c r="BE602" i="1"/>
  <c r="BA602" i="1"/>
  <c r="AL602" i="1"/>
  <c r="AR602" i="1" s="1"/>
  <c r="Z602" i="1"/>
  <c r="Q602" i="1"/>
  <c r="N602" i="1"/>
  <c r="BE601" i="1"/>
  <c r="BA601" i="1"/>
  <c r="AL601" i="1"/>
  <c r="AR601" i="1" s="1"/>
  <c r="Z601" i="1"/>
  <c r="Q601" i="1"/>
  <c r="N601" i="1"/>
  <c r="S605" i="2"/>
  <c r="K605" i="2"/>
  <c r="S604" i="2"/>
  <c r="K604" i="2"/>
  <c r="S603" i="2"/>
  <c r="K603" i="2"/>
  <c r="Q603" i="2" s="1"/>
  <c r="S602" i="2"/>
  <c r="K602" i="2"/>
  <c r="BA707" i="1"/>
  <c r="BE600" i="1"/>
  <c r="BA600" i="1"/>
  <c r="AL600" i="1"/>
  <c r="Z600" i="1"/>
  <c r="Q600" i="1"/>
  <c r="S607" i="1" s="1"/>
  <c r="S615" i="1" s="1"/>
  <c r="S616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Q597" i="2" s="1"/>
  <c r="S596" i="2"/>
  <c r="K596" i="2"/>
  <c r="S595" i="2"/>
  <c r="K595" i="2"/>
  <c r="S603" i="1" l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Q592" i="2" s="1"/>
  <c r="S591" i="2"/>
  <c r="K591" i="2"/>
  <c r="S590" i="2"/>
  <c r="K590" i="2"/>
  <c r="S589" i="2"/>
  <c r="K589" i="2"/>
  <c r="S588" i="2"/>
  <c r="K588" i="2"/>
  <c r="M589" i="2" l="1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M582" i="2" s="1"/>
  <c r="Q583" i="2"/>
  <c r="M583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AL581" i="1" l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M558" i="1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615" i="1"/>
  <c r="BQ616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06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615" i="1"/>
  <c r="BU616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615" i="1"/>
  <c r="BV616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741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586" i="3"/>
  <c r="AJ584" i="3"/>
  <c r="AJ587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05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627" i="1"/>
  <c r="D62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06" i="1"/>
  <c r="BG726" i="1"/>
  <c r="BG727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726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616" i="2"/>
  <c r="S357" i="2"/>
  <c r="AP741" i="1"/>
  <c r="BP727" i="1"/>
  <c r="BG728" i="1" s="1"/>
  <c r="BN724" i="1"/>
  <c r="BP724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05" i="1"/>
  <c r="BP705" i="1" s="1"/>
  <c r="BP707" i="1"/>
  <c r="BP708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728" i="1"/>
  <c r="BG729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725" i="1"/>
  <c r="BP725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729" i="1" l="1"/>
  <c r="BY729" i="1" s="1"/>
  <c r="Q358" i="2"/>
  <c r="M357" i="2"/>
  <c r="U357" i="2"/>
  <c r="M358" i="2"/>
  <c r="CL735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09" i="1" l="1"/>
  <c r="BG733" i="1"/>
  <c r="BP732" i="1"/>
  <c r="BP734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00" i="1"/>
  <c r="N702" i="1" s="1"/>
  <c r="N703" i="1" l="1"/>
  <c r="D703" i="1" s="1"/>
  <c r="N704" i="1"/>
  <c r="N705" i="1"/>
  <c r="D704" i="1" l="1"/>
  <c r="D705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691" i="1"/>
  <c r="BG691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636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621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615" i="1"/>
  <c r="G616" i="1" s="1"/>
  <c r="F615" i="1"/>
  <c r="F616" i="1" s="1"/>
  <c r="E615" i="1"/>
  <c r="E616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639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S205" i="1" s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197" i="1" l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636" i="1" l="1"/>
  <c r="AR635" i="1"/>
  <c r="AP635" i="1"/>
  <c r="AR634" i="1"/>
  <c r="AP634" i="1"/>
  <c r="AV634" i="1" l="1"/>
  <c r="AV635" i="1"/>
  <c r="AV636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680" i="1"/>
  <c r="N214" i="1"/>
  <c r="N204" i="1"/>
  <c r="BA679" i="1" s="1"/>
  <c r="N174" i="1"/>
  <c r="BA678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679" i="1" l="1"/>
  <c r="BE679" i="1" s="1"/>
  <c r="Q218" i="2"/>
  <c r="BC680" i="1"/>
  <c r="BE680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648" i="1"/>
  <c r="H648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667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620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618" i="1"/>
  <c r="BK621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668" i="1"/>
  <c r="AP669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663" i="1"/>
  <c r="H664" i="1"/>
  <c r="J664" i="1" s="1"/>
  <c r="H665" i="1"/>
  <c r="J665" i="1" s="1"/>
  <c r="S154" i="2"/>
  <c r="M156" i="2" l="1"/>
  <c r="Q156" i="2"/>
  <c r="O665" i="1"/>
  <c r="AI154" i="1"/>
  <c r="AI161" i="1"/>
  <c r="BK160" i="1"/>
  <c r="BM160" i="1" s="1"/>
  <c r="AR154" i="1"/>
  <c r="BG154" i="1"/>
  <c r="U155" i="2"/>
  <c r="J663" i="1"/>
  <c r="J670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666" i="1"/>
  <c r="AA665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01" i="3"/>
  <c r="F602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641" i="1" l="1"/>
  <c r="AR633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640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645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632" i="1" s="1"/>
  <c r="AH113" i="1"/>
  <c r="AP632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632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652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639" i="1"/>
  <c r="AP633" i="1" s="1"/>
  <c r="AV633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677" i="1"/>
  <c r="BC678" i="1" s="1"/>
  <c r="BE678" i="1" s="1"/>
  <c r="BE689" i="1"/>
  <c r="BE693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680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689" i="1" s="1"/>
  <c r="AL113" i="1"/>
  <c r="K114" i="2"/>
  <c r="V578" i="1" l="1"/>
  <c r="BA693" i="1"/>
  <c r="BC691" i="1"/>
  <c r="BG689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15" i="1" s="1"/>
  <c r="V616" i="1" s="1"/>
  <c r="Q110" i="2"/>
  <c r="M110" i="2"/>
  <c r="AR111" i="1"/>
  <c r="BG111" i="1"/>
  <c r="BG110" i="1"/>
  <c r="U109" i="2"/>
  <c r="BG108" i="1"/>
  <c r="S108" i="2" l="1"/>
  <c r="BE107" i="1" l="1"/>
  <c r="AL107" i="1"/>
  <c r="AR107" i="1" s="1"/>
  <c r="K108" i="2"/>
  <c r="AA61" i="3"/>
  <c r="BC106" i="1"/>
  <c r="BA107" i="1" s="1"/>
  <c r="AA583" i="3"/>
  <c r="AA582" i="3"/>
  <c r="AA581" i="3"/>
  <c r="AA580" i="3"/>
  <c r="AA579" i="3"/>
  <c r="AA578" i="3"/>
  <c r="AA577" i="3"/>
  <c r="AA576" i="3"/>
  <c r="AA575" i="3"/>
  <c r="AA574" i="3"/>
  <c r="Y584" i="3"/>
  <c r="W584" i="3"/>
  <c r="S107" i="2"/>
  <c r="AA584" i="3" l="1"/>
  <c r="AA587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U584" i="3" l="1"/>
  <c r="BG106" i="1"/>
  <c r="U107" i="2"/>
  <c r="S106" i="2" l="1"/>
  <c r="BE105" i="1"/>
  <c r="BA105" i="1"/>
  <c r="AL105" i="1"/>
  <c r="AR105" i="1" s="1"/>
  <c r="K106" i="2"/>
  <c r="S105" i="2"/>
  <c r="Q107" i="2" l="1"/>
  <c r="M107" i="2"/>
  <c r="BG105" i="1"/>
  <c r="U106" i="2"/>
  <c r="BE104" i="1" l="1"/>
  <c r="BA104" i="1"/>
  <c r="BK110" i="1" s="1"/>
  <c r="BM110" i="1" s="1"/>
  <c r="AL104" i="1"/>
  <c r="AR104" i="1" s="1"/>
  <c r="K105" i="2"/>
  <c r="Q106" i="2" l="1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Q105" i="2" l="1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M104" i="2" l="1"/>
  <c r="Q103" i="2"/>
  <c r="BG102" i="1"/>
  <c r="U103" i="2"/>
  <c r="M103" i="2"/>
  <c r="BG101" i="1"/>
  <c r="U102" i="2"/>
  <c r="BE100" i="1" l="1"/>
  <c r="BA100" i="1"/>
  <c r="AL100" i="1"/>
  <c r="K101" i="2"/>
  <c r="S100" i="2"/>
  <c r="Q102" i="2" l="1"/>
  <c r="M102" i="2"/>
  <c r="AR100" i="1"/>
  <c r="BG100" i="1"/>
  <c r="U101" i="2"/>
  <c r="BE99" i="1"/>
  <c r="BA99" i="1"/>
  <c r="AL99" i="1"/>
  <c r="AR99" i="1" s="1"/>
  <c r="K100" i="2"/>
  <c r="Q101" i="2" l="1"/>
  <c r="M101" i="2"/>
  <c r="BG99" i="1"/>
  <c r="U100" i="2"/>
  <c r="S99" i="2" l="1"/>
  <c r="BE98" i="1"/>
  <c r="BA98" i="1"/>
  <c r="AL98" i="1"/>
  <c r="AR98" i="1" s="1"/>
  <c r="K99" i="2"/>
  <c r="M100" i="2" l="1"/>
  <c r="Q100" i="2"/>
  <c r="BG98" i="1"/>
  <c r="U99" i="2"/>
  <c r="S98" i="2"/>
  <c r="BE97" i="1" l="1"/>
  <c r="BA97" i="1"/>
  <c r="AL97" i="1"/>
  <c r="AR97" i="1" s="1"/>
  <c r="K98" i="2"/>
  <c r="Q99" i="2" l="1"/>
  <c r="M99" i="2"/>
  <c r="BK103" i="1"/>
  <c r="BM103" i="1" s="1"/>
  <c r="BG97" i="1"/>
  <c r="U98" i="2"/>
  <c r="Q96" i="1" l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595" i="3"/>
  <c r="F598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631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631" i="1"/>
  <c r="AV631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585" i="3" l="1"/>
  <c r="I582" i="3"/>
  <c r="L582" i="3" s="1"/>
  <c r="I78" i="3"/>
  <c r="I80" i="3" s="1"/>
  <c r="I77" i="3"/>
  <c r="BE64" i="1"/>
  <c r="BA64" i="1"/>
  <c r="AL64" i="1"/>
  <c r="AR64" i="1" s="1"/>
  <c r="K65" i="2"/>
  <c r="Y19" i="3"/>
  <c r="Q66" i="2" l="1"/>
  <c r="M66" i="2"/>
  <c r="L585" i="3"/>
  <c r="I79" i="3"/>
  <c r="I81" i="3" s="1"/>
  <c r="I82" i="3" s="1"/>
  <c r="BG64" i="1"/>
  <c r="U65" i="2"/>
  <c r="S64" i="2"/>
  <c r="N81" i="3" l="1"/>
  <c r="N82" i="3" s="1"/>
  <c r="I584" i="3"/>
  <c r="L584" i="3" s="1"/>
  <c r="K64" i="2"/>
  <c r="BE63" i="1"/>
  <c r="BA63" i="1"/>
  <c r="AL63" i="1"/>
  <c r="AR63" i="1" s="1"/>
  <c r="Y18" i="3"/>
  <c r="Q65" i="2" l="1"/>
  <c r="M65" i="2"/>
  <c r="I586" i="3"/>
  <c r="U64" i="2"/>
  <c r="BG63" i="1"/>
  <c r="L575" i="3" l="1"/>
  <c r="L586" i="3"/>
  <c r="L574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628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676" i="1"/>
  <c r="B679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AH51" i="1" s="1"/>
  <c r="W21" i="1"/>
  <c r="W20" i="1"/>
  <c r="W17" i="1"/>
  <c r="W13" i="1"/>
  <c r="W12" i="1"/>
  <c r="W10" i="1"/>
  <c r="U362" i="3" l="1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630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638" i="1"/>
  <c r="AR640" i="1" s="1"/>
  <c r="AV640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630" i="1"/>
  <c r="AV630" i="1" s="1"/>
  <c r="BA636" i="1" s="1"/>
  <c r="BA637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614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C614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U542" i="3" l="1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AC42" i="1"/>
  <c r="U546" i="3" l="1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U549" i="3" l="1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U553" i="3" l="1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U557" i="3" l="1"/>
  <c r="U558" i="3" s="1"/>
  <c r="U559" i="3" s="1"/>
  <c r="U560" i="3" s="1"/>
  <c r="U566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B421" i="1" l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B426" i="1" l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B430" i="1" l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B434" i="1" l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B441" i="1" l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B445" i="1" l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B448" i="1" l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B453" i="1" l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B457" i="1" l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B462" i="1" l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B473" i="1" l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B475" i="1" l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B482" i="1" l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B485" i="1" l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B489" i="1" l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B495" i="1" l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B499" i="1" l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B504" i="1" l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B509" i="1" l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B513" i="1" l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B528" i="1" l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B531" i="1" l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B613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W144" i="1" l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W145" i="1" l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AX146" i="1" l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AX147" i="1" l="1"/>
  <c r="BN147" i="1"/>
  <c r="BW148" i="1"/>
  <c r="BP125" i="1"/>
  <c r="BR124" i="1"/>
  <c r="AE103" i="1"/>
  <c r="AA104" i="1"/>
  <c r="J90" i="1"/>
  <c r="H90" i="1"/>
  <c r="O89" i="1"/>
  <c r="AV89" i="1"/>
  <c r="AC89" i="1"/>
  <c r="BW149" i="1" l="1"/>
  <c r="AX148" i="1"/>
  <c r="BN148" i="1"/>
  <c r="BR125" i="1"/>
  <c r="BP126" i="1"/>
  <c r="AE104" i="1"/>
  <c r="AA105" i="1"/>
  <c r="J91" i="1"/>
  <c r="H91" i="1"/>
  <c r="AV90" i="1"/>
  <c r="O90" i="1"/>
  <c r="AC90" i="1"/>
  <c r="BW150" i="1" l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N151" i="1" l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586" i="3"/>
  <c r="Y587" i="3" s="1"/>
  <c r="O92" i="1"/>
  <c r="H93" i="1"/>
  <c r="J93" i="1"/>
  <c r="AC92" i="1"/>
  <c r="AV92" i="1"/>
  <c r="BW153" i="1" l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N154" i="1" l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W157" i="1" l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W158" i="1" l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AX158" i="1" l="1"/>
  <c r="BN158" i="1"/>
  <c r="BW159" i="1"/>
  <c r="BR135" i="1"/>
  <c r="BP136" i="1"/>
  <c r="AA116" i="1"/>
  <c r="AE115" i="1"/>
  <c r="O97" i="1"/>
  <c r="H98" i="1"/>
  <c r="J98" i="1"/>
  <c r="AV97" i="1"/>
  <c r="AC97" i="1"/>
  <c r="BW160" i="1" l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N160" i="1" l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N161" i="1" l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W164" i="1" l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AX164" i="1" l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AX165" i="1" l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AX166" i="1" l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W168" i="1" l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N169" i="1" l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586" i="3"/>
  <c r="W587" i="3" s="1"/>
  <c r="AC106" i="1"/>
  <c r="BW171" i="1" l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W172" i="1" l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N172" i="1" l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649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02" i="1" s="1"/>
  <c r="O173" i="1"/>
  <c r="AV173" i="1"/>
  <c r="AC173" i="1"/>
  <c r="BE702" i="1" l="1"/>
  <c r="BA724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724" i="1" l="1"/>
  <c r="BP702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724" i="1" l="1"/>
  <c r="CA724" i="1" s="1"/>
  <c r="BC724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715" i="1" s="1"/>
  <c r="BA703" i="1" s="1"/>
  <c r="J235" i="1"/>
  <c r="O234" i="1"/>
  <c r="AC234" i="1"/>
  <c r="BE703" i="1" l="1"/>
  <c r="BA725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03" i="1" l="1"/>
  <c r="BE725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725" i="1" l="1"/>
  <c r="BC725" i="1"/>
  <c r="BC729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629" i="1"/>
  <c r="AV269" i="1"/>
  <c r="H630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717" i="1"/>
  <c r="BA704" i="1" s="1"/>
  <c r="BA708" i="1" s="1"/>
  <c r="BR712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10" i="1"/>
  <c r="AA403" i="1"/>
  <c r="AA404" i="1" s="1"/>
  <c r="AE402" i="1"/>
  <c r="BE704" i="1"/>
  <c r="BA726" i="1"/>
  <c r="BA727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11" i="1"/>
  <c r="AA405" i="1"/>
  <c r="AE404" i="1"/>
  <c r="AE403" i="1"/>
  <c r="BE708" i="1"/>
  <c r="BE726" i="1"/>
  <c r="BP704" i="1"/>
  <c r="AC329" i="1"/>
  <c r="J330" i="1"/>
  <c r="H330" i="1"/>
  <c r="AV329" i="1"/>
  <c r="O329" i="1"/>
  <c r="BE728" i="1" l="1"/>
  <c r="BA729" i="1"/>
  <c r="BE729" i="1" s="1"/>
  <c r="BR729" i="1" s="1"/>
  <c r="CL730" i="1" s="1"/>
  <c r="BE727" i="1"/>
  <c r="BC726" i="1"/>
  <c r="AX439" i="1"/>
  <c r="BW440" i="1"/>
  <c r="BW441" i="1" s="1"/>
  <c r="BN439" i="1"/>
  <c r="BR424" i="1"/>
  <c r="BP425" i="1"/>
  <c r="BP426" i="1" s="1"/>
  <c r="AE405" i="1"/>
  <c r="AA406" i="1"/>
  <c r="AA407" i="1" s="1"/>
  <c r="BR726" i="1"/>
  <c r="D708" i="1"/>
  <c r="AH580" i="1" s="1"/>
  <c r="BG708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727" i="1"/>
  <c r="BC727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08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12" i="1"/>
  <c r="BW613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AX607" i="1" l="1"/>
  <c r="AX615" i="1" s="1"/>
  <c r="AX616" i="1" s="1"/>
  <c r="BN607" i="1"/>
  <c r="BN615" i="1" s="1"/>
  <c r="BN616" i="1" s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R590" i="1" l="1"/>
  <c r="BP591" i="1"/>
  <c r="BR589" i="1"/>
  <c r="AE574" i="1"/>
  <c r="AA575" i="1"/>
  <c r="J461" i="1"/>
  <c r="H461" i="1"/>
  <c r="AV460" i="1"/>
  <c r="O460" i="1"/>
  <c r="AC460" i="1"/>
  <c r="AA413" i="3"/>
  <c r="AA414" i="3"/>
  <c r="BR591" i="1" l="1"/>
  <c r="BP592" i="1"/>
  <c r="AA576" i="1"/>
  <c r="AE575" i="1"/>
  <c r="AV461" i="1"/>
  <c r="J462" i="1"/>
  <c r="H462" i="1"/>
  <c r="O461" i="1"/>
  <c r="AC461" i="1"/>
  <c r="BR592" i="1" l="1"/>
  <c r="BP593" i="1"/>
  <c r="BP594" i="1" s="1"/>
  <c r="AA577" i="1"/>
  <c r="AE576" i="1"/>
  <c r="O462" i="1"/>
  <c r="H463" i="1"/>
  <c r="J463" i="1"/>
  <c r="AV462" i="1"/>
  <c r="AC462" i="1"/>
  <c r="BR594" i="1" l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R595" i="1" l="1"/>
  <c r="BP596" i="1"/>
  <c r="AA579" i="1"/>
  <c r="AA580" i="1" s="1"/>
  <c r="AE578" i="1"/>
  <c r="AV464" i="1"/>
  <c r="J465" i="1"/>
  <c r="O464" i="1"/>
  <c r="H465" i="1"/>
  <c r="AC464" i="1"/>
  <c r="BR596" i="1" l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P598" i="1" l="1"/>
  <c r="BR597" i="1"/>
  <c r="AE581" i="1"/>
  <c r="AA582" i="1"/>
  <c r="AA583" i="1" s="1"/>
  <c r="AV466" i="1"/>
  <c r="H467" i="1"/>
  <c r="J467" i="1"/>
  <c r="O466" i="1"/>
  <c r="AC466" i="1"/>
  <c r="BR598" i="1" l="1"/>
  <c r="BP599" i="1"/>
  <c r="AA584" i="1"/>
  <c r="AE583" i="1"/>
  <c r="AE582" i="1"/>
  <c r="J468" i="1"/>
  <c r="H468" i="1"/>
  <c r="AV467" i="1"/>
  <c r="O467" i="1"/>
  <c r="AC467" i="1"/>
  <c r="BR599" i="1" l="1"/>
  <c r="BP600" i="1"/>
  <c r="BP601" i="1" s="1"/>
  <c r="AE584" i="1"/>
  <c r="AA585" i="1"/>
  <c r="AV468" i="1"/>
  <c r="J469" i="1"/>
  <c r="H469" i="1"/>
  <c r="O468" i="1"/>
  <c r="AC468" i="1"/>
  <c r="BR601" i="1" l="1"/>
  <c r="BP602" i="1"/>
  <c r="BR600" i="1"/>
  <c r="AE585" i="1"/>
  <c r="AA586" i="1"/>
  <c r="AA587" i="1" s="1"/>
  <c r="AV469" i="1"/>
  <c r="J470" i="1"/>
  <c r="H470" i="1"/>
  <c r="O469" i="1"/>
  <c r="AC469" i="1"/>
  <c r="BR602" i="1" l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R603" i="1" l="1"/>
  <c r="BP604" i="1"/>
  <c r="AE588" i="1"/>
  <c r="AA589" i="1"/>
  <c r="AA590" i="1" s="1"/>
  <c r="AV471" i="1"/>
  <c r="J472" i="1"/>
  <c r="H472" i="1"/>
  <c r="O471" i="1"/>
  <c r="AC471" i="1"/>
  <c r="BR604" i="1" l="1"/>
  <c r="BP605" i="1"/>
  <c r="AE590" i="1"/>
  <c r="AA591" i="1"/>
  <c r="AE589" i="1"/>
  <c r="AV472" i="1"/>
  <c r="J473" i="1"/>
  <c r="H473" i="1"/>
  <c r="O472" i="1"/>
  <c r="AC472" i="1"/>
  <c r="BP606" i="1" l="1"/>
  <c r="BR605" i="1"/>
  <c r="AE591" i="1"/>
  <c r="AA592" i="1"/>
  <c r="AV473" i="1"/>
  <c r="J474" i="1"/>
  <c r="H474" i="1"/>
  <c r="O473" i="1"/>
  <c r="AC473" i="1"/>
  <c r="BP607" i="1" l="1"/>
  <c r="BR606" i="1"/>
  <c r="AA593" i="1"/>
  <c r="AA594" i="1" s="1"/>
  <c r="AE592" i="1"/>
  <c r="J475" i="1"/>
  <c r="H475" i="1"/>
  <c r="AV474" i="1"/>
  <c r="O474" i="1"/>
  <c r="AC474" i="1"/>
  <c r="BR607" i="1" l="1"/>
  <c r="BP615" i="1"/>
  <c r="BP616" i="1" s="1"/>
  <c r="AE594" i="1"/>
  <c r="AA595" i="1"/>
  <c r="AE593" i="1"/>
  <c r="AV475" i="1"/>
  <c r="J476" i="1"/>
  <c r="H476" i="1"/>
  <c r="O475" i="1"/>
  <c r="AC475" i="1"/>
  <c r="AE595" i="1" l="1"/>
  <c r="AA596" i="1"/>
  <c r="AV476" i="1"/>
  <c r="J477" i="1"/>
  <c r="H477" i="1"/>
  <c r="O476" i="1"/>
  <c r="AC476" i="1"/>
  <c r="AE596" i="1" l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AE597" i="1" l="1"/>
  <c r="AA598" i="1"/>
  <c r="AV478" i="1"/>
  <c r="H479" i="1"/>
  <c r="J479" i="1"/>
  <c r="O478" i="1"/>
  <c r="AC478" i="1"/>
  <c r="AE598" i="1" l="1"/>
  <c r="AA599" i="1"/>
  <c r="AC479" i="1"/>
  <c r="J480" i="1"/>
  <c r="H480" i="1"/>
  <c r="AV479" i="1"/>
  <c r="O479" i="1"/>
  <c r="AE599" i="1" l="1"/>
  <c r="AA600" i="1"/>
  <c r="AA601" i="1" s="1"/>
  <c r="AV480" i="1"/>
  <c r="O480" i="1"/>
  <c r="J481" i="1"/>
  <c r="H481" i="1"/>
  <c r="AC480" i="1"/>
  <c r="AA602" i="1" l="1"/>
  <c r="AE601" i="1"/>
  <c r="AE600" i="1"/>
  <c r="J482" i="1"/>
  <c r="H482" i="1"/>
  <c r="AV481" i="1"/>
  <c r="O481" i="1"/>
  <c r="AC481" i="1"/>
  <c r="AA603" i="1" l="1"/>
  <c r="AA604" i="1" s="1"/>
  <c r="AE602" i="1"/>
  <c r="AV482" i="1"/>
  <c r="J483" i="1"/>
  <c r="H483" i="1"/>
  <c r="O482" i="1"/>
  <c r="AC482" i="1"/>
  <c r="AE604" i="1" l="1"/>
  <c r="AA605" i="1"/>
  <c r="AE603" i="1"/>
  <c r="AV483" i="1"/>
  <c r="H484" i="1"/>
  <c r="J484" i="1"/>
  <c r="O483" i="1"/>
  <c r="AC483" i="1"/>
  <c r="AE605" i="1" l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AE606" i="1" l="1"/>
  <c r="AA607" i="1"/>
  <c r="O485" i="1"/>
  <c r="H486" i="1"/>
  <c r="J486" i="1"/>
  <c r="AV485" i="1"/>
  <c r="AC485" i="1"/>
  <c r="AE607" i="1" l="1"/>
  <c r="AE615" i="1" s="1"/>
  <c r="AE616" i="1" s="1"/>
  <c r="AA615" i="1"/>
  <c r="AV486" i="1"/>
  <c r="H487" i="1"/>
  <c r="J487" i="1"/>
  <c r="O486" i="1"/>
  <c r="AC486" i="1"/>
  <c r="AA616" i="1" l="1"/>
  <c r="AJ21" i="2"/>
  <c r="I21" i="3"/>
  <c r="I35" i="3" s="1"/>
  <c r="AD49" i="2"/>
  <c r="AD51" i="2" s="1"/>
  <c r="AD53" i="2" s="1"/>
  <c r="AD55" i="2" s="1"/>
  <c r="AD57" i="2" s="1"/>
  <c r="AV487" i="1"/>
  <c r="H488" i="1"/>
  <c r="J488" i="1"/>
  <c r="O487" i="1"/>
  <c r="AC487" i="1"/>
  <c r="J489" i="1" l="1"/>
  <c r="H489" i="1"/>
  <c r="AV488" i="1"/>
  <c r="O488" i="1"/>
  <c r="AC488" i="1"/>
  <c r="AV489" i="1" l="1"/>
  <c r="J490" i="1"/>
  <c r="H490" i="1"/>
  <c r="O489" i="1"/>
  <c r="AC489" i="1"/>
  <c r="AV490" i="1" l="1"/>
  <c r="O490" i="1"/>
  <c r="H491" i="1"/>
  <c r="J491" i="1"/>
  <c r="AC490" i="1"/>
  <c r="AV491" i="1" l="1"/>
  <c r="H492" i="1"/>
  <c r="O491" i="1"/>
  <c r="J492" i="1"/>
  <c r="AC491" i="1"/>
  <c r="AA448" i="3"/>
  <c r="AA449" i="3"/>
  <c r="AA445" i="3"/>
  <c r="AA446" i="3"/>
  <c r="AA444" i="3"/>
  <c r="AV492" i="1" l="1"/>
  <c r="J493" i="1"/>
  <c r="H493" i="1"/>
  <c r="O492" i="1"/>
  <c r="AC492" i="1"/>
  <c r="AA447" i="3"/>
  <c r="AV493" i="1" l="1"/>
  <c r="J494" i="1"/>
  <c r="H494" i="1"/>
  <c r="O493" i="1"/>
  <c r="AC493" i="1"/>
  <c r="J495" i="1" l="1"/>
  <c r="H495" i="1"/>
  <c r="AV494" i="1"/>
  <c r="O494" i="1"/>
  <c r="AC494" i="1"/>
  <c r="AV495" i="1" l="1"/>
  <c r="J496" i="1"/>
  <c r="H496" i="1"/>
  <c r="O495" i="1"/>
  <c r="AC495" i="1"/>
  <c r="AV496" i="1" l="1"/>
  <c r="J497" i="1"/>
  <c r="H497" i="1"/>
  <c r="O496" i="1"/>
  <c r="AC496" i="1"/>
  <c r="AV497" i="1" l="1"/>
  <c r="O497" i="1"/>
  <c r="H498" i="1"/>
  <c r="J498" i="1"/>
  <c r="AC497" i="1"/>
  <c r="AA451" i="3"/>
  <c r="AA452" i="3"/>
  <c r="AA450" i="3"/>
  <c r="J499" i="1" l="1"/>
  <c r="H499" i="1"/>
  <c r="AV498" i="1"/>
  <c r="O498" i="1"/>
  <c r="AC498" i="1"/>
  <c r="AV499" i="1" l="1"/>
  <c r="J500" i="1"/>
  <c r="H500" i="1"/>
  <c r="O499" i="1"/>
  <c r="AC499" i="1"/>
  <c r="AV500" i="1" l="1"/>
  <c r="J501" i="1"/>
  <c r="H501" i="1"/>
  <c r="O500" i="1"/>
  <c r="AC500" i="1"/>
  <c r="AV501" i="1" l="1"/>
  <c r="J502" i="1"/>
  <c r="H502" i="1"/>
  <c r="O501" i="1"/>
  <c r="AC501" i="1"/>
  <c r="AA458" i="3"/>
  <c r="AA456" i="3"/>
  <c r="AA457" i="3"/>
  <c r="AA454" i="3"/>
  <c r="AA455" i="3"/>
  <c r="AA453" i="3"/>
  <c r="AV502" i="1" l="1"/>
  <c r="J503" i="1"/>
  <c r="H503" i="1"/>
  <c r="O502" i="1"/>
  <c r="AC502" i="1"/>
  <c r="H504" i="1" l="1"/>
  <c r="J504" i="1"/>
  <c r="AV503" i="1"/>
  <c r="O503" i="1"/>
  <c r="AC503" i="1"/>
  <c r="AV504" i="1" l="1"/>
  <c r="H505" i="1"/>
  <c r="J505" i="1"/>
  <c r="O504" i="1"/>
  <c r="AC504" i="1"/>
  <c r="AV505" i="1" l="1"/>
  <c r="H506" i="1"/>
  <c r="J506" i="1"/>
  <c r="O505" i="1"/>
  <c r="AC505" i="1"/>
  <c r="AV506" i="1" l="1"/>
  <c r="J507" i="1"/>
  <c r="H507" i="1"/>
  <c r="O506" i="1"/>
  <c r="AC506" i="1"/>
  <c r="AA462" i="3"/>
  <c r="AA463" i="3"/>
  <c r="AA460" i="3"/>
  <c r="AA461" i="3"/>
  <c r="AA459" i="3"/>
  <c r="AV507" i="1" l="1"/>
  <c r="J508" i="1"/>
  <c r="H508" i="1"/>
  <c r="O507" i="1"/>
  <c r="AC507" i="1"/>
  <c r="J509" i="1" l="1"/>
  <c r="H509" i="1"/>
  <c r="AV508" i="1"/>
  <c r="O508" i="1"/>
  <c r="AC508" i="1"/>
  <c r="AV509" i="1" l="1"/>
  <c r="J510" i="1"/>
  <c r="H510" i="1"/>
  <c r="O509" i="1"/>
  <c r="AC509" i="1"/>
  <c r="AV510" i="1" l="1"/>
  <c r="H511" i="1"/>
  <c r="J511" i="1"/>
  <c r="O510" i="1"/>
  <c r="AC510" i="1"/>
  <c r="AV511" i="1" l="1"/>
  <c r="J512" i="1"/>
  <c r="H512" i="1"/>
  <c r="O511" i="1"/>
  <c r="AC511" i="1"/>
  <c r="AA465" i="3"/>
  <c r="AA466" i="3"/>
  <c r="AA464" i="3"/>
  <c r="J513" i="1" l="1"/>
  <c r="H513" i="1"/>
  <c r="AV512" i="1"/>
  <c r="O512" i="1"/>
  <c r="AC512" i="1"/>
  <c r="BR728" i="1"/>
  <c r="CL744" i="1" s="1"/>
  <c r="CL746" i="1" s="1"/>
  <c r="AV513" i="1" l="1"/>
  <c r="J514" i="1"/>
  <c r="H514" i="1"/>
  <c r="O513" i="1"/>
  <c r="AC513" i="1"/>
  <c r="BA732" i="1"/>
  <c r="BC732" i="1" s="1"/>
  <c r="CL732" i="1"/>
  <c r="AV514" i="1" l="1"/>
  <c r="H515" i="1"/>
  <c r="J515" i="1"/>
  <c r="O514" i="1"/>
  <c r="AC514" i="1"/>
  <c r="AV515" i="1" l="1"/>
  <c r="J516" i="1"/>
  <c r="H516" i="1"/>
  <c r="O515" i="1"/>
  <c r="AC515" i="1"/>
  <c r="AA470" i="3"/>
  <c r="AA471" i="3"/>
  <c r="AA468" i="3"/>
  <c r="AA469" i="3"/>
  <c r="AA467" i="3"/>
  <c r="J517" i="1" l="1"/>
  <c r="H517" i="1"/>
  <c r="AV516" i="1"/>
  <c r="O516" i="1"/>
  <c r="AC516" i="1"/>
  <c r="AV517" i="1" l="1"/>
  <c r="H518" i="1"/>
  <c r="J518" i="1"/>
  <c r="O517" i="1"/>
  <c r="AC517" i="1"/>
  <c r="AV518" i="1" l="1"/>
  <c r="H519" i="1"/>
  <c r="J519" i="1"/>
  <c r="O518" i="1"/>
  <c r="AC518" i="1"/>
  <c r="AV519" i="1" l="1"/>
  <c r="J520" i="1"/>
  <c r="H520" i="1"/>
  <c r="O519" i="1"/>
  <c r="AC519" i="1"/>
  <c r="AA477" i="3"/>
  <c r="AA475" i="3"/>
  <c r="AA476" i="3"/>
  <c r="AA473" i="3"/>
  <c r="AA474" i="3"/>
  <c r="AA472" i="3"/>
  <c r="AV520" i="1" l="1"/>
  <c r="O520" i="1"/>
  <c r="J521" i="1"/>
  <c r="H521" i="1"/>
  <c r="AC520" i="1"/>
  <c r="AV521" i="1" l="1"/>
  <c r="O521" i="1"/>
  <c r="J522" i="1"/>
  <c r="H522" i="1"/>
  <c r="AC521" i="1"/>
  <c r="J523" i="1" l="1"/>
  <c r="H523" i="1"/>
  <c r="AV522" i="1"/>
  <c r="O522" i="1"/>
  <c r="AC522" i="1"/>
  <c r="H524" i="1" l="1"/>
  <c r="J524" i="1"/>
  <c r="AV523" i="1"/>
  <c r="O523" i="1"/>
  <c r="AC523" i="1"/>
  <c r="AV524" i="1" l="1"/>
  <c r="J525" i="1"/>
  <c r="H525" i="1"/>
  <c r="O524" i="1"/>
  <c r="AC524" i="1"/>
  <c r="AV525" i="1" l="1"/>
  <c r="J526" i="1"/>
  <c r="H526" i="1"/>
  <c r="O525" i="1"/>
  <c r="AC525" i="1"/>
  <c r="AA481" i="3"/>
  <c r="AA479" i="3"/>
  <c r="AA480" i="3"/>
  <c r="AA478" i="3"/>
  <c r="AV526" i="1" l="1"/>
  <c r="O526" i="1"/>
  <c r="J527" i="1"/>
  <c r="H527" i="1"/>
  <c r="AC526" i="1"/>
  <c r="J528" i="1" l="1"/>
  <c r="H528" i="1"/>
  <c r="AV527" i="1"/>
  <c r="O527" i="1"/>
  <c r="AC527" i="1"/>
  <c r="AV528" i="1" l="1"/>
  <c r="H529" i="1"/>
  <c r="J529" i="1"/>
  <c r="O528" i="1"/>
  <c r="AC528" i="1"/>
  <c r="AV529" i="1" l="1"/>
  <c r="J530" i="1"/>
  <c r="H530" i="1"/>
  <c r="O529" i="1"/>
  <c r="AC529" i="1"/>
  <c r="AA483" i="3"/>
  <c r="AA484" i="3"/>
  <c r="AA482" i="3"/>
  <c r="H531" i="1" l="1"/>
  <c r="J531" i="1"/>
  <c r="AV530" i="1"/>
  <c r="O530" i="1"/>
  <c r="AC530" i="1"/>
  <c r="AV531" i="1" l="1"/>
  <c r="H532" i="1"/>
  <c r="J532" i="1"/>
  <c r="O531" i="1"/>
  <c r="AC531" i="1"/>
  <c r="O532" i="1" l="1"/>
  <c r="J533" i="1"/>
  <c r="H533" i="1"/>
  <c r="AV532" i="1"/>
  <c r="AC532" i="1"/>
  <c r="AV533" i="1" l="1"/>
  <c r="J534" i="1"/>
  <c r="H534" i="1"/>
  <c r="O533" i="1"/>
  <c r="AC533" i="1"/>
  <c r="AA488" i="3"/>
  <c r="AA489" i="3"/>
  <c r="AA486" i="3"/>
  <c r="AA487" i="3"/>
  <c r="AA485" i="3"/>
  <c r="J535" i="1" l="1"/>
  <c r="H535" i="1"/>
  <c r="AV534" i="1"/>
  <c r="O534" i="1"/>
  <c r="AC534" i="1"/>
  <c r="O535" i="1" l="1"/>
  <c r="J536" i="1"/>
  <c r="H536" i="1"/>
  <c r="AV535" i="1"/>
  <c r="AC535" i="1"/>
  <c r="AV536" i="1" l="1"/>
  <c r="H537" i="1"/>
  <c r="J537" i="1"/>
  <c r="O536" i="1"/>
  <c r="AC536" i="1"/>
  <c r="O537" i="1" l="1"/>
  <c r="J538" i="1"/>
  <c r="H538" i="1"/>
  <c r="AV537" i="1"/>
  <c r="AC537" i="1"/>
  <c r="AA493" i="3"/>
  <c r="AA494" i="3"/>
  <c r="AA491" i="3"/>
  <c r="AA492" i="3"/>
  <c r="AA490" i="3"/>
  <c r="AC538" i="1" l="1"/>
  <c r="J539" i="1"/>
  <c r="H539" i="1"/>
  <c r="O538" i="1"/>
  <c r="AV538" i="1"/>
  <c r="H540" i="1" l="1"/>
  <c r="J540" i="1"/>
  <c r="AV539" i="1"/>
  <c r="O539" i="1"/>
  <c r="AC539" i="1"/>
  <c r="AV540" i="1" l="1"/>
  <c r="H541" i="1"/>
  <c r="J541" i="1"/>
  <c r="O540" i="1"/>
  <c r="AC540" i="1"/>
  <c r="O541" i="1" l="1"/>
  <c r="J542" i="1"/>
  <c r="H542" i="1"/>
  <c r="AV541" i="1"/>
  <c r="AC541" i="1"/>
  <c r="AV542" i="1" l="1"/>
  <c r="J543" i="1"/>
  <c r="H543" i="1"/>
  <c r="O542" i="1"/>
  <c r="AC542" i="1"/>
  <c r="AA498" i="3"/>
  <c r="AA496" i="3"/>
  <c r="AA497" i="3"/>
  <c r="AA495" i="3"/>
  <c r="AV543" i="1" l="1"/>
  <c r="J544" i="1"/>
  <c r="H544" i="1"/>
  <c r="O543" i="1"/>
  <c r="AC543" i="1"/>
  <c r="J545" i="1" l="1"/>
  <c r="H545" i="1"/>
  <c r="AV544" i="1"/>
  <c r="O544" i="1"/>
  <c r="AC544" i="1"/>
  <c r="AV545" i="1" l="1"/>
  <c r="J546" i="1"/>
  <c r="H546" i="1"/>
  <c r="O545" i="1"/>
  <c r="AC545" i="1"/>
  <c r="AV546" i="1" l="1"/>
  <c r="H547" i="1"/>
  <c r="J547" i="1"/>
  <c r="O546" i="1"/>
  <c r="AC546" i="1"/>
  <c r="AA502" i="3"/>
  <c r="AA503" i="3"/>
  <c r="AA500" i="3"/>
  <c r="AA501" i="3"/>
  <c r="AA499" i="3"/>
  <c r="AV547" i="1" l="1"/>
  <c r="J548" i="1"/>
  <c r="H548" i="1"/>
  <c r="O547" i="1"/>
  <c r="AC547" i="1"/>
  <c r="J549" i="1" l="1"/>
  <c r="H549" i="1"/>
  <c r="AV548" i="1"/>
  <c r="O548" i="1"/>
  <c r="AC548" i="1"/>
  <c r="AV549" i="1" l="1"/>
  <c r="J550" i="1"/>
  <c r="H550" i="1"/>
  <c r="O549" i="1"/>
  <c r="AC549" i="1"/>
  <c r="AV550" i="1" l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I20" i="3" s="1"/>
  <c r="I23" i="3" s="1"/>
  <c r="I25" i="3" s="1"/>
  <c r="I27" i="3" s="1"/>
  <c r="AC597" i="1"/>
  <c r="I34" i="3" l="1"/>
  <c r="N27" i="3"/>
  <c r="N28" i="3" s="1"/>
  <c r="AV598" i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J615" i="1" s="1"/>
  <c r="J616" i="1" s="1"/>
  <c r="H607" i="1"/>
  <c r="O606" i="1"/>
  <c r="AV606" i="1"/>
  <c r="AA560" i="3"/>
  <c r="O607" i="1" l="1"/>
  <c r="O615" i="1" s="1"/>
  <c r="O616" i="1" s="1"/>
  <c r="H615" i="1"/>
  <c r="AV607" i="1"/>
  <c r="AV615" i="1" s="1"/>
  <c r="AV616" i="1" s="1"/>
  <c r="AC607" i="1"/>
  <c r="AC615" i="1" s="1"/>
  <c r="AC616" i="1" s="1"/>
  <c r="H616" i="1" l="1"/>
  <c r="AF21" i="2"/>
  <c r="I32" i="3"/>
  <c r="L35" i="3" l="1"/>
  <c r="L34" i="3"/>
  <c r="L32" i="3"/>
  <c r="I36" i="3"/>
  <c r="I28" i="3"/>
  <c r="L36" i="3" l="1"/>
  <c r="W562" i="3"/>
  <c r="AA562" i="3" s="1"/>
  <c r="Y214" i="3" l="1"/>
  <c r="Y121" i="3"/>
  <c r="Y244" i="3"/>
  <c r="Y12" i="3"/>
  <c r="Y350" i="3"/>
</calcChain>
</file>

<file path=xl/sharedStrings.xml><?xml version="1.0" encoding="utf-8"?>
<sst xmlns="http://schemas.openxmlformats.org/spreadsheetml/2006/main" count="390" uniqueCount="190">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</sst>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Table'!$BA$719:$BA$723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Table'!$AS$724:$AT$729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Table'!$BA$724:$BA$729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18780587.730330329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Table'!$BC$719:$BC$723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Table'!$AS$724:$AT$729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Table'!$BC$724:$BC$729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42414775.06066066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Table'!$BJ$719:$BJ$723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Table'!$AS$724:$AT$729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Table'!$BJ$724:$BJ$728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Table'!$BK$719:$BK$723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Table'!$AS$724:$AT$729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Table'!$BK$724:$BK$728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Table'!$BL$719:$BL$723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Table'!$AS$724:$AT$729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Table'!$BL$724:$BL$728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Table'!$BM$719:$BM$723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Table'!$AS$724:$AT$729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Table'!$BM$724:$BM$728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Table'!$BP$719:$BP$723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Table'!$AS$724:$AT$729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Table'!$BP$724:$BP$729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191200000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Table'!$AU$719:$AU$723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Table'!$AU$724:$AU$729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Table'!$AV$719:$AV$723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Table'!$AV$724:$AV$728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Table'!$AW$719:$AW$723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Table'!$AW$724:$AW$728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Table'!$AX$719:$AX$723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Table'!$AX$724:$AX$728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Table'!$AY$719:$AY$723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Table'!$AY$724:$AY$728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Table'!$AZ$719:$AZ$723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Table'!$AZ$724:$AZ$728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Table'!$BB$719:$BB$723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Table'!$BB$724:$BB$728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Table'!$BD$719:$BD$723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Table'!$BD$724:$BD$728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Table'!$BE$719:$BE$723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Table'!$BE$724:$BE$728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Table'!$BF$719:$BF$723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Table'!$BF$724:$BF$728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Table'!$BG$719:$BG$723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Table'!$BG$724:$BG$728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Table'!$BH$719:$BH$723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Table'!$BH$724:$BH$728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Table'!$BI$719:$BI$723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Table'!$BI$724:$BI$728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Table'!$BN$719:$BN$723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Table'!$BN$724:$BN$728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Table'!$BO$719:$BO$723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Table'!$BO$724:$BO$728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Table'!$BQ$719:$BQ$723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Table'!$BQ$724:$BQ$728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Table'!$BR$719:$BR$723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Table'!$BR$724:$BR$728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Table'!$BS$719:$BS$723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Table'!$BS$724:$BS$728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Table'!$BT$719:$BT$723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Table'!$BR$724:$BR$729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252395362.79099101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Table'!$BU$719:$BU$723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Table'!$BU$724:$BU$728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Table'!$BV$719:$BV$723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Table'!$AS$724:$AT$729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Table'!$BV$724:$BV$728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628</xdr:row>
      <xdr:rowOff>99060</xdr:rowOff>
    </xdr:from>
    <xdr:to>
      <xdr:col>22</xdr:col>
      <xdr:colOff>312420</xdr:colOff>
      <xdr:row>629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628</xdr:row>
      <xdr:rowOff>129540</xdr:rowOff>
    </xdr:from>
    <xdr:to>
      <xdr:col>23</xdr:col>
      <xdr:colOff>68580</xdr:colOff>
      <xdr:row>629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646</xdr:row>
      <xdr:rowOff>125730</xdr:rowOff>
    </xdr:from>
    <xdr:to>
      <xdr:col>54</xdr:col>
      <xdr:colOff>213360</xdr:colOff>
      <xdr:row>661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736</xdr:row>
      <xdr:rowOff>91440</xdr:rowOff>
    </xdr:from>
    <xdr:to>
      <xdr:col>76</xdr:col>
      <xdr:colOff>472440</xdr:colOff>
      <xdr:row>759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740</xdr:row>
      <xdr:rowOff>60960</xdr:rowOff>
    </xdr:from>
    <xdr:to>
      <xdr:col>76</xdr:col>
      <xdr:colOff>60960</xdr:colOff>
      <xdr:row>740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601</xdr:row>
      <xdr:rowOff>0</xdr:rowOff>
    </xdr:from>
    <xdr:to>
      <xdr:col>60</xdr:col>
      <xdr:colOff>83820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0804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760"/>
  <sheetViews>
    <sheetView topLeftCell="A583" zoomScaleNormal="100" workbookViewId="0">
      <selection activeCell="B607" sqref="B607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9.332031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9.77734375" customWidth="1"/>
    <col min="80" max="80" width="1.33203125" customWidth="1"/>
    <col min="81" max="81" width="9" bestFit="1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SUM(D102:D614)</f>
        <v>41598528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SUM(D109:D621)</f>
        <v>41378091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SUM(D116:D628)</f>
        <v>41829766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SUM(D123:D638)</f>
        <v>372434896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SUM(D124:D639)</f>
        <v>372373177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SUM(D125:D640)</f>
        <v>372314828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SUM(D126:D641)</f>
        <v>372249340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SUM(D127:D642)</f>
        <v>372183292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SUM(D128:D643)</f>
        <v>372111297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SUM(D129:D644)</f>
        <v>449037909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SUM(D130:D645)</f>
        <v>448962922.23262841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SUM(D131:D646)</f>
        <v>448899663.23262841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SUM(D132:D647)</f>
        <v>779834384.23262835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SUM(D133:D648)</f>
        <v>824125505.23262835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SUM(D134:D649)</f>
        <v>824058026.30462837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SUM(D135:D650)</f>
        <v>823986059.30462837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SUM(D136:D651)</f>
        <v>823916616.34662843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SUM(D137:D652)</f>
        <v>824839582.34662843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SUM(D138:D653)</f>
        <v>824772169.34662843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SUM(D139:D654)</f>
        <v>824716039.34662843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SUM(D140:D655)</f>
        <v>824654468.34662843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SUM(D141:D656)</f>
        <v>824589739.34662843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SUM(D142:D657)</f>
        <v>824522818.34662843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SUM(D143:D658)</f>
        <v>824454249.34662843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SUM(D144:D659)</f>
        <v>824383166.34662843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SUM(D145:D660)</f>
        <v>824324625.34662843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SUM(D146:D661)</f>
        <v>824275587.34662843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SUM(D147:D662)</f>
        <v>824226941.34662843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SUM(D148:D663)</f>
        <v>824172377.34662843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SUM(D149:D664)</f>
        <v>824117229.34662843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SUM(D150:D665)</f>
        <v>824058519.34662843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SUM(D151:D666)</f>
        <v>823995273.34662843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SUM(D152:D667)</f>
        <v>823941074.34662843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SUM(D153:D668)</f>
        <v>823893225.34662843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SUM(D154:D669)</f>
        <v>823843425.34662843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SUM(D155:D670)</f>
        <v>823788906.34662843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SUM(D156:D671)</f>
        <v>823734561.34662843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SUM(D157:D672)</f>
        <v>823679197.34662843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SUM(D158:D673)</f>
        <v>823618597.34662843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SUM(D159:D674)</f>
        <v>823565074.34662843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SUM(D160:D675)</f>
        <v>823528231.34662843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SUM(D161:D676)</f>
        <v>823487619.34662843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SUM(D162:D677)</f>
        <v>823443620.34662843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SUM(D163:D678)</f>
        <v>823398647.34662843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SUM(D164:D679)</f>
        <v>823353290.34662843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SUM(D165:D680)</f>
        <v>823302809.34662843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SUM(D166:D681)</f>
        <v>823258980.34662843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SUM(D167:D682)</f>
        <v>823226262.34662843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SUM(D168:D683)</f>
        <v>823184778.34662843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SUM(D169:D684)</f>
        <v>823144680.34662843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SUM(D170:D685)</f>
        <v>823100043.34662843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SUM(D171:D686)</f>
        <v>823054037.34662843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SUM(D172:D687)</f>
        <v>823004436.34662843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SUM(D173:D688)</f>
        <v>822961776.34662843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SUM(D174:D689)</f>
        <v>822927795.34662843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SUM(D175:D690)</f>
        <v>822889235.34662843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SUM(D176:D691)</f>
        <v>822847256.34662843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SUM(D177:D692)</f>
        <v>822806045.34662843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SUM(D178:D693)</f>
        <v>822760581.34662843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SUM(D179:D694)</f>
        <v>822707732.34662843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SUM(D180:D695)</f>
        <v>822665640.34662843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SUM(D181:D696)</f>
        <v>822634530.34662843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SUM(D182:D700)</f>
        <v>822609110.34662843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SUM(D183:D701)</f>
        <v>822580671.34662843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SUM(D184:D702)</f>
        <v>822545428.34662843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SUM(D185:D703)</f>
        <v>856220903.06091416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SUM(D186:D704)</f>
        <v>907031445.91805696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SUM(D187:D705)</f>
        <v>975563592.4894855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SUM(D188:D707)</f>
        <v>975531735.4894855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SUM(D189:D708)</f>
        <v>1153078939.060914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SUM(D190:D712)</f>
        <v>1153042492.060914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SUM(D191:D713)</f>
        <v>1153002338.060914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SUM(D192:D714)</f>
        <v>1152956043.060914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SUM(D193:D715)</f>
        <v>1152904698.060914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SUM(D194:D716)</f>
        <v>1152861085.060914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SUM(D195:D717)</f>
        <v>1152827699.060914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SUM(D196:D723)</f>
        <v>1152790895.060914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SUM(D197:D724)</f>
        <v>1152755199.060914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SUM(D198:D725)</f>
        <v>1152713583.060914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SUM(D199:D726)</f>
        <v>1152668228.060914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SUM(D200:D728)</f>
        <v>1152614599.060914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SUM(D201:D730)</f>
        <v>1152571393.060914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SUM(D202:D731)</f>
        <v>1152537611.060914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SUM(D203:D732)</f>
        <v>1152500193.060914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SUM(D204:D733)</f>
        <v>1152455966.060914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SUM(D205:D734)</f>
        <v>1152415037.060914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SUM(D206:D735)</f>
        <v>1152367648.060914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SUM(D207:D736)</f>
        <v>1152316245.060914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SUM(D208:D737)</f>
        <v>1152267320.060914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SUM(D209:D738)</f>
        <v>1152233254.060914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SUM(D210:D739)</f>
        <v>1152195537.060914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SUM(D211:D740)</f>
        <v>1152150869.060914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SUM(D212:D741)</f>
        <v>1152101511.060914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SUM(D213:D742)</f>
        <v>1152044193.060914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SUM(D214:D743)</f>
        <v>1151983210.060914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SUM(D215:D744)</f>
        <v>1151928975.060914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SUM(D216:D745)</f>
        <v>1151887040.060914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SUM(D217:D746)</f>
        <v>1151841249.060914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SUM(D218:D747)</f>
        <v>1151789715.060914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SUM(D219:D748)</f>
        <v>1151730022.060914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SUM(D220:D749)</f>
        <v>1151663893.060914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SUM(D221:D750)</f>
        <v>1151592206.060914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SUM(D222:D751)</f>
        <v>1151537974.060914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SUM(D223:D752)</f>
        <v>1151493033.060914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SUM(D224:D753)</f>
        <v>1151435706.060914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SUM(D225:D754)</f>
        <v>1151373634.060914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SUM(D226:D755)</f>
        <v>1151309971.060914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SUM(D227:D756)</f>
        <v>1151235670.060914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SUM(D228:D757)</f>
        <v>1151154256.060914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SUM(D229:D758)</f>
        <v>1151074807.060914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SUM(D230:D759)</f>
        <v>1151013918.060914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SUM(D231:D760)</f>
        <v>1150944077.060914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SUM(D232:D761)</f>
        <v>1150869005.060914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SUM(D233:D762)</f>
        <v>1150787424.060914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SUM(D234:D763)</f>
        <v>1150695894.060914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SUM(D235:D764)</f>
        <v>1150594433.060914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SUM(D236:D765)</f>
        <v>1150508140.060914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SUM(D237:D766)</f>
        <v>1150436819.060914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SUM(D238:D767)</f>
        <v>1150347914.060914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SUM(D239:D768)</f>
        <v>1150253447.060914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SUM(D240:D769)</f>
        <v>1150145058.060914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SUM(D241:D770)</f>
        <v>1150026739.060914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SUM(D242:D771)</f>
        <v>1149894198.060914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SUM(D243:D772)</f>
        <v>1149769808.060914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SUM(D244:D773)</f>
        <v>1149667082.060914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SUM(D245:D774)</f>
        <v>1149541393.060914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SUM(D246:D775)</f>
        <v>1149405740.060914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SUM(D247:D776)</f>
        <v>1149262834.060914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SUM(D248:D777)</f>
        <v>1149101293.060914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SUM(D249:D778)</f>
        <v>1148917766.060914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SUM(D250:D779)</f>
        <v>1148760513.060914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SUM(D251:D780)</f>
        <v>1148622264.060914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SUM(D252:D781)</f>
        <v>1148460115.060914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SUM(D253:D782)</f>
        <v>1148302854.060914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SUM(D254:D783)</f>
        <v>1148129086.060914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SUM(D255:D784)</f>
        <v>1147936900.060914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SUM(D256:D785)</f>
        <v>1147732721.060914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SUM(D257:D786)</f>
        <v>1147559882.060914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SUM(D258:D787)</f>
        <v>1147423255.060914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SUM(D259:D788)</f>
        <v>1147250955.060914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SUM(D260:D789)</f>
        <v>1147073873.060914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SUM(D261:D790)</f>
        <v>1146892970.060914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SUM(D262:D791)</f>
        <v>1146784907.060914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SUM(D263:D792)</f>
        <v>1146620895.060914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SUM(D264:D793)</f>
        <v>1146477522.060914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SUM(D265:D794)</f>
        <v>1146339334.060914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SUM(D266:D795)</f>
        <v>1146177766.060914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SUM(D267:D796)</f>
        <v>1145995490.060914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SUM(D268:D797)</f>
        <v>1145791753.060914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SUM(D269:D798)</f>
        <v>1145573177.060914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SUM(D270:D799)</f>
        <v>1145337905.060914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SUM(D271:D800)</f>
        <v>1145125422.060914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SUM(D272:D801)</f>
        <v>1144942643.060914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SUM(D273:D802)</f>
        <v>1144742558.060914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SUM(D274:D803)</f>
        <v>1144532802.060914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SUM(D275:D804)</f>
        <v>1144305849.060914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SUM(D276:D805)</f>
        <v>1144078535.060914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SUM(D277:D806)</f>
        <v>1143831774.060914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SUM(D278:D807)</f>
        <v>1143611476.060914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SUM(D279:D808)</f>
        <v>1143423575.060914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SUM(D280:D809)</f>
        <v>1143223843.060914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SUM(D281:D810)</f>
        <v>1143023808.060914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SUM(D282:D811)</f>
        <v>1142773635.060914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SUM(D283:D812)</f>
        <v>1142535763.060914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SUM(D284:D813)</f>
        <v>1142281083.060914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SUM(D285:D814)</f>
        <v>1142091433.060914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SUM(D286:D815)</f>
        <v>1141903153.060914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SUM(D287:D816)</f>
        <v>1141703044.060914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SUM(D288:D817)</f>
        <v>1141503964.060914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SUM(D289:D818)</f>
        <v>1141271622.060914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SUM(D290:D819)</f>
        <v>1141078592.060914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SUM(D291:D820)</f>
        <v>1140979752.060914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SUM(D292:D821)</f>
        <v>1140819148.060914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SUM(D293:D822)</f>
        <v>1140691408.060914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SUM(D294:D823)</f>
        <v>1140505017.060914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SUM(D295:D824)</f>
        <v>1140305395.060914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SUM(D296:D825)</f>
        <v>1140070620.060914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SUM(D297:D826)</f>
        <v>1139842207.060914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SUM(D298:D827)</f>
        <v>1139676163.060914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SUM(D299:D828)</f>
        <v>1139443936.060914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SUM(D300:D829)</f>
        <v>1139249599.060914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SUM(D301:D830)</f>
        <v>1139059437.060914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SUM(D302:D831)</f>
        <v>1138824726.060914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SUM(D303:D832)</f>
        <v>1138563753.060914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SUM(D304:D833)</f>
        <v>1138289563.060914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SUM(D305:D834)</f>
        <v>1137983114.060914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SUM(D306:D835)</f>
        <v>1137733420.060914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SUM(D307:D836)</f>
        <v>1137512593.060914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SUM(D308:D837)</f>
        <v>1137297910.060914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SUM(D309:D838)</f>
        <v>1137074282.060914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SUM(D310:D839)</f>
        <v>1136836209.060914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SUM(D311:D840)</f>
        <v>1136601790.060914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SUM(D312:D841)</f>
        <v>1136352984.060914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SUM(D313:D842)</f>
        <v>1136150217.060914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SUM(D314:D843)</f>
        <v>1135975657.060914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SUM(D315:D844)</f>
        <v>1135826329.060914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SUM(D316:D845)</f>
        <v>1135651951.060914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SUM(D317:D846)</f>
        <v>1135461870.060914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SUM(D318:D847)</f>
        <v>1135268112.060914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SUM(D319:D848)</f>
        <v>1135076047.060914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SUM(D320:D849)</f>
        <v>1134902980.060914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SUM(D321:D850)</f>
        <v>1134767798.060914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SUM(D322:D851)</f>
        <v>1134615554.060914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SUM(D323:D852)</f>
        <v>1134463827.060914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SUM(D324:D853)</f>
        <v>1134303796.060914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SUM(D325:D854)</f>
        <v>1134141163.060914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SUM(D326:D855)</f>
        <v>1133972130.060914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SUM(D327:D856)</f>
        <v>1133831398.060914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SUM(D328:D857)</f>
        <v>1133723582.060914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SUM(D329:D858)</f>
        <v>1133597130.060914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SUM(D330:D859)</f>
        <v>1133480903.060914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SUM(D331:D860)</f>
        <v>1133367444.060914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SUM(D332:D861)</f>
        <v>1133245707.060914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SUM(D333:D862)</f>
        <v>1133119582.060914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SUM(D334:D863)</f>
        <v>1133013599.060914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SUM(D335:D864)</f>
        <v>1132922343.060914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SUM(D336:D865)</f>
        <v>1132831997.060914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SUM(D337:D866)</f>
        <v>1132736455.060914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SUM(D338:D867)</f>
        <v>1132639649.060914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SUM(D339:D868)</f>
        <v>1132535405.060914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SUM(D340:D869)</f>
        <v>1132435117.060914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SUM(D341:D870)</f>
        <v>1132348633.060914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SUM(D342:D871)</f>
        <v>1132284336.060914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SUM(D343:D872)</f>
        <v>1132231551.060914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SUM(D344:D873)</f>
        <v>1132168153.060914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SUM(D345:D874)</f>
        <v>1132096513.060914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SUM(D346:D875)</f>
        <v>1132027589.060914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SUM(D347:D876)</f>
        <v>1131942050.060914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SUM(D348:D877)</f>
        <v>1131872433.060914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SUM(D349:D878)</f>
        <v>1131815208.060914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SUM(D350:D879)</f>
        <v>1131744154.060914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SUM(D351:D880)</f>
        <v>1131670450.060914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SUM(D352:D881)</f>
        <v>1131595151.060914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SUM(D353:D882)</f>
        <v>1131517774.060914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SUM(D354:D883)</f>
        <v>1131437149.060914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SUM(D355:D884)</f>
        <v>1131372829.060914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SUM(D356:D885)</f>
        <v>1131323417.060914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SUM(D357:D886)</f>
        <v>1131268236.060914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SUM(D358:D887)</f>
        <v>1131211346.060914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SUM(D359:D888)</f>
        <v>1131144121.060914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SUM(D360:D889)</f>
        <v>1131075800.060914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SUM(D361:D890)</f>
        <v>1131006560.060914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SUM(D362:D891)</f>
        <v>1130948332.060914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SUM(D363:D892)</f>
        <v>1130906365.060914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SUM(D364:D893)</f>
        <v>1130860997.060914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SUM(D365:D894)</f>
        <v>1130805314.060914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07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SUM(D366:D895)</f>
        <v>1130743954.060914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SUM(D367:D896)</f>
        <v>1130681181.060914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SUM(D368:D897)</f>
        <v>1130614396.060914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SUM(D369:D898)</f>
        <v>1130564678.060914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SUM(D370:D899)</f>
        <v>1130527782.060914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SUM(D371:D900)</f>
        <v>1130481015.060914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SUM(D372:D901)</f>
        <v>1130427784.060914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SUM(D373:D902)</f>
        <v>1130364289.060914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SUM(D374:D903)</f>
        <v>1130301660.060914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SUM(D375:D904)</f>
        <v>1130235247.060914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SUM(D376:D905)</f>
        <v>1130179339.060914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SUM(D377:D906)</f>
        <v>1130139834.060914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SUM(D378:D907)</f>
        <v>1130094086.060914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SUM(D379:D908)</f>
        <v>1130035381.060914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SUM(D380:D909)</f>
        <v>1129968843.060914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SUM(D381:D910)</f>
        <v>1129901797.060914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SUM(D382:D911)</f>
        <v>1129824821.060914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SUM(D383:D912)</f>
        <v>1129761162.060914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SUM(D384:D913)</f>
        <v>1129717066.060914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SUM(D385:D914)</f>
        <v>1129656868.060914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SUM(D386:D915)</f>
        <v>1129594409.060914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SUM(D387:D916)</f>
        <v>1129525653.060914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SUM(D388:D917)</f>
        <v>1129481402.060914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SUM(D389:D918)</f>
        <v>1129411378.060914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SUM(D390:D919)</f>
        <v>1129345224.060914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SUM(D391:D920)</f>
        <v>1129308241.060914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SUM(D392:D921)</f>
        <v>1129250597.060914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SUM(D393:D922)</f>
        <v>1129188314.060914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SUM(D394:D923)</f>
        <v>1129113131.060914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SUM(D395:D924)</f>
        <v>1129032970.060914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SUM(D396:D925)</f>
        <v>1128947602.060914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SUM(D397:D926)</f>
        <v>1128880822.060914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SUM(D398:D927)</f>
        <v>1128832948.060914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SUM(D399:D928)</f>
        <v>1128776426.060914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SUM(D400:D929)</f>
        <v>1128698706.060914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SUM(D401:D930)</f>
        <v>1128620267.060914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SUM(D402:D931)</f>
        <v>1128545788.060914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SUM(D403:D932)</f>
        <v>1128464015.060914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SUM(D404:D933)</f>
        <v>1128400434.060914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SUM(D405:D934)</f>
        <v>1128357253.060914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SUM(D406:D935)</f>
        <v>1128305603.060914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SUM(D407:D936)</f>
        <v>1128245286.060914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SUM(D408:D937)</f>
        <v>1128180229.060914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SUM(D409:D938)</f>
        <v>1128113159.060914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SUM(D410:D939)</f>
        <v>1128046644.060914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SUM(D411:D940)</f>
        <v>1127993364.060914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SUM(D412:D941)</f>
        <v>1127958628.060914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SUM(D413:D942)</f>
        <v>1127911172.060914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SUM(D414:D943)</f>
        <v>1127859126.060914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SUM(D415:D944)</f>
        <v>1127802522.060914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SUM(D416:D945)</f>
        <v>1127743253.060914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SUM(D417:D946)</f>
        <v>1127683347.060914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SUM(D418:D947)</f>
        <v>1127641313.060914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SUM(D419:D948)</f>
        <v>1127610612.060914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SUM(D420:D949)</f>
        <v>1127570158.060914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SUM(D421:D950)</f>
        <v>1127527804.060914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SUM(D422:D951)</f>
        <v>1127481675.060914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SUM(D423:D952)</f>
        <v>1127433856.060914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SUM(D424:D953)</f>
        <v>1127384365.060914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SUM(D425:D954)</f>
        <v>1127348610.060914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SUM(D426:D955)</f>
        <v>1127326410.060914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SUM(D427:D956)</f>
        <v>1127296258.060914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SUM(D428:D957)</f>
        <v>1127261354.060914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SUM(D429:D958)</f>
        <v>1127225538.060914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SUM(D430:D959)</f>
        <v>1127185713.060914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SUM(D431:D960)</f>
        <v>1127146618.060914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SUM(D432:D961)</f>
        <v>1127120976.060914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SUM(D433:D962)</f>
        <v>1127103142.060914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SUM(D434:D963)</f>
        <v>1127078112.060914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SUM(D435:D964)</f>
        <v>1127050606.060914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SUM(D436:D965)</f>
        <v>1127022065.060914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SUM(D437:D966)</f>
        <v>1126991851.060914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SUM(D438:D967)</f>
        <v>1126962837.060914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SUM(D439:D968)</f>
        <v>1126943198.060914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SUM(D440:D969)</f>
        <v>1126929657.060914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SUM(D441:D970)</f>
        <v>1126909291.060914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SUM(D442:D971)</f>
        <v>1126886553.060914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607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SUM(D443:D972)</f>
        <v>1126863053.060914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SUM(D444:D973)</f>
        <v>1126838660.060914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SUM(D445:D974)</f>
        <v>1126815847.060914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SUM(D446:D975)</f>
        <v>1126803186.060914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SUM(D447:D976)</f>
        <v>1126795436.060914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SUM(D448:D977)</f>
        <v>1126790201.060914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SUM(D449:D978)</f>
        <v>1126777225.060914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SUM(D450:D979)</f>
        <v>1126760251.060914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SUM(D451:D980)</f>
        <v>1126742430.060914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SUM(D452:D981)</f>
        <v>1126725505.060914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SUM(D453:D982)</f>
        <v>1126713902.060914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SUM(D454:D983)</f>
        <v>1126707494.060914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SUM(D455:D984)</f>
        <v>1126695211.060914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SUM(D456:D985)</f>
        <v>1126681669.060914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SUM(D457:D986)</f>
        <v>1126667468.060914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SUM(D458:D987)</f>
        <v>1126650704.060914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SUM(D459:D988)</f>
        <v>1126634559.060914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SUM(D460:D989)</f>
        <v>1126625132.060914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SUM(D461:D990)</f>
        <v>1126619847.060914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SUM(D462:D991)</f>
        <v>1126608326.060914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SUM(D463:D992)</f>
        <v>1126595746.060914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SUM(D464:D993)</f>
        <v>1126581683.060914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SUM(D465:D994)</f>
        <v>1126567950.060914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SUM(D466:D995)</f>
        <v>1126554561.060914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SUM(D467:D996)</f>
        <v>1126546779.060914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SUM(D468:D997)</f>
        <v>1126542357.060914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SUM(D469:D998)</f>
        <v>1126532602.060914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SUM(D470:D999)</f>
        <v>1126519728.060914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SUM(D471:D1000)</f>
        <v>1126506363.060914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SUM(D472:D1001)</f>
        <v>1126490903.060914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SUM(D473:D1002)</f>
        <v>1126475366.060914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SUM(D474:D1003)</f>
        <v>1126468780.060914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SUM(D475:D1004)</f>
        <v>1126461474.060914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SUM(D476:D1005)</f>
        <v>1126449492.060914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SUM(D477:D1006)</f>
        <v>1126438065.060914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SUM(D478:D1007)</f>
        <v>1126423868.060914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SUM(D479:D1008)</f>
        <v>1126406919.060914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SUM(D480:D1009)</f>
        <v>1126388520.060914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SUM(D481:D1010)</f>
        <v>1126380542.060914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SUM(D482:D1011)</f>
        <v>1126374793.060914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SUM(D483:D1012)</f>
        <v>1126369661.060914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SUM(D484:D1013)</f>
        <v>1126358049.060914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SUM(D485:D1014)</f>
        <v>1126341237.060914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SUM(D486:D1015)</f>
        <v>1126321890.060914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SUM(D487:D1016)</f>
        <v>1126294653.060914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SUM(D488:D1017)</f>
        <v>1126280118.060914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SUM(D489:D1018)</f>
        <v>1126273476.060914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13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SUM(D490:D1019)</f>
        <v>1126253480.060914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SUM(D491:D1020)</f>
        <v>1126213726.060914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SUM(D492:D1021)</f>
        <v>1126178279.060914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SUM(D493:D1022)</f>
        <v>1126141605.060914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SUM(D494:D1023)</f>
        <v>1126101076.060914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SUM(D495:D1024)</f>
        <v>1126076995.060914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SUM(D496:D1025)</f>
        <v>1126054717.060914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SUM(D497:D1026)</f>
        <v>1126022141.060914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SUM(D498:D1027)</f>
        <v>1125977909.060914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SUM(D499:D1028)</f>
        <v>1125921384.060914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SUM(D500:D1029)</f>
        <v>1125859733.060914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SUM(D501:D1030)</f>
        <v>1125792248.060914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SUM(D502:D1031)</f>
        <v>1125755469.060914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SUM(D503:D1032)</f>
        <v>1125741651.060914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SUM(D504:D1033)</f>
        <v>1125705835.060914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SUM(D505:D1034)</f>
        <v>1125644254.060914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SUM(D506:D1035)</f>
        <v>1125559720.060914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SUM(D507:D1036)</f>
        <v>1125475207.060914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SUM(D508:D1037)</f>
        <v>1125374109.060914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SUM(D509:D1038)</f>
        <v>1125322211.060914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SUM(D510:D1039)</f>
        <v>1125300443.060914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SUM(D511:D1040)</f>
        <v>1125244074.060914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SUM(D512:D1041)</f>
        <v>1125139316.060914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SUM(D513:D1042)</f>
        <v>1125027037.060914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SUM(D514:D1043)</f>
        <v>1124906092.060914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SUM(D515:D1044)</f>
        <v>1124775386.060914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SUM(D516:D1045)</f>
        <v>1124706436.060914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SUM(D517:D1046)</f>
        <v>1124682046.060914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SUM(D518:D1047)</f>
        <v>1124579671.060914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SUM(D519:D1048)</f>
        <v>1124478417.060914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SUM(D520:D1049)</f>
        <v>1124333782.060914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SUM(D521:D1050)</f>
        <v>1124190245.060914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SUM(D522:D1051)</f>
        <v>1124034948.060914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" si="473">+H551+D552</f>
        <v>40154140</v>
      </c>
      <c r="I552" s="16"/>
      <c r="J552" s="436">
        <f t="shared" ref="J552" si="474">+D552/H551</f>
        <v>2.7327456102314443E-3</v>
      </c>
      <c r="K552" s="16"/>
      <c r="L552" s="16"/>
      <c r="M552" s="16"/>
      <c r="N552" s="16">
        <f t="shared" ref="N552" si="475">SUM(D546:D552)</f>
        <v>822378</v>
      </c>
      <c r="O552" s="16">
        <f t="shared" ref="O552" si="476">+H552/BW552</f>
        <v>73948.69244935544</v>
      </c>
      <c r="P552" s="41"/>
      <c r="Q552" s="17">
        <f t="shared" ref="Q552" si="477">SUM(D546:D552)</f>
        <v>822378</v>
      </c>
      <c r="R552" s="16"/>
      <c r="S552" s="60">
        <f t="shared" ref="S552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" si="479">SUM(W547:W552)</f>
        <v>7175</v>
      </c>
      <c r="AA552" s="33">
        <f t="shared" ref="AA552" si="480">+AA551+W552</f>
        <v>647123</v>
      </c>
      <c r="AB552" s="33"/>
      <c r="AC552" s="46">
        <f t="shared" ref="AC552" si="481">+AA552/H552</f>
        <v>1.6115972101506844E-2</v>
      </c>
      <c r="AD552" s="33"/>
      <c r="AE552" s="33">
        <f t="shared" ref="AE552" si="482">+AA552/BW552</f>
        <v>1191.7550644567218</v>
      </c>
      <c r="AF552" s="50"/>
      <c r="AG552" s="33">
        <f t="shared" ref="AG552" si="483">SUM(W546:W552)</f>
        <v>8094</v>
      </c>
      <c r="AH552" s="33">
        <f t="shared" ref="AH552" si="484">SUM(D523:D1052)</f>
        <v>1123963813.060914</v>
      </c>
      <c r="AI552" s="213">
        <f t="shared" ref="AI552" si="485">+(AG552-AG545)/AG545</f>
        <v>0.15595544130248501</v>
      </c>
      <c r="AJ552" s="50"/>
      <c r="AK552" s="111"/>
      <c r="AL552" s="23">
        <f t="shared" ref="AL552" si="486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" si="487">+AL552/AP551</f>
        <v>5.9939066012698093E-3</v>
      </c>
      <c r="AS552" s="25"/>
      <c r="AT552" s="25"/>
      <c r="AU552" s="24"/>
      <c r="AV552" s="298">
        <f t="shared" ref="AV552" si="488">+AP552/H552</f>
        <v>0.79849562212016001</v>
      </c>
      <c r="AW552" s="298"/>
      <c r="AX552" s="24">
        <f t="shared" ref="AX552" si="489">+AP552/BW552</f>
        <v>59047.707182320439</v>
      </c>
      <c r="AY552" s="308"/>
      <c r="AZ552" s="111"/>
      <c r="BA552" s="65">
        <f t="shared" ref="BA552" si="490">+BC552-BC551</f>
        <v>3507865</v>
      </c>
      <c r="BB552" s="66"/>
      <c r="BC552" s="66">
        <v>609706717</v>
      </c>
      <c r="BD552" s="66"/>
      <c r="BE552" s="66">
        <f t="shared" ref="BE552" si="491">+D552</f>
        <v>109432</v>
      </c>
      <c r="BF552" s="66"/>
      <c r="BG552" s="144">
        <f t="shared" ref="BG552" si="492">+BE552/BA552</f>
        <v>3.1196183433512978E-2</v>
      </c>
      <c r="BH552" s="66"/>
      <c r="BI552" s="170"/>
      <c r="BJ552" s="66"/>
      <c r="BK552" s="66">
        <f t="shared" ref="BK552" si="493">SUM(BA546:BA552)</f>
        <v>16335497</v>
      </c>
      <c r="BL552" s="66"/>
      <c r="BM552" s="144">
        <f t="shared" ref="BM552" si="494">+Q552/BK552</f>
        <v>5.034300456239562E-2</v>
      </c>
      <c r="BN552" s="65">
        <f t="shared" ref="BN552" si="495">+BC552/BW552</f>
        <v>1122848.4659300183</v>
      </c>
      <c r="BO552" s="66"/>
      <c r="BP552" s="66">
        <f t="shared" ref="BP552" si="496">+BP551+BE552</f>
        <v>39247162</v>
      </c>
      <c r="BQ552" s="66"/>
      <c r="BR552" s="435">
        <f t="shared" ref="BR552" si="497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ref="H553" si="498">+H552+D553</f>
        <v>40296199</v>
      </c>
      <c r="I553" s="16"/>
      <c r="J553" s="436">
        <f t="shared" ref="J553" si="499">+D553/H552</f>
        <v>3.5378419261376287E-3</v>
      </c>
      <c r="K553" s="16"/>
      <c r="L553" s="16"/>
      <c r="M553" s="16"/>
      <c r="N553" s="16">
        <f t="shared" ref="N553" si="500">SUM(D547:D553)</f>
        <v>848661</v>
      </c>
      <c r="O553" s="16">
        <f t="shared" ref="O553" si="501">+H553/BW553</f>
        <v>74073.895220588238</v>
      </c>
      <c r="P553" s="41"/>
      <c r="Q553" s="17">
        <f t="shared" ref="Q553" si="502">SUM(D547:D553)</f>
        <v>848661</v>
      </c>
      <c r="R553" s="16"/>
      <c r="S553" s="60">
        <f t="shared" ref="S553" si="503">+(Q553-Q546)/Q546</f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ref="Z553" si="504">SUM(W548:W553)</f>
        <v>7409</v>
      </c>
      <c r="AA553" s="33">
        <f t="shared" ref="AA553" si="505">+AA552+W553</f>
        <v>649057</v>
      </c>
      <c r="AB553" s="33"/>
      <c r="AC553" s="46">
        <f t="shared" ref="AC553" si="506">+AA553/H553</f>
        <v>1.6107151942544258E-2</v>
      </c>
      <c r="AD553" s="33"/>
      <c r="AE553" s="33">
        <f t="shared" ref="AE553" si="507">+AA553/BW553</f>
        <v>1193.1194852941176</v>
      </c>
      <c r="AF553" s="50"/>
      <c r="AG553" s="33">
        <f t="shared" ref="AG553" si="508">SUM(W547:W553)</f>
        <v>9109</v>
      </c>
      <c r="AH553" s="33">
        <f t="shared" ref="AH553" si="509">SUM(D524:D1053)</f>
        <v>1123932930.060914</v>
      </c>
      <c r="AI553" s="213">
        <f t="shared" ref="AI553" si="510">+(AG553-AG546)/AG546</f>
        <v>0.36874530428249436</v>
      </c>
      <c r="AJ553" s="50"/>
      <c r="AK553" s="111"/>
      <c r="AL553" s="23">
        <f t="shared" ref="AL553" si="511">+AP553-AP552</f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ref="AR553" si="512">+AL553/AP552</f>
        <v>3.5517368123693096E-3</v>
      </c>
      <c r="AS553" s="25"/>
      <c r="AT553" s="25"/>
      <c r="AU553" s="24"/>
      <c r="AV553" s="298">
        <f t="shared" ref="AV553" si="513">+AP553/H553</f>
        <v>0.79850667801198816</v>
      </c>
      <c r="AW553" s="298"/>
      <c r="AX553" s="24">
        <f t="shared" ref="AX553" si="514">+AP553/BW553</f>
        <v>59148.5</v>
      </c>
      <c r="AY553" s="308"/>
      <c r="AZ553" s="111"/>
      <c r="BA553" s="65">
        <f t="shared" ref="BA553" si="515">+BC553-BC552</f>
        <v>1509314</v>
      </c>
      <c r="BB553" s="66"/>
      <c r="BC553" s="66">
        <v>611216031</v>
      </c>
      <c r="BD553" s="66"/>
      <c r="BE553" s="66">
        <f t="shared" ref="BE553" si="516">+D553</f>
        <v>142059</v>
      </c>
      <c r="BF553" s="66"/>
      <c r="BG553" s="144">
        <f t="shared" ref="BG553" si="517">+BE553/BA553</f>
        <v>9.4121567811601831E-2</v>
      </c>
      <c r="BH553" s="66"/>
      <c r="BI553" s="170"/>
      <c r="BJ553" s="66"/>
      <c r="BK553" s="66">
        <f t="shared" ref="BK553" si="518">SUM(BA547:BA553)</f>
        <v>13887767</v>
      </c>
      <c r="BL553" s="66"/>
      <c r="BM553" s="144">
        <f t="shared" ref="BM553" si="519">+Q553/BK553</f>
        <v>6.1108528102466003E-2</v>
      </c>
      <c r="BN553" s="65">
        <f t="shared" ref="BN553" si="520">+BC553/BW553</f>
        <v>1123558.8805147058</v>
      </c>
      <c r="BO553" s="66"/>
      <c r="BP553" s="66">
        <f t="shared" ref="BP553" si="521">+BP552+BE553</f>
        <v>39389221</v>
      </c>
      <c r="BQ553" s="66"/>
      <c r="BR553" s="435">
        <f t="shared" ref="BR553" si="522">+BP553/BC553</f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ref="H554" si="523">+H553+D554</f>
        <v>40460708</v>
      </c>
      <c r="I554" s="16"/>
      <c r="J554" s="436">
        <f t="shared" ref="J554" si="524">+D554/H553</f>
        <v>4.0824942322723792E-3</v>
      </c>
      <c r="K554" s="16"/>
      <c r="L554" s="16"/>
      <c r="M554" s="16"/>
      <c r="N554" s="16">
        <f t="shared" ref="N554" si="525">SUM(D548:D554)</f>
        <v>855411</v>
      </c>
      <c r="O554" s="16">
        <f t="shared" ref="O554" si="526">+H554/BW554</f>
        <v>74239.831192660553</v>
      </c>
      <c r="P554" s="41"/>
      <c r="Q554" s="17">
        <f t="shared" ref="Q554" si="527">SUM(D548:D554)</f>
        <v>855411</v>
      </c>
      <c r="R554" s="16"/>
      <c r="S554" s="60">
        <f t="shared" ref="S554" si="528">+(Q554-Q547)/Q547</f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ref="Z554" si="529">SUM(W549:W554)</f>
        <v>7762</v>
      </c>
      <c r="AA554" s="33">
        <f t="shared" ref="AA554" si="530">+AA553+W554</f>
        <v>651339</v>
      </c>
      <c r="AB554" s="33"/>
      <c r="AC554" s="46">
        <f t="shared" ref="AC554" si="531">+AA554/H554</f>
        <v>1.6098062347302475E-2</v>
      </c>
      <c r="AD554" s="33"/>
      <c r="AE554" s="33">
        <f t="shared" ref="AE554" si="532">+AA554/BW554</f>
        <v>1195.1174311926607</v>
      </c>
      <c r="AF554" s="50"/>
      <c r="AG554" s="33">
        <f t="shared" ref="AG554" si="533">SUM(W548:W554)</f>
        <v>9691</v>
      </c>
      <c r="AH554" s="33">
        <f t="shared" ref="AH554" si="534">SUM(D525:D1054)</f>
        <v>1123829233.060914</v>
      </c>
      <c r="AI554" s="213">
        <f t="shared" ref="AI554" si="535">+(AG554-AG547)/AG547</f>
        <v>0.40960000000000002</v>
      </c>
      <c r="AJ554" s="50"/>
      <c r="AK554" s="111"/>
      <c r="AL554" s="23">
        <f t="shared" ref="AL554" si="536">+AP554-AP553</f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ref="AR554" si="537">+AL554/AP553</f>
        <v>2.9306844338452221E-3</v>
      </c>
      <c r="AS554" s="25"/>
      <c r="AT554" s="25"/>
      <c r="AU554" s="24"/>
      <c r="AV554" s="298">
        <f t="shared" ref="AV554" si="538">+AP554/H554</f>
        <v>0.79759068971309155</v>
      </c>
      <c r="AW554" s="298"/>
      <c r="AX554" s="24">
        <f t="shared" ref="AX554" si="539">+AP554/BW554</f>
        <v>59212.998165137615</v>
      </c>
      <c r="AY554" s="308"/>
      <c r="AZ554" s="111"/>
      <c r="BA554" s="65">
        <f t="shared" ref="BA554" si="540">+BC554-BC553</f>
        <v>2550940</v>
      </c>
      <c r="BB554" s="66"/>
      <c r="BC554" s="66">
        <v>613766971</v>
      </c>
      <c r="BD554" s="66"/>
      <c r="BE554" s="66">
        <f t="shared" ref="BE554" si="541">+D554</f>
        <v>164509</v>
      </c>
      <c r="BF554" s="66"/>
      <c r="BG554" s="144">
        <f t="shared" ref="BG554" si="542">+BE554/BA554</f>
        <v>6.4489560710953603E-2</v>
      </c>
      <c r="BH554" s="66"/>
      <c r="BI554" s="170"/>
      <c r="BJ554" s="66"/>
      <c r="BK554" s="66">
        <f t="shared" ref="BK554" si="543">SUM(BA548:BA554)</f>
        <v>14749701</v>
      </c>
      <c r="BL554" s="66"/>
      <c r="BM554" s="144">
        <f t="shared" ref="BM554" si="544">+Q554/BK554</f>
        <v>5.7995141732025621E-2</v>
      </c>
      <c r="BN554" s="65">
        <f t="shared" ref="BN554" si="545">+BC554/BW554</f>
        <v>1126177.9284403669</v>
      </c>
      <c r="BO554" s="66"/>
      <c r="BP554" s="66">
        <f t="shared" ref="BP554" si="546">+BP553+BE554</f>
        <v>39553730</v>
      </c>
      <c r="BQ554" s="66"/>
      <c r="BR554" s="435">
        <f t="shared" ref="BR554" si="547">+BP554/BC554</f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ref="H555" si="548">+H554+D555</f>
        <v>40611850</v>
      </c>
      <c r="I555" s="16"/>
      <c r="J555" s="436">
        <f t="shared" ref="J555" si="549">+D555/H554</f>
        <v>3.7355253397938562E-3</v>
      </c>
      <c r="K555" s="16"/>
      <c r="L555" s="16"/>
      <c r="M555" s="16"/>
      <c r="N555" s="16">
        <f t="shared" ref="N555" si="550">SUM(D549:D555)</f>
        <v>845805</v>
      </c>
      <c r="O555" s="16">
        <f t="shared" ref="O555" si="551">+H555/BW555</f>
        <v>74380.67765567766</v>
      </c>
      <c r="P555" s="41"/>
      <c r="Q555" s="17">
        <f t="shared" ref="Q555" si="552">SUM(D549:D555)</f>
        <v>845805</v>
      </c>
      <c r="R555" s="16"/>
      <c r="S555" s="60">
        <f t="shared" ref="S555" si="553">+(Q555-Q548)/Q548</f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ref="Z555" si="554">SUM(W550:W555)</f>
        <v>7872</v>
      </c>
      <c r="AA555" s="33">
        <f t="shared" ref="AA555" si="555">+AA554+W555</f>
        <v>653210</v>
      </c>
      <c r="AB555" s="33"/>
      <c r="AC555" s="46">
        <f t="shared" ref="AC555" si="556">+AA555/H555</f>
        <v>1.6084221723462487E-2</v>
      </c>
      <c r="AD555" s="33"/>
      <c r="AE555" s="33">
        <f t="shared" ref="AE555" si="557">+AA555/BW555</f>
        <v>1196.3553113553114</v>
      </c>
      <c r="AF555" s="50"/>
      <c r="AG555" s="33">
        <f t="shared" ref="AG555" si="558">SUM(W549:W555)</f>
        <v>9633</v>
      </c>
      <c r="AH555" s="33">
        <f t="shared" ref="AH555" si="559">SUM(D526:D1055)</f>
        <v>1123684939.060914</v>
      </c>
      <c r="AI555" s="213">
        <f t="shared" ref="AI555" si="560">+(AG555-AG548)/AG548</f>
        <v>0.33070866141732286</v>
      </c>
      <c r="AJ555" s="50"/>
      <c r="AK555" s="111"/>
      <c r="AL555" s="23">
        <f t="shared" ref="AL555" si="561">+AP555-AP554</f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ref="AR555" si="562">+AL555/AP554</f>
        <v>2.3749434633184309E-3</v>
      </c>
      <c r="AS555" s="25"/>
      <c r="AT555" s="25"/>
      <c r="AU555" s="24"/>
      <c r="AV555" s="298">
        <f t="shared" ref="AV555" si="563">+AP555/H555</f>
        <v>0.7965095409344809</v>
      </c>
      <c r="AW555" s="298"/>
      <c r="AX555" s="24">
        <f t="shared" ref="AX555" si="564">+AP555/BW555</f>
        <v>59244.919413919415</v>
      </c>
      <c r="AY555" s="308"/>
      <c r="AZ555" s="111"/>
      <c r="BA555" s="65">
        <f t="shared" ref="BA555" si="565">+BC555-BC554</f>
        <v>1917422</v>
      </c>
      <c r="BB555" s="66"/>
      <c r="BC555" s="66">
        <v>615684393</v>
      </c>
      <c r="BD555" s="66"/>
      <c r="BE555" s="66">
        <f t="shared" ref="BE555" si="566">+D555</f>
        <v>151142</v>
      </c>
      <c r="BF555" s="66"/>
      <c r="BG555" s="144">
        <f t="shared" ref="BG555" si="567">+BE555/BA555</f>
        <v>7.8825631498960588E-2</v>
      </c>
      <c r="BH555" s="66"/>
      <c r="BI555" s="170"/>
      <c r="BJ555" s="66"/>
      <c r="BK555" s="66">
        <f t="shared" ref="BK555" si="568">SUM(BA549:BA555)</f>
        <v>14790703</v>
      </c>
      <c r="BL555" s="66"/>
      <c r="BM555" s="144">
        <f t="shared" ref="BM555" si="569">+Q555/BK555</f>
        <v>5.7184908655119368E-2</v>
      </c>
      <c r="BN555" s="65">
        <f t="shared" ref="BN555" si="570">+BC555/BW555</f>
        <v>1127627.0934065934</v>
      </c>
      <c r="BO555" s="66"/>
      <c r="BP555" s="66">
        <f t="shared" ref="BP555" si="571">+BP554+BE555</f>
        <v>39704872</v>
      </c>
      <c r="BQ555" s="66"/>
      <c r="BR555" s="435">
        <f t="shared" ref="BR555" si="572">+BP555/BC555</f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ref="H556" si="573">+H555+D556</f>
        <v>40770006</v>
      </c>
      <c r="I556" s="16"/>
      <c r="J556" s="436">
        <f t="shared" ref="J556" si="574">+D556/H555</f>
        <v>3.8943313343272959E-3</v>
      </c>
      <c r="K556" s="16"/>
      <c r="L556" s="16"/>
      <c r="M556" s="16"/>
      <c r="N556" s="16">
        <f t="shared" ref="N556" si="575">SUM(D550:D556)</f>
        <v>832836</v>
      </c>
      <c r="O556" s="16">
        <f t="shared" ref="O556" si="576">+H556/BW556</f>
        <v>74533.831809872034</v>
      </c>
      <c r="P556" s="41"/>
      <c r="Q556" s="17">
        <f t="shared" ref="Q556" si="577">SUM(D550:D556)</f>
        <v>832836</v>
      </c>
      <c r="R556" s="16"/>
      <c r="S556" s="60">
        <f t="shared" ref="S556" si="578">+(Q556-Q549)/Q549</f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ref="Z556" si="579">SUM(W551:W556)</f>
        <v>9091</v>
      </c>
      <c r="AA556" s="33">
        <f t="shared" ref="AA556" si="580">+AA555+W556</f>
        <v>655148</v>
      </c>
      <c r="AB556" s="33"/>
      <c r="AC556" s="46">
        <f t="shared" ref="AC556" si="581">+AA556/H556</f>
        <v>1.6069362364086973E-2</v>
      </c>
      <c r="AD556" s="33"/>
      <c r="AE556" s="33">
        <f t="shared" ref="AE556" si="582">+AA556/BW556</f>
        <v>1197.7111517367459</v>
      </c>
      <c r="AF556" s="50"/>
      <c r="AG556" s="33">
        <f t="shared" ref="AG556" si="583">SUM(W550:W556)</f>
        <v>9810</v>
      </c>
      <c r="AH556" s="33">
        <f t="shared" ref="AH556" si="584">SUM(D527:D1056)</f>
        <v>1123526812.060914</v>
      </c>
      <c r="AI556" s="213">
        <f t="shared" ref="AI556" si="585">+(AG556-AG549)/AG549</f>
        <v>0.31009615384615385</v>
      </c>
      <c r="AJ556" s="50"/>
      <c r="AK556" s="111"/>
      <c r="AL556" s="23">
        <f t="shared" ref="AL556" si="586">+AP556-AP555</f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ref="AR556" si="587">+AL556/AP555</f>
        <v>2.6722125691308256E-3</v>
      </c>
      <c r="AS556" s="25"/>
      <c r="AT556" s="25"/>
      <c r="AU556" s="24"/>
      <c r="AV556" s="298">
        <f t="shared" ref="AV556" si="588">+AP556/H556</f>
        <v>0.79553988782832163</v>
      </c>
      <c r="AW556" s="298"/>
      <c r="AX556" s="24">
        <f t="shared" ref="AX556" si="589">+AP556/BW556</f>
        <v>59294.636197440588</v>
      </c>
      <c r="AY556" s="308"/>
      <c r="AZ556" s="111"/>
      <c r="BA556" s="65">
        <f t="shared" ref="BA556" si="590">+BC556-BC555</f>
        <v>2140934</v>
      </c>
      <c r="BB556" s="66"/>
      <c r="BC556" s="66">
        <v>617825327</v>
      </c>
      <c r="BD556" s="66"/>
      <c r="BE556" s="66">
        <f t="shared" ref="BE556" si="591">+D556</f>
        <v>158156</v>
      </c>
      <c r="BF556" s="66"/>
      <c r="BG556" s="144">
        <f t="shared" ref="BG556" si="592">+BE556/BA556</f>
        <v>7.3872431378080777E-2</v>
      </c>
      <c r="BH556" s="66"/>
      <c r="BI556" s="170"/>
      <c r="BJ556" s="66"/>
      <c r="BK556" s="66">
        <f t="shared" ref="BK556" si="593">SUM(BA550:BA556)</f>
        <v>15031294</v>
      </c>
      <c r="BL556" s="66"/>
      <c r="BM556" s="144">
        <f t="shared" ref="BM556" si="594">+Q556/BK556</f>
        <v>5.5406806626229252E-2</v>
      </c>
      <c r="BN556" s="65">
        <f t="shared" ref="BN556" si="595">+BC556/BW556</f>
        <v>1129479.5740402194</v>
      </c>
      <c r="BO556" s="66"/>
      <c r="BP556" s="66">
        <f t="shared" ref="BP556" si="596">+BP555+BE556</f>
        <v>39863028</v>
      </c>
      <c r="BQ556" s="66"/>
      <c r="BR556" s="435">
        <f t="shared" ref="BR556" si="597">+BP556/BC556</f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ref="H557" si="598">+H556+D557</f>
        <v>40834565</v>
      </c>
      <c r="I557" s="16"/>
      <c r="J557" s="436">
        <f t="shared" ref="J557" si="599">+D557/H556</f>
        <v>1.5834925312495662E-3</v>
      </c>
      <c r="K557" s="16"/>
      <c r="L557" s="16"/>
      <c r="M557" s="16"/>
      <c r="N557" s="16">
        <f t="shared" ref="N557" si="600">SUM(D551:D557)</f>
        <v>825307</v>
      </c>
      <c r="O557" s="16">
        <f t="shared" ref="O557" si="601">+H557/BW557</f>
        <v>74515.629562043789</v>
      </c>
      <c r="P557" s="41"/>
      <c r="Q557" s="17">
        <f t="shared" ref="Q557" si="602">SUM(D551:D557)</f>
        <v>825307</v>
      </c>
      <c r="R557" s="16"/>
      <c r="S557" s="60">
        <f t="shared" ref="S557" si="603">+(Q557-Q550)/Q550</f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ref="Z557" si="604">SUM(W552:W557)</f>
        <v>9689</v>
      </c>
      <c r="AA557" s="33">
        <f t="shared" ref="AA557" si="605">+AA556+W557</f>
        <v>655997</v>
      </c>
      <c r="AB557" s="33"/>
      <c r="AC557" s="46">
        <f t="shared" ref="AC557" si="606">+AA557/H557</f>
        <v>1.6064748087802574E-2</v>
      </c>
      <c r="AD557" s="33"/>
      <c r="AE557" s="33">
        <f t="shared" ref="AE557" si="607">+AA557/BW557</f>
        <v>1197.0748175182482</v>
      </c>
      <c r="AF557" s="50"/>
      <c r="AG557" s="33">
        <f t="shared" ref="AG557" si="608">SUM(W551:W557)</f>
        <v>9940</v>
      </c>
      <c r="AH557" s="33">
        <f t="shared" ref="AH557" si="609">SUM(D528:D1057)</f>
        <v>1123371895.060914</v>
      </c>
      <c r="AI557" s="213">
        <f t="shared" ref="AI557" si="610">+(AG557-AG550)/AG550</f>
        <v>0.30258157515397721</v>
      </c>
      <c r="AJ557" s="50"/>
      <c r="AK557" s="111"/>
      <c r="AL557" s="23">
        <f t="shared" ref="AL557" si="611">+AP557-AP556</f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ref="AR557" si="612">+AL557/AP556</f>
        <v>1.5126024822096551E-3</v>
      </c>
      <c r="AS557" s="25"/>
      <c r="AT557" s="25"/>
      <c r="AU557" s="24"/>
      <c r="AV557" s="298">
        <f t="shared" ref="AV557" si="613">+AP557/H557</f>
        <v>0.79548358112789985</v>
      </c>
      <c r="AW557" s="298"/>
      <c r="AX557" s="24">
        <f t="shared" ref="AX557" si="614">+AP557/BW557</f>
        <v>59275.959854014596</v>
      </c>
      <c r="AY557" s="308"/>
      <c r="AZ557" s="111"/>
      <c r="BA557" s="65">
        <f t="shared" ref="BA557" si="615">+BC557-BC556</f>
        <v>1161730</v>
      </c>
      <c r="BB557" s="66"/>
      <c r="BC557" s="66">
        <v>618987057</v>
      </c>
      <c r="BD557" s="66"/>
      <c r="BE557" s="66">
        <f t="shared" ref="BE557" si="616">+D557</f>
        <v>64559</v>
      </c>
      <c r="BF557" s="66"/>
      <c r="BG557" s="144">
        <f t="shared" ref="BG557" si="617">+BE557/BA557</f>
        <v>5.5571432260508036E-2</v>
      </c>
      <c r="BH557" s="66"/>
      <c r="BI557" s="170"/>
      <c r="BJ557" s="66"/>
      <c r="BK557" s="66">
        <f t="shared" ref="BK557" si="618">SUM(BA551:BA557)</f>
        <v>13931615</v>
      </c>
      <c r="BL557" s="66"/>
      <c r="BM557" s="144">
        <f t="shared" ref="BM557" si="619">+Q557/BK557</f>
        <v>5.9239865586294196E-2</v>
      </c>
      <c r="BN557" s="65">
        <f t="shared" ref="BN557" si="620">+BC557/BW557</f>
        <v>1129538.4251824818</v>
      </c>
      <c r="BO557" s="66"/>
      <c r="BP557" s="66">
        <f t="shared" ref="BP557" si="621">+BP556+BE557</f>
        <v>39927587</v>
      </c>
      <c r="BQ557" s="66"/>
      <c r="BR557" s="435">
        <f t="shared" ref="BR557" si="622">+BP557/BC557</f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ref="H558" si="623">+H557+D558</f>
        <v>40871062</v>
      </c>
      <c r="I558" s="16"/>
      <c r="J558" s="436">
        <f t="shared" ref="J558" si="624">+D558/H557</f>
        <v>8.9377712239618564E-4</v>
      </c>
      <c r="K558" s="16"/>
      <c r="L558" s="16"/>
      <c r="M558" s="16"/>
      <c r="N558" s="16">
        <f t="shared" ref="N558" si="625">SUM(D552:D558)</f>
        <v>826354</v>
      </c>
      <c r="O558" s="16">
        <f t="shared" ref="O558" si="626">+H558/BW558</f>
        <v>74446.378870673958</v>
      </c>
      <c r="P558" s="41"/>
      <c r="Q558" s="17">
        <f t="shared" ref="Q558" si="627">SUM(D552:D558)</f>
        <v>826354</v>
      </c>
      <c r="R558" s="16"/>
      <c r="S558" s="60">
        <f t="shared" ref="S558" si="628">+(Q558-Q551)/Q551</f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ref="Z558" si="629">SUM(W553:W558)</f>
        <v>9247</v>
      </c>
      <c r="AA558" s="33">
        <f t="shared" ref="AA558" si="630">+AA557+W558</f>
        <v>656370</v>
      </c>
      <c r="AB558" s="33"/>
      <c r="AC558" s="46">
        <f t="shared" ref="AC558" si="631">+AA558/H558</f>
        <v>1.6059528866658762E-2</v>
      </c>
      <c r="AD558" s="33"/>
      <c r="AE558" s="33">
        <f t="shared" ref="AE558" si="632">+AA558/BW558</f>
        <v>1195.5737704918033</v>
      </c>
      <c r="AF558" s="50"/>
      <c r="AG558" s="33">
        <f t="shared" ref="AG558" si="633">SUM(W552:W558)</f>
        <v>10062</v>
      </c>
      <c r="AH558" s="33">
        <f t="shared" ref="AH558" si="634">SUM(D529:D1058)</f>
        <v>1123220787.060914</v>
      </c>
      <c r="AI558" s="213">
        <f t="shared" ref="AI558" si="635">+(AG558-AG551)/AG551</f>
        <v>0.33892215568862277</v>
      </c>
      <c r="AJ558" s="50"/>
      <c r="AK558" s="111"/>
      <c r="AL558" s="23">
        <f t="shared" ref="AL558" si="636">+AP558-AP557</f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ref="AR558" si="637">+AL558/AP557</f>
        <v>6.393761506323294E-4</v>
      </c>
      <c r="AS558" s="25"/>
      <c r="AT558" s="25"/>
      <c r="AU558" s="24"/>
      <c r="AV558" s="298">
        <f t="shared" ref="AV558" si="638">+AP558/H558</f>
        <v>0.79528139004560239</v>
      </c>
      <c r="AW558" s="298"/>
      <c r="AX558" s="24">
        <f t="shared" ref="AX558" si="639">+AP558/BW558</f>
        <v>59205.819672131147</v>
      </c>
      <c r="AY558" s="308"/>
      <c r="AZ558" s="111"/>
      <c r="BA558" s="65">
        <f t="shared" ref="BA558" si="640">+BC558-BC557</f>
        <v>938244</v>
      </c>
      <c r="BB558" s="66"/>
      <c r="BC558" s="66">
        <v>619925301</v>
      </c>
      <c r="BD558" s="66"/>
      <c r="BE558" s="66">
        <f t="shared" ref="BE558" si="641">+D558</f>
        <v>36497</v>
      </c>
      <c r="BF558" s="66"/>
      <c r="BG558" s="144">
        <f t="shared" ref="BG558" si="642">+BE558/BA558</f>
        <v>3.8899262878313107E-2</v>
      </c>
      <c r="BH558" s="66"/>
      <c r="BI558" s="170"/>
      <c r="BJ558" s="66"/>
      <c r="BK558" s="66">
        <f t="shared" ref="BK558" si="643">SUM(BA552:BA558)</f>
        <v>13726449</v>
      </c>
      <c r="BL558" s="66"/>
      <c r="BM558" s="144">
        <f t="shared" ref="BM558" si="644">+Q558/BK558</f>
        <v>6.0201586003779999E-2</v>
      </c>
      <c r="BN558" s="65">
        <f t="shared" ref="BN558" si="645">+BC558/BW558</f>
        <v>1129189.9836065574</v>
      </c>
      <c r="BO558" s="66"/>
      <c r="BP558" s="66">
        <f t="shared" ref="BP558" si="646">+BP557+BE558</f>
        <v>39964084</v>
      </c>
      <c r="BQ558" s="66"/>
      <c r="BR558" s="435">
        <f t="shared" ref="BR558" si="647">+BP558/BC558</f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ref="H559" si="648">+H558+D559</f>
        <v>40957134</v>
      </c>
      <c r="I559" s="16"/>
      <c r="J559" s="436">
        <f t="shared" ref="J559" si="649">+D559/H558</f>
        <v>2.105939894588499E-3</v>
      </c>
      <c r="K559" s="16"/>
      <c r="L559" s="16"/>
      <c r="M559" s="16"/>
      <c r="N559" s="16">
        <f t="shared" ref="N559" si="650">SUM(D553:D559)</f>
        <v>802994</v>
      </c>
      <c r="O559" s="16">
        <f t="shared" ref="O559" si="651">+H559/BW559</f>
        <v>74467.516363636358</v>
      </c>
      <c r="P559" s="41"/>
      <c r="Q559" s="17">
        <f t="shared" ref="Q559" si="652">SUM(D553:D559)</f>
        <v>802994</v>
      </c>
      <c r="R559" s="16"/>
      <c r="S559" s="60">
        <f t="shared" ref="S559" si="653">+(Q559-Q552)/Q552</f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ref="Z559" si="654">SUM(W554:W559)</f>
        <v>8059</v>
      </c>
      <c r="AA559" s="33">
        <f t="shared" ref="AA559" si="655">+AA558+W559</f>
        <v>657116</v>
      </c>
      <c r="AB559" s="33"/>
      <c r="AC559" s="46">
        <f t="shared" ref="AC559" si="656">+AA559/H559</f>
        <v>1.6043993703270351E-2</v>
      </c>
      <c r="AD559" s="33"/>
      <c r="AE559" s="33">
        <f t="shared" ref="AE559" si="657">+AA559/BW559</f>
        <v>1194.7563636363636</v>
      </c>
      <c r="AF559" s="50"/>
      <c r="AG559" s="33">
        <f t="shared" ref="AG559" si="658">SUM(W553:W559)</f>
        <v>9993</v>
      </c>
      <c r="AH559" s="33">
        <f t="shared" ref="AH559" si="659">SUM(D530:D1059)</f>
        <v>1123075704.060914</v>
      </c>
      <c r="AI559" s="213">
        <f t="shared" ref="AI559" si="660">+(AG559-AG552)/AG552</f>
        <v>0.23461823573017049</v>
      </c>
      <c r="AJ559" s="50"/>
      <c r="AK559" s="111"/>
      <c r="AL559" s="23">
        <f t="shared" ref="AL559" si="661">+AP559-AP558</f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ref="AR559" si="662">+AL559/AP558</f>
        <v>5.2912572746826965E-3</v>
      </c>
      <c r="AS559" s="25"/>
      <c r="AT559" s="25"/>
      <c r="AU559" s="24"/>
      <c r="AV559" s="298">
        <f t="shared" ref="AV559" si="663">+AP559/H559</f>
        <v>0.79780929007386114</v>
      </c>
      <c r="AW559" s="298"/>
      <c r="AX559" s="24">
        <f t="shared" ref="AX559" si="664">+AP559/BW559</f>
        <v>59410.876363636366</v>
      </c>
      <c r="AY559" s="308"/>
      <c r="AZ559" s="111"/>
      <c r="BA559" s="65">
        <f t="shared" ref="BA559" si="665">+BC559-BC558</f>
        <v>3246880</v>
      </c>
      <c r="BB559" s="66"/>
      <c r="BC559" s="66">
        <v>623172181</v>
      </c>
      <c r="BD559" s="66"/>
      <c r="BE559" s="66">
        <f t="shared" ref="BE559" si="666">+D559</f>
        <v>86072</v>
      </c>
      <c r="BF559" s="66"/>
      <c r="BG559" s="144">
        <f t="shared" ref="BG559" si="667">+BE559/BA559</f>
        <v>2.6509141083132116E-2</v>
      </c>
      <c r="BH559" s="66"/>
      <c r="BI559" s="170"/>
      <c r="BJ559" s="66"/>
      <c r="BK559" s="66">
        <f t="shared" ref="BK559" si="668">SUM(BA553:BA559)</f>
        <v>13465464</v>
      </c>
      <c r="BL559" s="66"/>
      <c r="BM559" s="144">
        <f t="shared" ref="BM559" si="669">+Q559/BK559</f>
        <v>5.9633593019891476E-2</v>
      </c>
      <c r="BN559" s="65">
        <f t="shared" ref="BN559" si="670">+BC559/BW559</f>
        <v>1133040.3290909091</v>
      </c>
      <c r="BO559" s="66"/>
      <c r="BP559" s="66">
        <f t="shared" ref="BP559" si="671">+BP558+BE559</f>
        <v>40050156</v>
      </c>
      <c r="BQ559" s="66"/>
      <c r="BR559" s="435">
        <f t="shared" ref="BR559" si="672">+BP559/BC559</f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ref="H560" si="673">+H559+D560</f>
        <v>41077713</v>
      </c>
      <c r="I560" s="16"/>
      <c r="J560" s="436">
        <f t="shared" ref="J560" si="674">+D560/H559</f>
        <v>2.9440292379833023E-3</v>
      </c>
      <c r="K560" s="16"/>
      <c r="L560" s="16"/>
      <c r="M560" s="16"/>
      <c r="N560" s="16">
        <f t="shared" ref="N560" si="675">SUM(D554:D560)</f>
        <v>781514</v>
      </c>
      <c r="O560" s="16">
        <f t="shared" ref="O560" si="676">+H560/BW560</f>
        <v>74551.203266787663</v>
      </c>
      <c r="P560" s="41"/>
      <c r="Q560" s="17">
        <f t="shared" ref="Q560" si="677">SUM(D554:D560)</f>
        <v>781514</v>
      </c>
      <c r="R560" s="16"/>
      <c r="S560" s="60">
        <f t="shared" ref="S560" si="678">+(Q560-Q553)/Q553</f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ref="Z560" si="679">SUM(W555:W560)</f>
        <v>7704</v>
      </c>
      <c r="AA560" s="33">
        <f t="shared" ref="AA560" si="680">+AA559+W560</f>
        <v>659043</v>
      </c>
      <c r="AB560" s="33"/>
      <c r="AC560" s="46">
        <f t="shared" ref="AC560" si="681">+AA560/H560</f>
        <v>1.6043809449664347E-2</v>
      </c>
      <c r="AD560" s="33"/>
      <c r="AE560" s="33">
        <f t="shared" ref="AE560" si="682">+AA560/BW560</f>
        <v>1196.0852994555353</v>
      </c>
      <c r="AF560" s="50"/>
      <c r="AG560" s="33">
        <f t="shared" ref="AG560" si="683">SUM(W554:W560)</f>
        <v>9986</v>
      </c>
      <c r="AH560" s="33">
        <f t="shared" ref="AH560" si="684">SUM(D531:D1060)</f>
        <v>1122976521.060914</v>
      </c>
      <c r="AI560" s="213">
        <f t="shared" ref="AI560" si="685">+(AG560-AG553)/AG553</f>
        <v>9.6278405972115497E-2</v>
      </c>
      <c r="AJ560" s="50"/>
      <c r="AK560" s="111"/>
      <c r="AL560" s="23">
        <f t="shared" ref="AL560" si="686">+AP560-AP559</f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ref="AR560" si="687">+AL560/AP559</f>
        <v>4.7142577076949056E-3</v>
      </c>
      <c r="AS560" s="25"/>
      <c r="AT560" s="25"/>
      <c r="AU560" s="24"/>
      <c r="AV560" s="298">
        <f t="shared" ref="AV560" si="688">+AP560/H560</f>
        <v>0.79921744913111403</v>
      </c>
      <c r="AW560" s="298"/>
      <c r="AX560" s="24">
        <f t="shared" ref="AX560" si="689">+AP560/BW560</f>
        <v>59582.622504537205</v>
      </c>
      <c r="AY560" s="308"/>
      <c r="AZ560" s="111"/>
      <c r="BA560" s="65">
        <f t="shared" ref="BA560" si="690">+BC560-BC559</f>
        <v>1840361</v>
      </c>
      <c r="BB560" s="66"/>
      <c r="BC560" s="66">
        <v>625012542</v>
      </c>
      <c r="BD560" s="66"/>
      <c r="BE560" s="66">
        <f t="shared" ref="BE560" si="691">+D560</f>
        <v>120579</v>
      </c>
      <c r="BF560" s="66"/>
      <c r="BG560" s="144">
        <f t="shared" ref="BG560" si="692">+BE560/BA560</f>
        <v>6.5519210633131222E-2</v>
      </c>
      <c r="BH560" s="66"/>
      <c r="BI560" s="170"/>
      <c r="BJ560" s="66"/>
      <c r="BK560" s="66">
        <f t="shared" ref="BK560" si="693">SUM(BA554:BA560)</f>
        <v>13796511</v>
      </c>
      <c r="BL560" s="66"/>
      <c r="BM560" s="144">
        <f t="shared" ref="BM560" si="694">+Q560/BK560</f>
        <v>5.6645770803937318E-2</v>
      </c>
      <c r="BN560" s="65">
        <f t="shared" ref="BN560" si="695">+BC560/BW560</f>
        <v>1134324.0326678767</v>
      </c>
      <c r="BO560" s="66"/>
      <c r="BP560" s="66">
        <f t="shared" ref="BP560" si="696">+BP559+BE560</f>
        <v>40170735</v>
      </c>
      <c r="BQ560" s="66"/>
      <c r="BR560" s="435">
        <f t="shared" ref="BR560" si="697">+BP560/BC560</f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ref="H561" si="698">+H560+D561</f>
        <v>41211333</v>
      </c>
      <c r="I561" s="16"/>
      <c r="J561" s="436">
        <f t="shared" ref="J561" si="699">+D561/H560</f>
        <v>3.2528587947435145E-3</v>
      </c>
      <c r="K561" s="16"/>
      <c r="L561" s="16"/>
      <c r="M561" s="16"/>
      <c r="N561" s="16">
        <f t="shared" ref="N561" si="700">SUM(D555:D561)</f>
        <v>750625</v>
      </c>
      <c r="O561" s="16">
        <f t="shared" ref="O561" si="701">+H561/BW561</f>
        <v>74658.211956521744</v>
      </c>
      <c r="P561" s="41"/>
      <c r="Q561" s="17">
        <f t="shared" ref="Q561" si="702">SUM(D555:D561)</f>
        <v>750625</v>
      </c>
      <c r="R561" s="16"/>
      <c r="S561" s="60">
        <f t="shared" ref="S561" si="703">+(Q561-Q554)/Q554</f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ref="Z561" si="704">SUM(W556:W561)</f>
        <v>8061</v>
      </c>
      <c r="AA561" s="33">
        <f t="shared" ref="AA561" si="705">+AA560+W561</f>
        <v>661271</v>
      </c>
      <c r="AB561" s="33"/>
      <c r="AC561" s="46">
        <f t="shared" ref="AC561" si="706">+AA561/H561</f>
        <v>1.6045853212270519E-2</v>
      </c>
      <c r="AD561" s="33"/>
      <c r="AE561" s="33">
        <f t="shared" ref="AE561" si="707">+AA561/BW561</f>
        <v>1197.9547101449275</v>
      </c>
      <c r="AF561" s="50"/>
      <c r="AG561" s="33">
        <f t="shared" ref="AG561" si="708">SUM(W555:W561)</f>
        <v>9932</v>
      </c>
      <c r="AH561" s="33">
        <f t="shared" ref="AH561" si="709">SUM(D532:D1061)</f>
        <v>1122865387.060914</v>
      </c>
      <c r="AI561" s="213">
        <f t="shared" ref="AI561" si="710">+(AG561-AG554)/AG554</f>
        <v>2.4868434630069138E-2</v>
      </c>
      <c r="AJ561" s="50"/>
      <c r="AK561" s="111"/>
      <c r="AL561" s="23">
        <f t="shared" ref="AL561" si="711">+AP561-AP560</f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ref="AR561" si="712">+AL561/AP560</f>
        <v>3.5890621466173112E-3</v>
      </c>
      <c r="AS561" s="25"/>
      <c r="AT561" s="25"/>
      <c r="AU561" s="24"/>
      <c r="AV561" s="298">
        <f t="shared" ref="AV561" si="713">+AP561/H561</f>
        <v>0.79948527750849507</v>
      </c>
      <c r="AW561" s="298"/>
      <c r="AX561" s="24">
        <f t="shared" ref="AX561" si="714">+AP561/BW561</f>
        <v>59688.141304347824</v>
      </c>
      <c r="AY561" s="308"/>
      <c r="AZ561" s="111"/>
      <c r="BA561" s="65">
        <f t="shared" ref="BA561" si="715">+BC561-BC560</f>
        <v>2041090</v>
      </c>
      <c r="BB561" s="66"/>
      <c r="BC561" s="66">
        <v>627053632</v>
      </c>
      <c r="BD561" s="66"/>
      <c r="BE561" s="66">
        <f t="shared" ref="BE561" si="716">+D561</f>
        <v>133620</v>
      </c>
      <c r="BF561" s="66"/>
      <c r="BG561" s="144">
        <f t="shared" ref="BG561" si="717">+BE561/BA561</f>
        <v>6.5465021140665033E-2</v>
      </c>
      <c r="BH561" s="66"/>
      <c r="BI561" s="170"/>
      <c r="BJ561" s="66"/>
      <c r="BK561" s="66">
        <f t="shared" ref="BK561" si="718">SUM(BA555:BA561)</f>
        <v>13286661</v>
      </c>
      <c r="BL561" s="66"/>
      <c r="BM561" s="144">
        <f t="shared" ref="BM561" si="719">+Q561/BK561</f>
        <v>5.649463021597375E-2</v>
      </c>
      <c r="BN561" s="65">
        <f t="shared" ref="BN561" si="720">+BC561/BW561</f>
        <v>1135966.7246376812</v>
      </c>
      <c r="BO561" s="66"/>
      <c r="BP561" s="66">
        <f t="shared" ref="BP561" si="721">+BP560+BE561</f>
        <v>40304355</v>
      </c>
      <c r="BQ561" s="66"/>
      <c r="BR561" s="435">
        <f t="shared" ref="BR561" si="722">+BP561/BC561</f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ref="H562" si="723">+H561+D562</f>
        <v>41338796</v>
      </c>
      <c r="I562" s="16"/>
      <c r="J562" s="436">
        <f t="shared" ref="J562" si="724">+D562/H561</f>
        <v>3.0929113600863143E-3</v>
      </c>
      <c r="K562" s="16"/>
      <c r="L562" s="16"/>
      <c r="M562" s="16"/>
      <c r="N562" s="16">
        <f t="shared" ref="N562" si="725">SUM(D556:D562)</f>
        <v>726946</v>
      </c>
      <c r="O562" s="16">
        <f t="shared" ref="O562" si="726">+H562/BW562</f>
        <v>74753.699819168178</v>
      </c>
      <c r="P562" s="41"/>
      <c r="Q562" s="17">
        <f t="shared" ref="Q562" si="727">SUM(D556:D562)</f>
        <v>726946</v>
      </c>
      <c r="R562" s="16"/>
      <c r="S562" s="60">
        <f t="shared" ref="S562" si="728">+(Q562-Q555)/Q555</f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ref="Z562" si="729">SUM(W557:W562)</f>
        <v>8097</v>
      </c>
      <c r="AA562" s="33">
        <f t="shared" ref="AA562" si="730">+AA561+W562</f>
        <v>663245</v>
      </c>
      <c r="AB562" s="33"/>
      <c r="AC562" s="46">
        <f t="shared" ref="AC562" si="731">+AA562/H562</f>
        <v>1.6044129587131663E-2</v>
      </c>
      <c r="AD562" s="33"/>
      <c r="AE562" s="33">
        <f t="shared" ref="AE562" si="732">+AA562/BW562</f>
        <v>1199.3580470162749</v>
      </c>
      <c r="AF562" s="50"/>
      <c r="AG562" s="33">
        <f t="shared" ref="AG562" si="733">SUM(W556:W562)</f>
        <v>10035</v>
      </c>
      <c r="AH562" s="33">
        <f t="shared" ref="AH562" si="734">SUM(D533:D1062)</f>
        <v>1122717768.060914</v>
      </c>
      <c r="AI562" s="213">
        <f t="shared" ref="AI562" si="735">+(AG562-AG555)/AG555</f>
        <v>4.17315478044223E-2</v>
      </c>
      <c r="AJ562" s="50"/>
      <c r="AK562" s="111"/>
      <c r="AL562" s="23">
        <f t="shared" ref="AL562" si="736">+AP562-AP561</f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ref="AR562" si="737">+AL562/AP561</f>
        <v>2.6001996973763451E-3</v>
      </c>
      <c r="AS562" s="25"/>
      <c r="AT562" s="25"/>
      <c r="AU562" s="24"/>
      <c r="AV562" s="298">
        <f t="shared" ref="AV562" si="738">+AP562/H562</f>
        <v>0.79909257637788966</v>
      </c>
      <c r="AW562" s="298"/>
      <c r="AX562" s="24">
        <f t="shared" ref="AX562" si="739">+AP562/BW562</f>
        <v>59735.126582278484</v>
      </c>
      <c r="AY562" s="308"/>
      <c r="AZ562" s="111"/>
      <c r="BA562" s="65">
        <f t="shared" ref="BA562" si="740">+BC562-BC561</f>
        <v>1964598</v>
      </c>
      <c r="BB562" s="66"/>
      <c r="BC562" s="66">
        <v>629018230</v>
      </c>
      <c r="BD562" s="66"/>
      <c r="BE562" s="66">
        <f t="shared" ref="BE562" si="741">+D562</f>
        <v>127463</v>
      </c>
      <c r="BF562" s="66"/>
      <c r="BG562" s="144">
        <f t="shared" ref="BG562" si="742">+BE562/BA562</f>
        <v>6.4879939814659282E-2</v>
      </c>
      <c r="BH562" s="66"/>
      <c r="BI562" s="170"/>
      <c r="BJ562" s="66"/>
      <c r="BK562" s="66">
        <f t="shared" ref="BK562" si="743">SUM(BA556:BA562)</f>
        <v>13333837</v>
      </c>
      <c r="BL562" s="66"/>
      <c r="BM562" s="144">
        <f t="shared" ref="BM562" si="744">+Q562/BK562</f>
        <v>5.4518890548909515E-2</v>
      </c>
      <c r="BN562" s="65">
        <f t="shared" ref="BN562" si="745">+BC562/BW562</f>
        <v>1137465.1537070523</v>
      </c>
      <c r="BO562" s="66"/>
      <c r="BP562" s="66">
        <f t="shared" ref="BP562" si="746">+BP561+BE562</f>
        <v>40431818</v>
      </c>
      <c r="BQ562" s="66"/>
      <c r="BR562" s="435">
        <f t="shared" ref="BR562" si="747">+BP562/BC562</f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ref="H563" si="748">+H562+D563</f>
        <v>41469803</v>
      </c>
      <c r="I563" s="16"/>
      <c r="J563" s="436">
        <f t="shared" ref="J563" si="749">+D563/H562</f>
        <v>3.1691053604947757E-3</v>
      </c>
      <c r="K563" s="16"/>
      <c r="L563" s="16"/>
      <c r="M563" s="16"/>
      <c r="N563" s="16">
        <f t="shared" ref="N563" si="750">SUM(D557:D563)</f>
        <v>699797</v>
      </c>
      <c r="O563" s="16">
        <f t="shared" ref="O563" si="751">+H563/BW563</f>
        <v>74855.24007220217</v>
      </c>
      <c r="P563" s="41"/>
      <c r="Q563" s="17">
        <f t="shared" ref="Q563" si="752">SUM(D557:D563)</f>
        <v>699797</v>
      </c>
      <c r="R563" s="16"/>
      <c r="S563" s="60">
        <f t="shared" ref="S563" si="753">+(Q563-Q556)/Q556</f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ref="Z563" si="754">SUM(W558:W563)</f>
        <v>9252</v>
      </c>
      <c r="AA563" s="33">
        <f t="shared" ref="AA563" si="755">+AA562+W563</f>
        <v>665249</v>
      </c>
      <c r="AB563" s="33"/>
      <c r="AC563" s="46">
        <f t="shared" ref="AC563" si="756">+AA563/H563</f>
        <v>1.6041768995140874E-2</v>
      </c>
      <c r="AD563" s="33"/>
      <c r="AE563" s="33">
        <f t="shared" ref="AE563" si="757">+AA563/BW563</f>
        <v>1200.8104693140795</v>
      </c>
      <c r="AF563" s="50"/>
      <c r="AG563" s="33">
        <f t="shared" ref="AG563" si="758">SUM(W557:W563)</f>
        <v>10101</v>
      </c>
      <c r="AH563" s="33">
        <f t="shared" ref="AH563" si="759">SUM(D534:D1063)</f>
        <v>1122546031.060914</v>
      </c>
      <c r="AI563" s="213">
        <f t="shared" ref="AI563" si="760">+(AG563-AG556)/AG556</f>
        <v>2.9663608562691131E-2</v>
      </c>
      <c r="AJ563" s="50"/>
      <c r="AK563" s="111"/>
      <c r="AL563" s="23">
        <f t="shared" ref="AL563" si="761">+AP563-AP562</f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ref="AR563" si="762">+AL563/AP562</f>
        <v>2.4056772627202212E-3</v>
      </c>
      <c r="AS563" s="25"/>
      <c r="AT563" s="25"/>
      <c r="AU563" s="24"/>
      <c r="AV563" s="298">
        <f t="shared" ref="AV563" si="763">+AP563/H563</f>
        <v>0.79848445385670141</v>
      </c>
      <c r="AW563" s="298"/>
      <c r="AX563" s="24">
        <f t="shared" ref="AX563" si="764">+AP563/BW563</f>
        <v>59770.74548736462</v>
      </c>
      <c r="AY563" s="308"/>
      <c r="AZ563" s="111"/>
      <c r="BA563" s="65">
        <f t="shared" ref="BA563" si="765">+BC563-BC562</f>
        <v>2139205</v>
      </c>
      <c r="BB563" s="66"/>
      <c r="BC563" s="66">
        <v>631157435</v>
      </c>
      <c r="BD563" s="66"/>
      <c r="BE563" s="66">
        <f t="shared" ref="BE563" si="766">+D563</f>
        <v>131007</v>
      </c>
      <c r="BF563" s="66"/>
      <c r="BG563" s="144">
        <f t="shared" ref="BG563" si="767">+BE563/BA563</f>
        <v>6.1240975035118189E-2</v>
      </c>
      <c r="BH563" s="66"/>
      <c r="BI563" s="170"/>
      <c r="BJ563" s="66"/>
      <c r="BK563" s="66">
        <f t="shared" ref="BK563" si="768">SUM(BA557:BA563)</f>
        <v>13332108</v>
      </c>
      <c r="BL563" s="66"/>
      <c r="BM563" s="144">
        <f t="shared" ref="BM563" si="769">+Q563/BK563</f>
        <v>5.2489598794129178E-2</v>
      </c>
      <c r="BN563" s="65">
        <f t="shared" ref="BN563" si="770">+BC563/BW563</f>
        <v>1139273.3483754513</v>
      </c>
      <c r="BO563" s="66"/>
      <c r="BP563" s="66">
        <f t="shared" ref="BP563" si="771">+BP562+BE563</f>
        <v>40562825</v>
      </c>
      <c r="BQ563" s="66"/>
      <c r="BR563" s="435">
        <f t="shared" ref="BR563" si="772">+BP563/BC563</f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ref="H564" si="773">+H563+D564</f>
        <v>41554582</v>
      </c>
      <c r="I564" s="16"/>
      <c r="J564" s="436">
        <f t="shared" ref="J564" si="774">+D564/H563</f>
        <v>2.0443550214116041E-3</v>
      </c>
      <c r="K564" s="16"/>
      <c r="L564" s="16"/>
      <c r="M564" s="16"/>
      <c r="N564" s="16">
        <f t="shared" ref="N564" si="775">SUM(D558:D564)</f>
        <v>720017</v>
      </c>
      <c r="O564" s="16">
        <f t="shared" ref="O564" si="776">+H564/BW564</f>
        <v>74873.120720720719</v>
      </c>
      <c r="P564" s="41"/>
      <c r="Q564" s="17">
        <f t="shared" ref="Q564" si="777">SUM(D558:D564)</f>
        <v>720017</v>
      </c>
      <c r="R564" s="16"/>
      <c r="S564" s="60">
        <f t="shared" ref="S564" si="778">+(Q564-Q557)/Q557</f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ref="Z564" si="779">SUM(W559:W564)</f>
        <v>10074</v>
      </c>
      <c r="AA564" s="33">
        <f t="shared" ref="AA564" si="780">+AA563+W564</f>
        <v>666444</v>
      </c>
      <c r="AB564" s="33"/>
      <c r="AC564" s="46">
        <f t="shared" ref="AC564" si="781">+AA564/H564</f>
        <v>1.6037798190341561E-2</v>
      </c>
      <c r="AD564" s="33"/>
      <c r="AE564" s="33">
        <f t="shared" ref="AE564" si="782">+AA564/BW564</f>
        <v>1200.8</v>
      </c>
      <c r="AF564" s="50"/>
      <c r="AG564" s="33">
        <f t="shared" ref="AG564" si="783">SUM(W558:W564)</f>
        <v>10447</v>
      </c>
      <c r="AH564" s="33">
        <f t="shared" ref="AH564" si="784">SUM(D535:D1064)</f>
        <v>1122368825.060914</v>
      </c>
      <c r="AI564" s="213">
        <f t="shared" ref="AI564" si="785">+(AG564-AG557)/AG557</f>
        <v>5.1006036217303825E-2</v>
      </c>
      <c r="AJ564" s="50"/>
      <c r="AK564" s="111"/>
      <c r="AL564" s="23">
        <f t="shared" ref="AL564" si="786">+AP564-AP563</f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ref="AR564" si="787">+AL564/AP563</f>
        <v>1.7407668343359961E-3</v>
      </c>
      <c r="AS564" s="25"/>
      <c r="AT564" s="25"/>
      <c r="AU564" s="24"/>
      <c r="AV564" s="298">
        <f t="shared" ref="AV564" si="788">+AP564/H564</f>
        <v>0.79824253797090294</v>
      </c>
      <c r="AW564" s="298"/>
      <c r="AX564" s="24">
        <f t="shared" ref="AX564" si="789">+AP564/BW564</f>
        <v>59766.909909909911</v>
      </c>
      <c r="AY564" s="308"/>
      <c r="AZ564" s="111"/>
      <c r="BA564" s="65">
        <f t="shared" ref="BA564" si="790">+BC564-BC563</f>
        <v>1512631</v>
      </c>
      <c r="BB564" s="66"/>
      <c r="BC564" s="66">
        <v>632670066</v>
      </c>
      <c r="BD564" s="66"/>
      <c r="BE564" s="66">
        <f t="shared" ref="BE564" si="791">+D564</f>
        <v>84779</v>
      </c>
      <c r="BF564" s="66"/>
      <c r="BG564" s="144">
        <f t="shared" ref="BG564" si="792">+BE564/BA564</f>
        <v>5.6047377053623788E-2</v>
      </c>
      <c r="BH564" s="66"/>
      <c r="BI564" s="170"/>
      <c r="BJ564" s="66"/>
      <c r="BK564" s="66">
        <f t="shared" ref="BK564" si="793">SUM(BA558:BA564)</f>
        <v>13683009</v>
      </c>
      <c r="BL564" s="66"/>
      <c r="BM564" s="144">
        <f t="shared" ref="BM564" si="794">+Q564/BK564</f>
        <v>5.262124727097673E-2</v>
      </c>
      <c r="BN564" s="65">
        <f t="shared" ref="BN564" si="795">+BC564/BW564</f>
        <v>1139946.0648648648</v>
      </c>
      <c r="BO564" s="66"/>
      <c r="BP564" s="66">
        <f t="shared" ref="BP564" si="796">+BP563+BE564</f>
        <v>40647604</v>
      </c>
      <c r="BQ564" s="66"/>
      <c r="BR564" s="435">
        <f t="shared" ref="BR564" si="797">+BP564/BC564</f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ref="H565" si="798">+H564+D565</f>
        <v>41613204</v>
      </c>
      <c r="I565" s="16"/>
      <c r="J565" s="436">
        <f t="shared" ref="J565" si="799">+D565/H564</f>
        <v>1.4107228897164699E-3</v>
      </c>
      <c r="K565" s="16"/>
      <c r="L565" s="16"/>
      <c r="M565" s="16"/>
      <c r="N565" s="16">
        <f t="shared" ref="N565" si="800">SUM(D559:D565)</f>
        <v>742142</v>
      </c>
      <c r="O565" s="16">
        <f t="shared" ref="O565" si="801">+H565/BW565</f>
        <v>74843.892086330932</v>
      </c>
      <c r="P565" s="41"/>
      <c r="Q565" s="17">
        <f t="shared" ref="Q565" si="802">SUM(D559:D565)</f>
        <v>742142</v>
      </c>
      <c r="R565" s="16"/>
      <c r="S565" s="60">
        <f t="shared" ref="S565" si="803">+(Q565-Q558)/Q558</f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ref="Z565" si="804">SUM(W560:W565)</f>
        <v>9914</v>
      </c>
      <c r="AA565" s="33">
        <f t="shared" ref="AA565" si="805">+AA564+W565</f>
        <v>667030</v>
      </c>
      <c r="AB565" s="33"/>
      <c r="AC565" s="46">
        <f t="shared" ref="AC565" si="806">+AA565/H565</f>
        <v>1.60292872425781E-2</v>
      </c>
      <c r="AD565" s="33"/>
      <c r="AE565" s="33">
        <f t="shared" ref="AE565" si="807">+AA565/BW565</f>
        <v>1199.6942446043165</v>
      </c>
      <c r="AF565" s="50"/>
      <c r="AG565" s="33">
        <f t="shared" ref="AG565" si="808">SUM(W559:W565)</f>
        <v>10660</v>
      </c>
      <c r="AH565" s="33">
        <f t="shared" ref="AH565" si="809">SUM(D536:D1065)</f>
        <v>1122178455.060914</v>
      </c>
      <c r="AI565" s="213">
        <f t="shared" ref="AI565" si="810">+(AG565-AG558)/AG558</f>
        <v>5.9431524547803614E-2</v>
      </c>
      <c r="AJ565" s="50"/>
      <c r="AK565" s="111"/>
      <c r="AL565" s="23">
        <f t="shared" ref="AL565" si="811">+AP565-AP564</f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ref="AR565" si="812">+AL565/AP564</f>
        <v>1.0543060149436391E-3</v>
      </c>
      <c r="AS565" s="25"/>
      <c r="AT565" s="25"/>
      <c r="AU565" s="24"/>
      <c r="AV565" s="298">
        <f t="shared" ref="AV565" si="813">+AP565/H565</f>
        <v>0.79795843165549085</v>
      </c>
      <c r="AW565" s="298"/>
      <c r="AX565" s="24">
        <f t="shared" ref="AX565" si="814">+AP565/BW565</f>
        <v>59722.314748201439</v>
      </c>
      <c r="AY565" s="308"/>
      <c r="AZ565" s="111"/>
      <c r="BA565" s="65">
        <f t="shared" ref="BA565" si="815">+BC565-BC564</f>
        <v>1143749</v>
      </c>
      <c r="BB565" s="66"/>
      <c r="BC565" s="66">
        <v>633813815</v>
      </c>
      <c r="BD565" s="66"/>
      <c r="BE565" s="66">
        <f t="shared" ref="BE565" si="816">+D565</f>
        <v>58622</v>
      </c>
      <c r="BF565" s="66"/>
      <c r="BG565" s="144">
        <f t="shared" ref="BG565" si="817">+BE565/BA565</f>
        <v>5.1254252462734393E-2</v>
      </c>
      <c r="BH565" s="66"/>
      <c r="BI565" s="170"/>
      <c r="BJ565" s="66"/>
      <c r="BK565" s="66">
        <f t="shared" ref="BK565" si="818">SUM(BA559:BA565)</f>
        <v>13888514</v>
      </c>
      <c r="BL565" s="66"/>
      <c r="BM565" s="144">
        <f t="shared" ref="BM565" si="819">+Q565/BK565</f>
        <v>5.3435666335505727E-2</v>
      </c>
      <c r="BN565" s="65">
        <f t="shared" ref="BN565" si="820">+BC565/BW565</f>
        <v>1139952.904676259</v>
      </c>
      <c r="BO565" s="66"/>
      <c r="BP565" s="66">
        <f t="shared" ref="BP565" si="821">+BP564+BE565</f>
        <v>40706226</v>
      </c>
      <c r="BQ565" s="66"/>
      <c r="BR565" s="435">
        <f t="shared" ref="BR565" si="822">+BP565/BC565</f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ref="H566" si="823">+H565+D566</f>
        <v>41694613</v>
      </c>
      <c r="I566" s="16"/>
      <c r="J566" s="436">
        <f t="shared" ref="J566" si="824">+D566/H565</f>
        <v>1.9563261699339471E-3</v>
      </c>
      <c r="K566" s="16"/>
      <c r="L566" s="16"/>
      <c r="M566" s="16"/>
      <c r="N566" s="16">
        <f t="shared" ref="N566" si="825">SUM(D560:D566)</f>
        <v>737479</v>
      </c>
      <c r="O566" s="16">
        <f t="shared" ref="O566" si="826">+H566/BW566</f>
        <v>74855.678635547578</v>
      </c>
      <c r="P566" s="41"/>
      <c r="Q566" s="17">
        <f t="shared" ref="Q566" si="827">SUM(D560:D566)</f>
        <v>737479</v>
      </c>
      <c r="R566" s="16"/>
      <c r="S566" s="60">
        <f t="shared" ref="S566" si="828">+(Q566-Q559)/Q559</f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ref="Z566" si="829">SUM(W561:W566)</f>
        <v>8676</v>
      </c>
      <c r="AA566" s="33">
        <f t="shared" ref="AA566" si="830">+AA565+W566</f>
        <v>667719</v>
      </c>
      <c r="AB566" s="33"/>
      <c r="AC566" s="46">
        <f t="shared" ref="AC566" si="831">+AA566/H566</f>
        <v>1.60145148727007E-2</v>
      </c>
      <c r="AD566" s="33"/>
      <c r="AE566" s="33">
        <f t="shared" ref="AE566" si="832">+AA566/BW566</f>
        <v>1198.7773788150807</v>
      </c>
      <c r="AF566" s="50"/>
      <c r="AG566" s="33">
        <f t="shared" ref="AG566" si="833">SUM(W560:W566)</f>
        <v>10603</v>
      </c>
      <c r="AH566" s="33">
        <f t="shared" ref="AH566" si="834">SUM(D537:D1066)</f>
        <v>1122105670.060914</v>
      </c>
      <c r="AI566" s="213">
        <f t="shared" ref="AI566" si="835">+(AG566-AG559)/AG559</f>
        <v>6.1042729910937656E-2</v>
      </c>
      <c r="AJ566" s="50"/>
      <c r="AK566" s="111"/>
      <c r="AL566" s="23">
        <f t="shared" ref="AL566" si="836">+AP566-AP565</f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ref="AR566" si="837">+AL566/AP565</f>
        <v>5.698615899417228E-3</v>
      </c>
      <c r="AS566" s="25"/>
      <c r="AT566" s="25"/>
      <c r="AU566" s="24"/>
      <c r="AV566" s="298">
        <f t="shared" ref="AV566" si="838">+AP566/H566</f>
        <v>0.80093879274044344</v>
      </c>
      <c r="AW566" s="298"/>
      <c r="AX566" s="24">
        <f t="shared" ref="AX566" si="839">+AP566/BW566</f>
        <v>59954.81687612208</v>
      </c>
      <c r="AY566" s="308"/>
      <c r="AZ566" s="111"/>
      <c r="BA566" s="65">
        <f t="shared" ref="BA566" si="840">+BC566-BC565</f>
        <v>2710122</v>
      </c>
      <c r="BB566" s="66"/>
      <c r="BC566" s="66">
        <v>636523937</v>
      </c>
      <c r="BD566" s="66"/>
      <c r="BE566" s="66">
        <f t="shared" ref="BE566" si="841">+D566</f>
        <v>81409</v>
      </c>
      <c r="BF566" s="66"/>
      <c r="BG566" s="144">
        <f t="shared" ref="BG566" si="842">+BE566/BA566</f>
        <v>3.0038869098881895E-2</v>
      </c>
      <c r="BH566" s="66"/>
      <c r="BI566" s="170"/>
      <c r="BJ566" s="66"/>
      <c r="BK566" s="66">
        <f t="shared" ref="BK566" si="843">SUM(BA560:BA566)</f>
        <v>13351756</v>
      </c>
      <c r="BL566" s="66"/>
      <c r="BM566" s="144">
        <f t="shared" ref="BM566" si="844">+Q566/BK566</f>
        <v>5.5234607343034127E-2</v>
      </c>
      <c r="BN566" s="65">
        <f t="shared" ref="BN566" si="845">+BC566/BW566</f>
        <v>1142771.8797127469</v>
      </c>
      <c r="BO566" s="66"/>
      <c r="BP566" s="66">
        <f t="shared" ref="BP566" si="846">+BP565+BE566</f>
        <v>40787635</v>
      </c>
      <c r="BQ566" s="66"/>
      <c r="BR566" s="435">
        <f t="shared" ref="BR566" si="847">+BP566/BC566</f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ref="H567" si="848">+H566+D567</f>
        <v>41800246</v>
      </c>
      <c r="I567" s="16"/>
      <c r="J567" s="436">
        <f t="shared" ref="J567" si="849">+D567/H566</f>
        <v>2.5334927560066332E-3</v>
      </c>
      <c r="K567" s="16"/>
      <c r="L567" s="16"/>
      <c r="M567" s="16"/>
      <c r="N567" s="16">
        <f t="shared" ref="N567" si="850">SUM(D561:D567)</f>
        <v>722533</v>
      </c>
      <c r="O567" s="16">
        <f t="shared" ref="O567" si="851">+H567/BW567</f>
        <v>74910.835125448022</v>
      </c>
      <c r="P567" s="41"/>
      <c r="Q567" s="17">
        <f t="shared" ref="Q567" si="852">SUM(D561:D567)</f>
        <v>722533</v>
      </c>
      <c r="R567" s="16"/>
      <c r="S567" s="60">
        <f t="shared" ref="S567" si="853">+(Q567-Q560)/Q560</f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ref="Z567" si="854">SUM(W562:W567)</f>
        <v>8284</v>
      </c>
      <c r="AA567" s="33">
        <f t="shared" ref="AA567" si="855">+AA566+W567</f>
        <v>669555</v>
      </c>
      <c r="AB567" s="33"/>
      <c r="AC567" s="46">
        <f t="shared" ref="AC567" si="856">+AA567/H567</f>
        <v>1.6017967932533218E-2</v>
      </c>
      <c r="AD567" s="33"/>
      <c r="AE567" s="33">
        <f t="shared" ref="AE567" si="857">+AA567/BW567</f>
        <v>1199.9193548387098</v>
      </c>
      <c r="AF567" s="50"/>
      <c r="AG567" s="33">
        <f t="shared" ref="AG567" si="858">SUM(W561:W567)</f>
        <v>10512</v>
      </c>
      <c r="AH567" s="33">
        <f t="shared" ref="AH567" si="859">SUM(D538:D1067)</f>
        <v>1122068408.060914</v>
      </c>
      <c r="AI567" s="213">
        <f t="shared" ref="AI567" si="860">+(AG567-AG560)/AG560</f>
        <v>5.2673743240536752E-2</v>
      </c>
      <c r="AJ567" s="50"/>
      <c r="AK567" s="111"/>
      <c r="AL567" s="23">
        <f t="shared" ref="AL567" si="861">+AP567-AP566</f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ref="AR567" si="862">+AL567/AP566</f>
        <v>3.77678187520806E-3</v>
      </c>
      <c r="AS567" s="25"/>
      <c r="AT567" s="25"/>
      <c r="AU567" s="24"/>
      <c r="AV567" s="298">
        <f t="shared" ref="AV567" si="863">+AP567/H567</f>
        <v>0.80193207475381845</v>
      </c>
      <c r="AW567" s="298"/>
      <c r="AX567" s="24">
        <f t="shared" ref="AX567" si="864">+AP567/BW567</f>
        <v>60073.401433691753</v>
      </c>
      <c r="AY567" s="308"/>
      <c r="AZ567" s="111"/>
      <c r="BA567" s="65">
        <f t="shared" ref="BA567" si="865">+BC567-BC566</f>
        <v>1525802</v>
      </c>
      <c r="BB567" s="66"/>
      <c r="BC567" s="66">
        <v>638049739</v>
      </c>
      <c r="BD567" s="66"/>
      <c r="BE567" s="66">
        <f t="shared" ref="BE567" si="866">+D567</f>
        <v>105633</v>
      </c>
      <c r="BF567" s="66"/>
      <c r="BG567" s="144">
        <f t="shared" ref="BG567" si="867">+BE567/BA567</f>
        <v>6.9231132217679625E-2</v>
      </c>
      <c r="BH567" s="66"/>
      <c r="BI567" s="170"/>
      <c r="BJ567" s="66"/>
      <c r="BK567" s="66">
        <f t="shared" ref="BK567" si="868">SUM(BA561:BA567)</f>
        <v>13037197</v>
      </c>
      <c r="BL567" s="66"/>
      <c r="BM567" s="144">
        <f t="shared" ref="BM567" si="869">+Q567/BK567</f>
        <v>5.5420885332943884E-2</v>
      </c>
      <c r="BN567" s="65">
        <f t="shared" ref="BN567" si="870">+BC567/BW567</f>
        <v>1143458.3136200716</v>
      </c>
      <c r="BO567" s="66"/>
      <c r="BP567" s="66">
        <f t="shared" ref="BP567" si="871">+BP566+BE567</f>
        <v>40893268</v>
      </c>
      <c r="BQ567" s="66"/>
      <c r="BR567" s="435">
        <f t="shared" ref="BR567" si="872">+BP567/BC567</f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ref="H568" si="873">+H567+D568</f>
        <v>41923522</v>
      </c>
      <c r="I568" s="16"/>
      <c r="J568" s="436">
        <f t="shared" ref="J568" si="874">+D568/H567</f>
        <v>2.9491692465159177E-3</v>
      </c>
      <c r="K568" s="16"/>
      <c r="L568" s="16"/>
      <c r="M568" s="16"/>
      <c r="N568" s="16">
        <f t="shared" ref="N568" si="875">SUM(D562:D568)</f>
        <v>712189</v>
      </c>
      <c r="O568" s="16">
        <f t="shared" ref="O568" si="876">+H568/BW568</f>
        <v>74997.355992844372</v>
      </c>
      <c r="P568" s="41"/>
      <c r="Q568" s="17">
        <f t="shared" ref="Q568" si="877">SUM(D562:D568)</f>
        <v>712189</v>
      </c>
      <c r="R568" s="16"/>
      <c r="S568" s="60">
        <f t="shared" ref="S568" si="878">+(Q568-Q561)/Q561</f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ref="Z568" si="879">SUM(W563:W568)</f>
        <v>8500</v>
      </c>
      <c r="AA568" s="33">
        <f t="shared" ref="AA568" si="880">+AA567+W568</f>
        <v>671745</v>
      </c>
      <c r="AB568" s="33"/>
      <c r="AC568" s="46">
        <f t="shared" ref="AC568" si="881">+AA568/H568</f>
        <v>1.6023105119841792E-2</v>
      </c>
      <c r="AD568" s="33"/>
      <c r="AE568" s="33">
        <f t="shared" ref="AE568" si="882">+AA568/BW568</f>
        <v>1201.6905187835421</v>
      </c>
      <c r="AF568" s="50"/>
      <c r="AG568" s="33">
        <f t="shared" ref="AG568" si="883">SUM(W562:W568)</f>
        <v>10474</v>
      </c>
      <c r="AH568" s="33">
        <f t="shared" ref="AH568" si="884">SUM(D539:D1068)</f>
        <v>1121948766.060914</v>
      </c>
      <c r="AI568" s="213">
        <f t="shared" ref="AI568" si="885">+(AG568-AG561)/AG561</f>
        <v>5.4571083366894882E-2</v>
      </c>
      <c r="AJ568" s="50"/>
      <c r="AK568" s="111"/>
      <c r="AL568" s="23">
        <f t="shared" ref="AL568" si="886">+AP568-AP567</f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ref="AR568" si="887">+AL568/AP567</f>
        <v>3.3932204443560352E-3</v>
      </c>
      <c r="AS568" s="25"/>
      <c r="AT568" s="25"/>
      <c r="AU568" s="24"/>
      <c r="AV568" s="298">
        <f t="shared" ref="AV568" si="888">+AP568/H568</f>
        <v>0.80228712654437762</v>
      </c>
      <c r="AW568" s="298"/>
      <c r="AX568" s="24">
        <f t="shared" ref="AX568" si="889">+AP568/BW568</f>
        <v>60169.413237924869</v>
      </c>
      <c r="AY568" s="308"/>
      <c r="AZ568" s="111"/>
      <c r="BA568" s="65">
        <f t="shared" ref="BA568" si="890">+BC568-BC567</f>
        <v>1783117</v>
      </c>
      <c r="BB568" s="66"/>
      <c r="BC568" s="66">
        <v>639832856</v>
      </c>
      <c r="BD568" s="66"/>
      <c r="BE568" s="66">
        <f t="shared" ref="BE568" si="891">+D568</f>
        <v>123276</v>
      </c>
      <c r="BF568" s="66"/>
      <c r="BG568" s="144">
        <f t="shared" ref="BG568" si="892">+BE568/BA568</f>
        <v>6.9135115643000428E-2</v>
      </c>
      <c r="BH568" s="66"/>
      <c r="BI568" s="170"/>
      <c r="BJ568" s="66"/>
      <c r="BK568" s="66">
        <f t="shared" ref="BK568" si="893">SUM(BA562:BA568)</f>
        <v>12779224</v>
      </c>
      <c r="BL568" s="66"/>
      <c r="BM568" s="144">
        <f t="shared" ref="BM568" si="894">+Q568/BK568</f>
        <v>5.5730222742789388E-2</v>
      </c>
      <c r="BN568" s="65">
        <f t="shared" ref="BN568" si="895">+BC568/BW568</f>
        <v>1144602.6046511629</v>
      </c>
      <c r="BO568" s="66"/>
      <c r="BP568" s="66">
        <f t="shared" ref="BP568" si="896">+BP567+BE568</f>
        <v>41016544</v>
      </c>
      <c r="BQ568" s="66"/>
      <c r="BR568" s="435">
        <f t="shared" ref="BR568" si="897">+BP568/BC568</f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ref="H569" si="898">+H568+D569</f>
        <v>42037444</v>
      </c>
      <c r="I569" s="16"/>
      <c r="J569" s="436">
        <f t="shared" ref="J569" si="899">+D569/H568</f>
        <v>2.7173766555204973E-3</v>
      </c>
      <c r="K569" s="16"/>
      <c r="L569" s="16"/>
      <c r="M569" s="16"/>
      <c r="N569" s="16">
        <f t="shared" ref="N569" si="900">SUM(D563:D569)</f>
        <v>698648</v>
      </c>
      <c r="O569" s="16">
        <f t="shared" ref="O569" si="901">+H569/BW569</f>
        <v>75066.864285714284</v>
      </c>
      <c r="P569" s="41"/>
      <c r="Q569" s="17">
        <f t="shared" ref="Q569" si="902">SUM(D563:D569)</f>
        <v>698648</v>
      </c>
      <c r="R569" s="16"/>
      <c r="S569" s="60">
        <f t="shared" ref="S569" si="903">+(Q569-Q562)/Q562</f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ref="Z569" si="904">SUM(W564:W569)</f>
        <v>8308</v>
      </c>
      <c r="AA569" s="33">
        <f t="shared" ref="AA569" si="905">+AA568+W569</f>
        <v>673557</v>
      </c>
      <c r="AB569" s="33"/>
      <c r="AC569" s="46">
        <f t="shared" ref="AC569" si="906">+AA569/H569</f>
        <v>1.6022786732704301E-2</v>
      </c>
      <c r="AD569" s="33"/>
      <c r="AE569" s="33">
        <f t="shared" ref="AE569" si="907">+AA569/BW569</f>
        <v>1202.7803571428572</v>
      </c>
      <c r="AF569" s="50"/>
      <c r="AG569" s="33">
        <f t="shared" ref="AG569" si="908">SUM(W563:W569)</f>
        <v>10312</v>
      </c>
      <c r="AH569" s="33">
        <f t="shared" ref="AH569" si="909">SUM(D540:D1069)</f>
        <v>1121790100.060914</v>
      </c>
      <c r="AI569" s="213">
        <f t="shared" ref="AI569" si="910">+(AG569-AG562)/AG562</f>
        <v>2.7603388141504735E-2</v>
      </c>
      <c r="AJ569" s="50"/>
      <c r="AK569" s="111"/>
      <c r="AL569" s="23">
        <f t="shared" ref="AL569" si="911">+AP569-AP568</f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ref="AR569" si="912">+AL569/AP568</f>
        <v>2.5864953404373852E-3</v>
      </c>
      <c r="AS569" s="25"/>
      <c r="AT569" s="25"/>
      <c r="AU569" s="24"/>
      <c r="AV569" s="298">
        <f t="shared" ref="AV569" si="913">+AP569/H569</f>
        <v>0.80218240671340535</v>
      </c>
      <c r="AW569" s="298"/>
      <c r="AX569" s="24">
        <f t="shared" ref="AX569" si="914">+AP569/BW569</f>
        <v>60217.317857142858</v>
      </c>
      <c r="AY569" s="308"/>
      <c r="AZ569" s="111"/>
      <c r="BA569" s="65">
        <f t="shared" ref="BA569" si="915">+BC569-BC568</f>
        <v>2018518</v>
      </c>
      <c r="BB569" s="66"/>
      <c r="BC569" s="66">
        <v>641851374</v>
      </c>
      <c r="BD569" s="66"/>
      <c r="BE569" s="66">
        <f t="shared" ref="BE569" si="916">+D569</f>
        <v>113922</v>
      </c>
      <c r="BF569" s="66"/>
      <c r="BG569" s="144">
        <f t="shared" ref="BG569" si="917">+BE569/BA569</f>
        <v>5.6438436516295619E-2</v>
      </c>
      <c r="BH569" s="66"/>
      <c r="BI569" s="170"/>
      <c r="BJ569" s="66"/>
      <c r="BK569" s="66">
        <f t="shared" ref="BK569" si="918">SUM(BA563:BA569)</f>
        <v>12833144</v>
      </c>
      <c r="BL569" s="66"/>
      <c r="BM569" s="144">
        <f t="shared" ref="BM569" si="919">+Q569/BK569</f>
        <v>5.4440907076239463E-2</v>
      </c>
      <c r="BN569" s="65">
        <f t="shared" ref="BN569" si="920">+BC569/BW569</f>
        <v>1146163.1678571429</v>
      </c>
      <c r="BO569" s="66"/>
      <c r="BP569" s="66">
        <f t="shared" ref="BP569" si="921">+BP568+BE569</f>
        <v>41130466</v>
      </c>
      <c r="BQ569" s="66"/>
      <c r="BR569" s="435">
        <f t="shared" ref="BR569" si="922">+BP569/BC569</f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ref="H570" si="923">+H569+D570</f>
        <v>42158320</v>
      </c>
      <c r="I570" s="16"/>
      <c r="J570" s="436">
        <f t="shared" ref="J570" si="924">+D570/H569</f>
        <v>2.8754364799153821E-3</v>
      </c>
      <c r="K570" s="16"/>
      <c r="L570" s="16"/>
      <c r="M570" s="16"/>
      <c r="N570" s="16">
        <f t="shared" ref="N570" si="925">SUM(D564:D570)</f>
        <v>688517</v>
      </c>
      <c r="O570" s="16">
        <f t="shared" ref="O570" si="926">+H570/BW570</f>
        <v>75148.520499108738</v>
      </c>
      <c r="P570" s="41"/>
      <c r="Q570" s="17">
        <f t="shared" ref="Q570" si="927">SUM(D564:D570)</f>
        <v>688517</v>
      </c>
      <c r="R570" s="16"/>
      <c r="S570" s="60">
        <f t="shared" ref="S570" si="928">+(Q570-Q563)/Q563</f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ref="Z570" si="929">SUM(W565:W570)</f>
        <v>8934</v>
      </c>
      <c r="AA570" s="33">
        <f t="shared" ref="AA570" si="930">+AA569+W570</f>
        <v>675378</v>
      </c>
      <c r="AB570" s="33"/>
      <c r="AC570" s="46">
        <f t="shared" ref="AC570" si="931">+AA570/H570</f>
        <v>1.6020040646780993E-2</v>
      </c>
      <c r="AD570" s="33"/>
      <c r="AE570" s="33">
        <f t="shared" ref="AE570" si="932">+AA570/BW570</f>
        <v>1203.8823529411766</v>
      </c>
      <c r="AF570" s="50"/>
      <c r="AG570" s="33">
        <f t="shared" ref="AG570" si="933">SUM(W564:W570)</f>
        <v>10129</v>
      </c>
      <c r="AH570" s="33">
        <f t="shared" ref="AH570" si="934">SUM(D541:D1070)</f>
        <v>1121605680.060914</v>
      </c>
      <c r="AI570" s="213">
        <f t="shared" ref="AI570" si="935">+(AG570-AG563)/AG563</f>
        <v>2.772002772002772E-3</v>
      </c>
      <c r="AJ570" s="50"/>
      <c r="AK570" s="111"/>
      <c r="AL570" s="23">
        <f t="shared" ref="AL570" si="936">+AP570-AP569</f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ref="AR570" si="937">+AL570/AP569</f>
        <v>2.8111277196065276E-3</v>
      </c>
      <c r="AS570" s="25"/>
      <c r="AT570" s="25"/>
      <c r="AU570" s="24"/>
      <c r="AV570" s="298">
        <f t="shared" ref="AV570" si="938">+AP570/H570</f>
        <v>0.80213096726814537</v>
      </c>
      <c r="AW570" s="298"/>
      <c r="AX570" s="24">
        <f t="shared" ref="AX570" si="939">+AP570/BW570</f>
        <v>60278.955436720142</v>
      </c>
      <c r="AY570" s="308"/>
      <c r="AZ570" s="111"/>
      <c r="BA570" s="65">
        <f t="shared" ref="BA570" si="940">+BC570-BC569</f>
        <v>1915333</v>
      </c>
      <c r="BB570" s="66"/>
      <c r="BC570" s="66">
        <v>643766707</v>
      </c>
      <c r="BD570" s="66"/>
      <c r="BE570" s="66">
        <f t="shared" ref="BE570" si="941">+D570</f>
        <v>120876</v>
      </c>
      <c r="BF570" s="66"/>
      <c r="BG570" s="144">
        <f t="shared" ref="BG570" si="942">+BE570/BA570</f>
        <v>6.3109652472964226E-2</v>
      </c>
      <c r="BH570" s="66"/>
      <c r="BI570" s="170"/>
      <c r="BJ570" s="66"/>
      <c r="BK570" s="66">
        <f t="shared" ref="BK570" si="943">SUM(BA564:BA570)</f>
        <v>12609272</v>
      </c>
      <c r="BL570" s="66"/>
      <c r="BM570" s="144">
        <f t="shared" ref="BM570" si="944">+Q570/BK570</f>
        <v>5.4604024720856209E-2</v>
      </c>
      <c r="BN570" s="65">
        <f t="shared" ref="BN570" si="945">+BC570/BW570</f>
        <v>1147534.2370766487</v>
      </c>
      <c r="BO570" s="66"/>
      <c r="BP570" s="66">
        <f t="shared" ref="BP570" si="946">+BP569+BE570</f>
        <v>41251342</v>
      </c>
      <c r="BQ570" s="66"/>
      <c r="BR570" s="435">
        <f t="shared" ref="BR570" si="947">+BP570/BC570</f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ref="H571" si="948">+H570+D571</f>
        <v>42204802</v>
      </c>
      <c r="I571" s="16"/>
      <c r="J571" s="436">
        <f t="shared" ref="J571" si="949">+D571/H570</f>
        <v>1.1025581664544507E-3</v>
      </c>
      <c r="K571" s="16"/>
      <c r="L571" s="16"/>
      <c r="M571" s="16"/>
      <c r="N571" s="16">
        <f t="shared" ref="N571" si="950">SUM(D565:D571)</f>
        <v>650220</v>
      </c>
      <c r="O571" s="16">
        <f t="shared" ref="O571" si="951">+H571/BW571</f>
        <v>75097.512455516015</v>
      </c>
      <c r="P571" s="41"/>
      <c r="Q571" s="17">
        <f t="shared" ref="Q571" si="952">SUM(D565:D571)</f>
        <v>650220</v>
      </c>
      <c r="R571" s="16"/>
      <c r="S571" s="60">
        <f t="shared" ref="S571" si="953">+(Q571-Q564)/Q564</f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ref="Z571" si="954">SUM(W566:W571)</f>
        <v>9038</v>
      </c>
      <c r="AA571" s="33">
        <f t="shared" ref="AA571" si="955">+AA570+W571</f>
        <v>676068</v>
      </c>
      <c r="AB571" s="33"/>
      <c r="AC571" s="46">
        <f t="shared" ref="AC571" si="956">+AA571/H571</f>
        <v>1.6018745923745834E-2</v>
      </c>
      <c r="AD571" s="33"/>
      <c r="AE571" s="33">
        <f t="shared" ref="AE571" si="957">+AA571/BW571</f>
        <v>1202.9679715302491</v>
      </c>
      <c r="AF571" s="50"/>
      <c r="AG571" s="33">
        <f t="shared" ref="AG571" si="958">SUM(W565:W571)</f>
        <v>9624</v>
      </c>
      <c r="AH571" s="33">
        <f t="shared" ref="AH571" si="959">SUM(D542:D1071)</f>
        <v>1121428112.060914</v>
      </c>
      <c r="AI571" s="213">
        <f t="shared" ref="AI571" si="960">+(AG571-AG564)/AG564</f>
        <v>-7.8778596726332917E-2</v>
      </c>
      <c r="AJ571" s="50"/>
      <c r="AK571" s="111"/>
      <c r="AL571" s="23">
        <f t="shared" ref="AL571" si="961">+AP571-AP570</f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ref="AR571" si="962">+AL571/AP570</f>
        <v>3.000458888493881E-3</v>
      </c>
      <c r="AS571" s="25"/>
      <c r="AT571" s="25"/>
      <c r="AU571" s="24"/>
      <c r="AV571" s="298">
        <f t="shared" ref="AV571" si="963">+AP571/H571</f>
        <v>0.80365165556279594</v>
      </c>
      <c r="AW571" s="298"/>
      <c r="AX571" s="24">
        <f t="shared" ref="AX571" si="964">+AP571/BW571</f>
        <v>60352.240213523131</v>
      </c>
      <c r="AY571" s="308"/>
      <c r="AZ571" s="111"/>
      <c r="BA571" s="65">
        <f t="shared" ref="BA571" si="965">+BC571-BC570</f>
        <v>573593</v>
      </c>
      <c r="BB571" s="66"/>
      <c r="BC571" s="66">
        <v>644340300</v>
      </c>
      <c r="BD571" s="66"/>
      <c r="BE571" s="66">
        <f t="shared" ref="BE571" si="966">+D571</f>
        <v>46482</v>
      </c>
      <c r="BF571" s="66"/>
      <c r="BG571" s="144">
        <f t="shared" ref="BG571" si="967">+BE571/BA571</f>
        <v>8.1036553793369159E-2</v>
      </c>
      <c r="BH571" s="66"/>
      <c r="BI571" s="170"/>
      <c r="BJ571" s="66"/>
      <c r="BK571" s="66">
        <f t="shared" ref="BK571" si="968">SUM(BA565:BA571)</f>
        <v>11670234</v>
      </c>
      <c r="BL571" s="66"/>
      <c r="BM571" s="144">
        <f t="shared" ref="BM571" si="969">+Q571/BK571</f>
        <v>5.5716106463675023E-2</v>
      </c>
      <c r="BN571" s="65">
        <f t="shared" ref="BN571" si="970">+BC571/BW571</f>
        <v>1146512.9893238435</v>
      </c>
      <c r="BO571" s="66"/>
      <c r="BP571" s="66">
        <f t="shared" ref="BP571" si="971">+BP570+BE571</f>
        <v>41297824</v>
      </c>
      <c r="BQ571" s="66"/>
      <c r="BR571" s="435">
        <f t="shared" ref="BR571" si="972">+BP571/BC571</f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ref="H572" si="973">+H571+D572</f>
        <v>42231735</v>
      </c>
      <c r="I572" s="16"/>
      <c r="J572" s="436">
        <f t="shared" ref="J572" si="974">+D572/H571</f>
        <v>6.38150132773991E-4</v>
      </c>
      <c r="K572" s="16"/>
      <c r="L572" s="16"/>
      <c r="M572" s="16"/>
      <c r="N572" s="16">
        <f t="shared" ref="N572" si="975">SUM(D566:D572)</f>
        <v>618531</v>
      </c>
      <c r="O572" s="16">
        <f t="shared" ref="O572" si="976">+H572/BW572</f>
        <v>75011.962699822383</v>
      </c>
      <c r="P572" s="41"/>
      <c r="Q572" s="17">
        <f t="shared" ref="Q572" si="977">SUM(D566:D572)</f>
        <v>618531</v>
      </c>
      <c r="R572" s="16"/>
      <c r="S572" s="60">
        <f t="shared" ref="S572" si="978">+(Q572-Q565)/Q565</f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ref="Z572" si="979">SUM(W567:W572)</f>
        <v>8608</v>
      </c>
      <c r="AA572" s="33">
        <f t="shared" ref="AA572" si="980">+AA571+W572</f>
        <v>676327</v>
      </c>
      <c r="AB572" s="33"/>
      <c r="AC572" s="46">
        <f t="shared" ref="AC572" si="981">+AA572/H572</f>
        <v>1.6014662906934797E-2</v>
      </c>
      <c r="AD572" s="33"/>
      <c r="AE572" s="33">
        <f t="shared" ref="AE572" si="982">+AA572/BW572</f>
        <v>1201.291296625222</v>
      </c>
      <c r="AF572" s="50"/>
      <c r="AG572" s="33">
        <f t="shared" ref="AG572" si="983">SUM(W566:W572)</f>
        <v>9297</v>
      </c>
      <c r="AH572" s="33">
        <f t="shared" ref="AH572" si="984">SUM(D543:D1072)</f>
        <v>1121245519.060914</v>
      </c>
      <c r="AI572" s="213">
        <f t="shared" ref="AI572" si="985">+(AG572-AG565)/AG565</f>
        <v>-0.12786116322701688</v>
      </c>
      <c r="AJ572" s="50"/>
      <c r="AK572" s="111"/>
      <c r="AL572" s="23">
        <f t="shared" ref="AL572" si="986">+AP572-AP571</f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ref="AR572" si="987">+AL572/AP571</f>
        <v>5.9520090816785293E-4</v>
      </c>
      <c r="AS572" s="25"/>
      <c r="AT572" s="25"/>
      <c r="AU572" s="24"/>
      <c r="AV572" s="298">
        <f t="shared" ref="AV572" si="988">+AP572/H572</f>
        <v>0.80361716135981631</v>
      </c>
      <c r="AW572" s="298"/>
      <c r="AX572" s="24">
        <f t="shared" ref="AX572" si="989">+AP572/BW572</f>
        <v>60280.900532859683</v>
      </c>
      <c r="AY572" s="308"/>
      <c r="AZ572" s="111"/>
      <c r="BA572" s="65">
        <f t="shared" ref="BA572" si="990">+BC572-BC571</f>
        <v>408356</v>
      </c>
      <c r="BB572" s="66"/>
      <c r="BC572" s="66">
        <v>644748656</v>
      </c>
      <c r="BD572" s="66"/>
      <c r="BE572" s="66">
        <f t="shared" ref="BE572" si="991">+D572</f>
        <v>26933</v>
      </c>
      <c r="BF572" s="66"/>
      <c r="BG572" s="144">
        <f t="shared" ref="BG572" si="992">+BE572/BA572</f>
        <v>6.5954706187738146E-2</v>
      </c>
      <c r="BH572" s="66"/>
      <c r="BI572" s="170"/>
      <c r="BJ572" s="66"/>
      <c r="BK572" s="66">
        <f t="shared" ref="BK572" si="993">SUM(BA566:BA572)</f>
        <v>10934841</v>
      </c>
      <c r="BL572" s="66"/>
      <c r="BM572" s="144">
        <f t="shared" ref="BM572" si="994">+Q572/BK572</f>
        <v>5.656515718884253E-2</v>
      </c>
      <c r="BN572" s="65">
        <f t="shared" ref="BN572" si="995">+BC572/BW572</f>
        <v>1145201.8756660747</v>
      </c>
      <c r="BO572" s="66"/>
      <c r="BP572" s="66">
        <f t="shared" ref="BP572" si="996">+BP571+BE572</f>
        <v>41324757</v>
      </c>
      <c r="BQ572" s="66"/>
      <c r="BR572" s="435">
        <f t="shared" ref="BR572" si="997">+BP572/BC572</f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ref="H573" si="998">+H572+D573</f>
        <v>42305464</v>
      </c>
      <c r="I573" s="16"/>
      <c r="J573" s="436">
        <f t="shared" ref="J573" si="999">+D573/H572</f>
        <v>1.7458198200950067E-3</v>
      </c>
      <c r="K573" s="16"/>
      <c r="L573" s="16"/>
      <c r="M573" s="16"/>
      <c r="N573" s="16">
        <f t="shared" ref="N573" si="1000">SUM(D567:D573)</f>
        <v>610851</v>
      </c>
      <c r="O573" s="16">
        <f t="shared" ref="O573" si="1001">+H573/BW573</f>
        <v>75009.687943262412</v>
      </c>
      <c r="P573" s="41"/>
      <c r="Q573" s="17">
        <f t="shared" ref="Q573" si="1002">SUM(D567:D573)</f>
        <v>610851</v>
      </c>
      <c r="R573" s="16"/>
      <c r="S573" s="60">
        <f t="shared" ref="S573" si="1003">+(Q573-Q566)/Q566</f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ref="Z573" si="1004">SUM(W568:W573)</f>
        <v>7505</v>
      </c>
      <c r="AA573" s="33">
        <f t="shared" ref="AA573" si="1005">+AA572+W573</f>
        <v>677060</v>
      </c>
      <c r="AB573" s="33"/>
      <c r="AC573" s="46">
        <f t="shared" ref="AC573" si="1006">+AA573/H573</f>
        <v>1.6004079283943085E-2</v>
      </c>
      <c r="AD573" s="33"/>
      <c r="AE573" s="33">
        <f t="shared" ref="AE573" si="1007">+AA573/BW573</f>
        <v>1200.4609929078015</v>
      </c>
      <c r="AF573" s="50"/>
      <c r="AG573" s="33">
        <f t="shared" ref="AG573" si="1008">SUM(W567:W573)</f>
        <v>9341</v>
      </c>
      <c r="AH573" s="33">
        <f t="shared" ref="AH573" si="1009">SUM(D544:D1073)</f>
        <v>1121186837.060914</v>
      </c>
      <c r="AI573" s="213">
        <f t="shared" ref="AI573" si="1010">+(AG573-AG566)/AG566</f>
        <v>-0.11902291804206357</v>
      </c>
      <c r="AJ573" s="50"/>
      <c r="AK573" s="111"/>
      <c r="AL573" s="23">
        <f t="shared" ref="AL573" si="1011">+AP573-AP572</f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ref="AR573" si="1012">+AL573/AP572</f>
        <v>6.3830827298850465E-3</v>
      </c>
      <c r="AS573" s="25"/>
      <c r="AT573" s="25"/>
      <c r="AU573" s="24"/>
      <c r="AV573" s="298">
        <f t="shared" ref="AV573" si="1013">+AP573/H573</f>
        <v>0.80733725080996632</v>
      </c>
      <c r="AW573" s="298"/>
      <c r="AX573" s="24">
        <f t="shared" ref="AX573" si="1014">+AP573/BW573</f>
        <v>60558.115248226954</v>
      </c>
      <c r="AY573" s="308"/>
      <c r="AZ573" s="111"/>
      <c r="BA573" s="65">
        <f t="shared" ref="BA573" si="1015">+BC573-BC572</f>
        <v>4512688</v>
      </c>
      <c r="BB573" s="66"/>
      <c r="BC573" s="66">
        <v>649261344</v>
      </c>
      <c r="BD573" s="66"/>
      <c r="BE573" s="66">
        <f t="shared" ref="BE573" si="1016">+D573</f>
        <v>73729</v>
      </c>
      <c r="BF573" s="66"/>
      <c r="BG573" s="144">
        <f t="shared" ref="BG573" si="1017">+BE573/BA573</f>
        <v>1.6338155884031869E-2</v>
      </c>
      <c r="BH573" s="66"/>
      <c r="BI573" s="170"/>
      <c r="BJ573" s="66"/>
      <c r="BK573" s="66">
        <f t="shared" ref="BK573" si="1018">SUM(BA567:BA573)</f>
        <v>12737407</v>
      </c>
      <c r="BL573" s="66"/>
      <c r="BM573" s="144">
        <f t="shared" ref="BM573" si="1019">+Q573/BK573</f>
        <v>4.7957249069610478E-2</v>
      </c>
      <c r="BN573" s="65">
        <f t="shared" ref="BN573" si="1020">+BC573/BW573</f>
        <v>1151172.5957446808</v>
      </c>
      <c r="BO573" s="66"/>
      <c r="BP573" s="66">
        <f t="shared" ref="BP573" si="1021">+BP572+BE573</f>
        <v>41398486</v>
      </c>
      <c r="BQ573" s="66"/>
      <c r="BR573" s="435">
        <f t="shared" ref="BR573" si="1022">+BP573/BC573</f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ref="H574" si="1023">+H573+D574</f>
        <v>42400275</v>
      </c>
      <c r="I574" s="16"/>
      <c r="J574" s="436">
        <f t="shared" ref="J574" si="1024">+D574/H573</f>
        <v>2.2411053097065666E-3</v>
      </c>
      <c r="K574" s="16"/>
      <c r="L574" s="16"/>
      <c r="M574" s="16"/>
      <c r="N574" s="16">
        <f t="shared" ref="N574" si="1025">SUM(D568:D574)</f>
        <v>600029</v>
      </c>
      <c r="O574" s="16">
        <f t="shared" ref="O574" si="1026">+H574/BW574</f>
        <v>75044.734513274336</v>
      </c>
      <c r="P574" s="41"/>
      <c r="Q574" s="17">
        <f t="shared" ref="Q574" si="1027">SUM(D568:D574)</f>
        <v>600029</v>
      </c>
      <c r="R574" s="16"/>
      <c r="S574" s="60">
        <f t="shared" ref="S574" si="1028">+(Q574-Q567)/Q567</f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ref="Z574" si="1029">SUM(W569:W574)</f>
        <v>7126</v>
      </c>
      <c r="AA574" s="33">
        <f t="shared" ref="AA574" si="1030">+AA573+W574</f>
        <v>678871</v>
      </c>
      <c r="AB574" s="33"/>
      <c r="AC574" s="46">
        <f t="shared" ref="AC574" si="1031">+AA574/H574</f>
        <v>1.6011004645606661E-2</v>
      </c>
      <c r="AD574" s="33"/>
      <c r="AE574" s="33">
        <f t="shared" ref="AE574" si="1032">+AA574/BW574</f>
        <v>1201.5415929203539</v>
      </c>
      <c r="AF574" s="50"/>
      <c r="AG574" s="33">
        <f t="shared" ref="AG574" si="1033">SUM(W568:W574)</f>
        <v>9316</v>
      </c>
      <c r="AH574" s="33">
        <f t="shared" ref="AH574" si="1034">SUM(D545:D1074)</f>
        <v>1121151251.060914</v>
      </c>
      <c r="AI574" s="213">
        <f t="shared" ref="AI574" si="1035">+(AG574-AG567)/AG567</f>
        <v>-0.11377473363774733</v>
      </c>
      <c r="AJ574" s="50"/>
      <c r="AK574" s="111"/>
      <c r="AL574" s="23">
        <f t="shared" ref="AL574" si="1036">+AP574-AP573</f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ref="AR574" si="1037">+AL574/AP573</f>
        <v>3.7284389237850976E-3</v>
      </c>
      <c r="AS574" s="25"/>
      <c r="AT574" s="25"/>
      <c r="AU574" s="24"/>
      <c r="AV574" s="298">
        <f t="shared" ref="AV574" si="1038">+AP574/H574</f>
        <v>0.80853534558443307</v>
      </c>
      <c r="AW574" s="298"/>
      <c r="AX574" s="24">
        <f t="shared" ref="AX574" si="1039">+AP574/BW574</f>
        <v>60676.320353982301</v>
      </c>
      <c r="AY574" s="308"/>
      <c r="AZ574" s="111"/>
      <c r="BA574" s="65">
        <f t="shared" ref="BA574" si="1040">+BC574-BC573</f>
        <v>1427929</v>
      </c>
      <c r="BB574" s="66"/>
      <c r="BC574" s="66">
        <v>650689273</v>
      </c>
      <c r="BD574" s="66"/>
      <c r="BE574" s="66">
        <f t="shared" ref="BE574" si="1041">+D574</f>
        <v>94811</v>
      </c>
      <c r="BF574" s="66"/>
      <c r="BG574" s="144">
        <f t="shared" ref="BG574" si="1042">+BE574/BA574</f>
        <v>6.6397558982274327E-2</v>
      </c>
      <c r="BH574" s="66"/>
      <c r="BI574" s="170"/>
      <c r="BJ574" s="66"/>
      <c r="BK574" s="66">
        <f t="shared" ref="BK574" si="1043">SUM(BA568:BA574)</f>
        <v>12639534</v>
      </c>
      <c r="BL574" s="66"/>
      <c r="BM574" s="144">
        <f t="shared" ref="BM574" si="1044">+Q574/BK574</f>
        <v>4.7472398903313999E-2</v>
      </c>
      <c r="BN574" s="65">
        <f t="shared" ref="BN574" si="1045">+BC574/BW574</f>
        <v>1151662.4300884956</v>
      </c>
      <c r="BO574" s="66"/>
      <c r="BP574" s="66">
        <f t="shared" ref="BP574" si="1046">+BP573+BE574</f>
        <v>41493297</v>
      </c>
      <c r="BQ574" s="66"/>
      <c r="BR574" s="435">
        <f t="shared" ref="BR574" si="1047">+BP574/BC574</f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ref="H575" si="1048">+H574+D575</f>
        <v>42508262</v>
      </c>
      <c r="I575" s="16"/>
      <c r="J575" s="436">
        <f t="shared" ref="J575" si="1049">+D575/H574</f>
        <v>2.5468466890839741E-3</v>
      </c>
      <c r="K575" s="16"/>
      <c r="L575" s="16"/>
      <c r="M575" s="16"/>
      <c r="N575" s="16">
        <f t="shared" ref="N575" si="1050">SUM(D569:D575)</f>
        <v>584740</v>
      </c>
      <c r="O575" s="16">
        <f t="shared" ref="O575" si="1051">+H575/BW575</f>
        <v>75102.936395759723</v>
      </c>
      <c r="P575" s="41"/>
      <c r="Q575" s="17">
        <f t="shared" ref="Q575" si="1052">SUM(D569:D575)</f>
        <v>584740</v>
      </c>
      <c r="R575" s="16"/>
      <c r="S575" s="60">
        <f t="shared" ref="S575" si="1053">+(Q575-Q568)/Q568</f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ref="Z575" si="1054">SUM(W570:W575)</f>
        <v>7416</v>
      </c>
      <c r="AA575" s="33">
        <f t="shared" ref="AA575" si="1055">+AA574+W575</f>
        <v>680973</v>
      </c>
      <c r="AB575" s="33"/>
      <c r="AC575" s="46">
        <f t="shared" ref="AC575" si="1056">+AA575/H575</f>
        <v>1.6019779872439858E-2</v>
      </c>
      <c r="AD575" s="33"/>
      <c r="AE575" s="33">
        <f t="shared" ref="AE575" si="1057">+AA575/BW575</f>
        <v>1203.1325088339222</v>
      </c>
      <c r="AF575" s="50"/>
      <c r="AG575" s="33">
        <f t="shared" ref="AG575" si="1058">SUM(W569:W575)</f>
        <v>9228</v>
      </c>
      <c r="AH575" s="33">
        <f t="shared" ref="AH575" si="1059">SUM(D546:D1075)</f>
        <v>1121111607.060914</v>
      </c>
      <c r="AI575" s="213">
        <f t="shared" ref="AI575" si="1060">+(AG575-AG568)/AG568</f>
        <v>-0.11896123734962764</v>
      </c>
      <c r="AJ575" s="50"/>
      <c r="AK575" s="111"/>
      <c r="AL575" s="23">
        <f t="shared" ref="AL575" si="1061">+AP575-AP574</f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ref="AR575" si="1062">+AL575/AP574</f>
        <v>3.2146494086523992E-3</v>
      </c>
      <c r="AS575" s="25"/>
      <c r="AT575" s="25"/>
      <c r="AU575" s="24"/>
      <c r="AV575" s="298">
        <f t="shared" ref="AV575" si="1063">+AP575/H575</f>
        <v>0.80907391603072365</v>
      </c>
      <c r="AW575" s="298"/>
      <c r="AX575" s="24">
        <f t="shared" ref="AX575" si="1064">+AP575/BW575</f>
        <v>60763.826855123676</v>
      </c>
      <c r="AY575" s="308"/>
      <c r="AZ575" s="111"/>
      <c r="BA575" s="65">
        <f t="shared" ref="BA575" si="1065">+BC575-BC574</f>
        <v>1700356</v>
      </c>
      <c r="BB575" s="66"/>
      <c r="BC575" s="66">
        <v>652389629</v>
      </c>
      <c r="BD575" s="66"/>
      <c r="BE575" s="66">
        <f t="shared" ref="BE575" si="1066">+D575</f>
        <v>107987</v>
      </c>
      <c r="BF575" s="66"/>
      <c r="BG575" s="144">
        <f t="shared" ref="BG575" si="1067">+BE575/BA575</f>
        <v>6.3508465286093024E-2</v>
      </c>
      <c r="BH575" s="66"/>
      <c r="BI575" s="170"/>
      <c r="BJ575" s="66"/>
      <c r="BK575" s="66">
        <f t="shared" ref="BK575" si="1068">SUM(BA569:BA575)</f>
        <v>12556773</v>
      </c>
      <c r="BL575" s="66"/>
      <c r="BM575" s="144">
        <f t="shared" ref="BM575" si="1069">+Q575/BK575</f>
        <v>4.6567696971188378E-2</v>
      </c>
      <c r="BN575" s="65">
        <f t="shared" ref="BN575" si="1070">+BC575/BW575</f>
        <v>1152631.8533568904</v>
      </c>
      <c r="BO575" s="66"/>
      <c r="BP575" s="66">
        <f t="shared" ref="BP575" si="1071">+BP574+BE575</f>
        <v>41601284</v>
      </c>
      <c r="BQ575" s="66"/>
      <c r="BR575" s="435">
        <f t="shared" ref="BR575" si="1072">+BP575/BC575</f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ref="H576" si="1073">+H575+D576</f>
        <v>42616987</v>
      </c>
      <c r="I576" s="16"/>
      <c r="J576" s="436">
        <f t="shared" ref="J576" si="1074">+D576/H575</f>
        <v>2.5577380698368706E-3</v>
      </c>
      <c r="K576" s="16"/>
      <c r="L576" s="16"/>
      <c r="M576" s="16"/>
      <c r="N576" s="16">
        <f t="shared" ref="N576" si="1075">SUM(D570:D576)</f>
        <v>579543</v>
      </c>
      <c r="O576" s="16">
        <f t="shared" ref="O576" si="1076">+H576/BW576</f>
        <v>75162.234567901236</v>
      </c>
      <c r="P576" s="41"/>
      <c r="Q576" s="17">
        <f t="shared" ref="Q576" si="1077">SUM(D570:D576)</f>
        <v>579543</v>
      </c>
      <c r="R576" s="16"/>
      <c r="S576" s="60">
        <f t="shared" ref="S576" si="1078">+(Q576-Q569)/Q569</f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ref="Z576" si="1079">SUM(W571:W576)</f>
        <v>7471</v>
      </c>
      <c r="AA576" s="33">
        <f t="shared" ref="AA576" si="1080">+AA575+W576</f>
        <v>682849</v>
      </c>
      <c r="AB576" s="33"/>
      <c r="AC576" s="46">
        <f t="shared" ref="AC576" si="1081">+AA576/H576</f>
        <v>1.6022930011452944E-2</v>
      </c>
      <c r="AD576" s="33"/>
      <c r="AE576" s="33">
        <f t="shared" ref="AE576" si="1082">+AA576/BW576</f>
        <v>1204.3192239858906</v>
      </c>
      <c r="AF576" s="50"/>
      <c r="AG576" s="33">
        <f t="shared" ref="AG576" si="1083">SUM(W570:W576)</f>
        <v>9292</v>
      </c>
      <c r="AH576" s="33">
        <f t="shared" ref="AH576" si="1084">SUM(D547:D1076)</f>
        <v>1120995831.060914</v>
      </c>
      <c r="AI576" s="213">
        <f t="shared" ref="AI576" si="1085">+(AG576-AG569)/AG569</f>
        <v>-9.8913886733902251E-2</v>
      </c>
      <c r="AJ576" s="50"/>
      <c r="AK576" s="111"/>
      <c r="AL576" s="23">
        <f t="shared" ref="AL576" si="1086">+AP576-AP575</f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ref="AR576" si="1087">+AL576/AP575</f>
        <v>2.5239642122489767E-3</v>
      </c>
      <c r="AS576" s="25"/>
      <c r="AT576" s="25"/>
      <c r="AU576" s="24"/>
      <c r="AV576" s="298">
        <f t="shared" ref="AV576" si="1088">+AP576/H576</f>
        <v>0.80904666019678961</v>
      </c>
      <c r="AW576" s="298"/>
      <c r="AX576" s="24">
        <f t="shared" ref="AX576" si="1089">+AP576/BW576</f>
        <v>60809.754850088182</v>
      </c>
      <c r="AY576" s="308"/>
      <c r="AZ576" s="111"/>
      <c r="BA576" s="65">
        <f t="shared" ref="BA576" si="1090">+BC576-BC575</f>
        <v>1776421</v>
      </c>
      <c r="BB576" s="66"/>
      <c r="BC576" s="66">
        <v>654166050</v>
      </c>
      <c r="BD576" s="66"/>
      <c r="BE576" s="66">
        <f t="shared" ref="BE576" si="1091">+D576</f>
        <v>108725</v>
      </c>
      <c r="BF576" s="66"/>
      <c r="BG576" s="144">
        <f t="shared" ref="BG576" si="1092">+BE576/BA576</f>
        <v>6.1204523026917604E-2</v>
      </c>
      <c r="BH576" s="66"/>
      <c r="BI576" s="170"/>
      <c r="BJ576" s="66"/>
      <c r="BK576" s="66">
        <f t="shared" ref="BK576" si="1093">SUM(BA570:BA576)</f>
        <v>12314676</v>
      </c>
      <c r="BL576" s="66"/>
      <c r="BM576" s="144">
        <f t="shared" ref="BM576" si="1094">+Q576/BK576</f>
        <v>4.7061165068411057E-2</v>
      </c>
      <c r="BN576" s="65">
        <f t="shared" ref="BN576" si="1095">+BC576/BW576</f>
        <v>1153732.0105820105</v>
      </c>
      <c r="BO576" s="66"/>
      <c r="BP576" s="66">
        <f t="shared" ref="BP576" si="1096">+BP575+BE576</f>
        <v>41710009</v>
      </c>
      <c r="BQ576" s="66"/>
      <c r="BR576" s="435">
        <f t="shared" ref="BR576" si="1097">+BP576/BC576</f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ref="H577" si="1098">+H576+D577</f>
        <v>42723285</v>
      </c>
      <c r="I577" s="16"/>
      <c r="J577" s="436">
        <f t="shared" ref="J577" si="1099">+D577/H576</f>
        <v>2.4942636137087778E-3</v>
      </c>
      <c r="K577" s="16"/>
      <c r="L577" s="16"/>
      <c r="M577" s="16"/>
      <c r="N577" s="16">
        <f t="shared" ref="N577" si="1100">SUM(D571:D577)</f>
        <v>564965</v>
      </c>
      <c r="O577" s="16">
        <f t="shared" ref="O577" si="1101">+H577/BW577</f>
        <v>75217.051056338023</v>
      </c>
      <c r="P577" s="41"/>
      <c r="Q577" s="17">
        <f t="shared" ref="Q577" si="1102">SUM(D571:D577)</f>
        <v>564965</v>
      </c>
      <c r="R577" s="16"/>
      <c r="S577" s="60">
        <f t="shared" ref="S577" si="1103">+(Q577-Q570)/Q570</f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ref="Z577" si="1104">SUM(W572:W577)</f>
        <v>8718</v>
      </c>
      <c r="AA577" s="33">
        <f t="shared" ref="AA577" si="1105">+AA576+W577</f>
        <v>684786</v>
      </c>
      <c r="AB577" s="33"/>
      <c r="AC577" s="46">
        <f t="shared" ref="AC577" si="1106">+AA577/H577</f>
        <v>1.6028402310356051E-2</v>
      </c>
      <c r="AD577" s="33"/>
      <c r="AE577" s="33">
        <f t="shared" ref="AE577" si="1107">+AA577/BW577</f>
        <v>1205.6091549295775</v>
      </c>
      <c r="AF577" s="50"/>
      <c r="AG577" s="33">
        <f t="shared" ref="AG577" si="1108">SUM(W571:W577)</f>
        <v>9408</v>
      </c>
      <c r="AH577" s="33">
        <f t="shared" ref="AH577" si="1109">SUM(D548:D1077)</f>
        <v>1120838072.060914</v>
      </c>
      <c r="AI577" s="213">
        <f t="shared" ref="AI577" si="1110">+(AG577-AG570)/AG570</f>
        <v>-7.1181755355908774E-2</v>
      </c>
      <c r="AJ577" s="50"/>
      <c r="AK577" s="111"/>
      <c r="AL577" s="23">
        <f t="shared" ref="AL577" si="1111">+AP577-AP576</f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ref="AR577" si="1112">+AL577/AP576</f>
        <v>2.8534651873911789E-3</v>
      </c>
      <c r="AS577" s="25"/>
      <c r="AT577" s="25"/>
      <c r="AU577" s="24"/>
      <c r="AV577" s="298">
        <f t="shared" ref="AV577" si="1113">+AP577/H577</f>
        <v>0.80933654797378063</v>
      </c>
      <c r="AW577" s="298"/>
      <c r="AX577" s="24">
        <f t="shared" ref="AX577" si="1114">+AP577/BW577</f>
        <v>60875.908450704228</v>
      </c>
      <c r="AY577" s="308"/>
      <c r="AZ577" s="111"/>
      <c r="BA577" s="65">
        <f t="shared" ref="BA577" si="1115">+BC577-BC576</f>
        <v>2387687</v>
      </c>
      <c r="BB577" s="66"/>
      <c r="BC577" s="66">
        <v>656553737</v>
      </c>
      <c r="BD577" s="66"/>
      <c r="BE577" s="66">
        <f t="shared" ref="BE577" si="1116">+D577</f>
        <v>106298</v>
      </c>
      <c r="BF577" s="66"/>
      <c r="BG577" s="144">
        <f t="shared" ref="BG577" si="1117">+BE577/BA577</f>
        <v>4.4519235561445034E-2</v>
      </c>
      <c r="BH577" s="66"/>
      <c r="BI577" s="170"/>
      <c r="BJ577" s="66"/>
      <c r="BK577" s="66">
        <f t="shared" ref="BK577" si="1118">SUM(BA571:BA577)</f>
        <v>12787030</v>
      </c>
      <c r="BL577" s="66"/>
      <c r="BM577" s="144">
        <f t="shared" ref="BM577" si="1119">+Q577/BK577</f>
        <v>4.4182660086040305E-2</v>
      </c>
      <c r="BN577" s="65">
        <f t="shared" ref="BN577" si="1120">+BC577/BW577</f>
        <v>1155904.4665492957</v>
      </c>
      <c r="BO577" s="66"/>
      <c r="BP577" s="66">
        <f t="shared" ref="BP577" si="1121">+BP576+BE577</f>
        <v>41816307</v>
      </c>
      <c r="BQ577" s="66"/>
      <c r="BR577" s="435">
        <f t="shared" ref="BR577" si="1122">+BP577/BC577</f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ref="H578" si="1123">+H577+D578</f>
        <v>42765642</v>
      </c>
      <c r="I578" s="16"/>
      <c r="J578" s="436">
        <f t="shared" ref="J578" si="1124">+D578/H577</f>
        <v>9.9142657218423153E-4</v>
      </c>
      <c r="K578" s="16"/>
      <c r="L578" s="16"/>
      <c r="M578" s="16"/>
      <c r="N578" s="16">
        <f t="shared" ref="N578" si="1125">SUM(D572:D578)</f>
        <v>560840</v>
      </c>
      <c r="O578" s="16">
        <f t="shared" ref="O578" si="1126">+H578/BW578</f>
        <v>75159.300527240775</v>
      </c>
      <c r="P578" s="41"/>
      <c r="Q578" s="17">
        <f t="shared" ref="Q578" si="1127">SUM(D572:D578)</f>
        <v>560840</v>
      </c>
      <c r="R578" s="16"/>
      <c r="S578" s="60">
        <f t="shared" ref="S578" si="1128">+(Q578-Q571)/Q571</f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ref="Z578" si="1129">SUM(W573:W578)</f>
        <v>9040</v>
      </c>
      <c r="AA578" s="33">
        <f t="shared" ref="AA578" si="1130">+AA577+W578</f>
        <v>685367</v>
      </c>
      <c r="AB578" s="33"/>
      <c r="AC578" s="46">
        <f t="shared" ref="AC578" si="1131">+AA578/H578</f>
        <v>1.6026112737884304E-2</v>
      </c>
      <c r="AD578" s="33"/>
      <c r="AE578" s="33">
        <f t="shared" ref="AE578" si="1132">+AA578/BW578</f>
        <v>1204.5114235500878</v>
      </c>
      <c r="AF578" s="50"/>
      <c r="AG578" s="33">
        <f t="shared" ref="AG578" si="1133">SUM(W572:W578)</f>
        <v>9299</v>
      </c>
      <c r="AH578" s="33">
        <f t="shared" ref="AH578" si="1134">SUM(D549:D1078)</f>
        <v>1120677324.060914</v>
      </c>
      <c r="AI578" s="213">
        <f t="shared" ref="AI578" si="1135">+(AG578-AG571)/AG571</f>
        <v>-3.3769742310889445E-2</v>
      </c>
      <c r="AJ578" s="50"/>
      <c r="AK578" s="111"/>
      <c r="AL578" s="23">
        <f t="shared" ref="AL578" si="1136">+AP578-AP577</f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ref="AR578" si="1137">+AL578/AP577</f>
        <v>1.5367789866686779E-3</v>
      </c>
      <c r="AS578" s="25"/>
      <c r="AT578" s="25"/>
      <c r="AU578" s="24"/>
      <c r="AV578" s="298">
        <f t="shared" ref="AV578" si="1138">+AP578/H578</f>
        <v>0.8097774844582013</v>
      </c>
      <c r="AW578" s="298"/>
      <c r="AX578" s="24">
        <f t="shared" ref="AX578" si="1139">+AP578/BW578</f>
        <v>60862.309314586993</v>
      </c>
      <c r="AY578" s="308"/>
      <c r="AZ578" s="111"/>
      <c r="BA578" s="65">
        <f t="shared" ref="BA578" si="1140">+BC578-BC577</f>
        <v>549020</v>
      </c>
      <c r="BB578" s="66"/>
      <c r="BC578" s="66">
        <v>657102757</v>
      </c>
      <c r="BD578" s="66"/>
      <c r="BE578" s="66">
        <f t="shared" ref="BE578" si="1141">+D578</f>
        <v>42357</v>
      </c>
      <c r="BF578" s="66"/>
      <c r="BG578" s="144">
        <f t="shared" ref="BG578" si="1142">+BE578/BA578</f>
        <v>7.7150194892717933E-2</v>
      </c>
      <c r="BH578" s="66"/>
      <c r="BI578" s="170"/>
      <c r="BJ578" s="66"/>
      <c r="BK578" s="66">
        <f t="shared" ref="BK578" si="1143">SUM(BA572:BA578)</f>
        <v>12762457</v>
      </c>
      <c r="BL578" s="66"/>
      <c r="BM578" s="144">
        <f t="shared" ref="BM578" si="1144">+Q578/BK578</f>
        <v>4.3944516326284197E-2</v>
      </c>
      <c r="BN578" s="65">
        <f t="shared" ref="BN578" si="1145">+BC578/BW578</f>
        <v>1154837.8857644992</v>
      </c>
      <c r="BO578" s="66"/>
      <c r="BP578" s="66">
        <f t="shared" ref="BP578" si="1146">+BP577+BE578</f>
        <v>41858664</v>
      </c>
      <c r="BQ578" s="66"/>
      <c r="BR578" s="435">
        <f t="shared" ref="BR578" si="1147">+BP578/BC578</f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ref="H579" si="1148">+H578+D579</f>
        <v>42790336</v>
      </c>
      <c r="I579" s="16"/>
      <c r="J579" s="436">
        <f t="shared" ref="J579" si="1149">+D579/H578</f>
        <v>5.7742614971149041E-4</v>
      </c>
      <c r="K579" s="16"/>
      <c r="L579" s="16"/>
      <c r="M579" s="16"/>
      <c r="N579" s="16">
        <f t="shared" ref="N579" si="1150">SUM(D573:D579)</f>
        <v>558601</v>
      </c>
      <c r="O579" s="16">
        <f t="shared" ref="O579" si="1151">+H579/BW579</f>
        <v>75070.764912280705</v>
      </c>
      <c r="P579" s="41"/>
      <c r="Q579" s="17">
        <f t="shared" ref="Q579" si="1152">SUM(D573:D579)</f>
        <v>558601</v>
      </c>
      <c r="R579" s="16"/>
      <c r="S579" s="60">
        <f t="shared" ref="S579" si="1153">+(Q579-Q572)/Q572</f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ref="Z579" si="1154">SUM(W574:W579)</f>
        <v>8824</v>
      </c>
      <c r="AA579" s="33">
        <f t="shared" ref="AA579" si="1155">+AA578+W579</f>
        <v>685884</v>
      </c>
      <c r="AB579" s="33"/>
      <c r="AC579" s="46">
        <f t="shared" ref="AC579" si="1156">+AA579/H579</f>
        <v>1.6028946349007402E-2</v>
      </c>
      <c r="AD579" s="33"/>
      <c r="AE579" s="33">
        <f t="shared" ref="AE579" si="1157">+AA579/BW579</f>
        <v>1203.3052631578948</v>
      </c>
      <c r="AF579" s="50"/>
      <c r="AG579" s="33">
        <f t="shared" ref="AG579" si="1158">SUM(W573:W579)</f>
        <v>9557</v>
      </c>
      <c r="AH579" s="33">
        <f t="shared" ref="AH579" si="1159">SUM(D550:D1079)</f>
        <v>1120506199.060914</v>
      </c>
      <c r="AI579" s="213">
        <f t="shared" ref="AI579" si="1160">+(AG579-AG572)/AG572</f>
        <v>2.7966010541034741E-2</v>
      </c>
      <c r="AJ579" s="50"/>
      <c r="AK579" s="111"/>
      <c r="AL579" s="23">
        <f t="shared" ref="AL579" si="1161">+AP579-AP578</f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ref="AR579" si="1162">+AL579/AP578</f>
        <v>9.9071187047175026E-4</v>
      </c>
      <c r="AS579" s="25"/>
      <c r="AT579" s="25"/>
      <c r="AU579" s="24"/>
      <c r="AV579" s="298">
        <f t="shared" ref="AV579" si="1163">+AP579/H579</f>
        <v>0.81011196079413816</v>
      </c>
      <c r="AW579" s="298"/>
      <c r="AX579" s="24">
        <f t="shared" ref="AX579" si="1164">+AP579/BW579</f>
        <v>60815.724561403506</v>
      </c>
      <c r="AY579" s="308"/>
      <c r="AZ579" s="111"/>
      <c r="BA579" s="65">
        <f t="shared" ref="BA579" si="1165">+BC579-BC578</f>
        <v>311143</v>
      </c>
      <c r="BB579" s="66"/>
      <c r="BC579" s="66">
        <v>657413900</v>
      </c>
      <c r="BD579" s="66"/>
      <c r="BE579" s="66">
        <f t="shared" ref="BE579" si="1166">+D579</f>
        <v>24694</v>
      </c>
      <c r="BF579" s="66"/>
      <c r="BG579" s="144">
        <f t="shared" ref="BG579" si="1167">+BE579/BA579</f>
        <v>7.9365436471333123E-2</v>
      </c>
      <c r="BH579" s="66"/>
      <c r="BI579" s="170"/>
      <c r="BJ579" s="66"/>
      <c r="BK579" s="66">
        <f t="shared" ref="BK579" si="1168">SUM(BA573:BA579)</f>
        <v>12665244</v>
      </c>
      <c r="BL579" s="66"/>
      <c r="BM579" s="144">
        <f t="shared" ref="BM579" si="1169">+Q579/BK579</f>
        <v>4.4105032638929023E-2</v>
      </c>
      <c r="BN579" s="65">
        <f t="shared" ref="BN579" si="1170">+BC579/BW579</f>
        <v>1153357.7192982456</v>
      </c>
      <c r="BO579" s="66"/>
      <c r="BP579" s="66">
        <f t="shared" ref="BP579" si="1171">+BP578+BE579</f>
        <v>41883358</v>
      </c>
      <c r="BQ579" s="66"/>
      <c r="BR579" s="435">
        <f t="shared" ref="BR579" si="1172">+BP579/BC579</f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ref="H580" si="1173">+H579+D580</f>
        <v>42855327</v>
      </c>
      <c r="I580" s="16"/>
      <c r="J580" s="436">
        <f t="shared" ref="J580" si="1174">+D580/H579</f>
        <v>1.5188242504101861E-3</v>
      </c>
      <c r="K580" s="16"/>
      <c r="L580" s="16"/>
      <c r="M580" s="16"/>
      <c r="N580" s="16">
        <f t="shared" ref="N580" si="1175">SUM(D574:D580)</f>
        <v>549863</v>
      </c>
      <c r="O580" s="16">
        <f>+H580/BW580</f>
        <v>75053.112084063046</v>
      </c>
      <c r="P580" s="41"/>
      <c r="Q580" s="17">
        <f t="shared" ref="Q580" si="1176">SUM(D574:D580)</f>
        <v>549863</v>
      </c>
      <c r="R580" s="16"/>
      <c r="S580" s="60">
        <f t="shared" ref="S580" si="1177">+(Q580-Q573)/Q573</f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ref="Z580" si="1178">SUM(W575:W580)</f>
        <v>7664</v>
      </c>
      <c r="AA580" s="33">
        <f t="shared" ref="AA580" si="1179">+AA579+W580</f>
        <v>686535</v>
      </c>
      <c r="AB580" s="33"/>
      <c r="AC580" s="46">
        <f t="shared" ref="AC580" si="1180">+AA580/H580</f>
        <v>1.6019828760144569E-2</v>
      </c>
      <c r="AD580" s="33"/>
      <c r="AE580" s="33">
        <f t="shared" ref="AE580:AE582" si="1181">+AA580/BW580</f>
        <v>1202.3380035026269</v>
      </c>
      <c r="AF580" s="50"/>
      <c r="AG580" s="33">
        <f t="shared" ref="AG580" si="1182">SUM(W574:W580)</f>
        <v>9475</v>
      </c>
      <c r="AH580" s="33">
        <f t="shared" ref="AH580" si="1183">SUM(D551:D1080)</f>
        <v>1120434111.060914</v>
      </c>
      <c r="AI580" s="213">
        <f t="shared" ref="AI580" si="1184">+(AG580-AG573)/AG573</f>
        <v>1.4345359169253826E-2</v>
      </c>
      <c r="AJ580" s="50"/>
      <c r="AK580" s="111" t="s">
        <v>26</v>
      </c>
      <c r="AL580" s="23">
        <f t="shared" ref="AL580" si="1185">+AP580-AP579</f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ref="AR580" si="1186">+AL580/AP579</f>
        <v>4.327135730679995E-3</v>
      </c>
      <c r="AS580" s="25"/>
      <c r="AT580" s="25"/>
      <c r="AU580" s="24"/>
      <c r="AV580" s="298">
        <f t="shared" ref="AV580" si="1187">+AP580/H580</f>
        <v>0.81238355735799195</v>
      </c>
      <c r="AW580" s="298"/>
      <c r="AX580" s="24">
        <f t="shared" ref="AX580" si="1188">+AP580/BW580</f>
        <v>60971.914185639231</v>
      </c>
      <c r="AY580" s="308"/>
      <c r="AZ580" s="111" t="s">
        <v>26</v>
      </c>
      <c r="BA580" s="65">
        <f t="shared" ref="BA580" si="1189">+BC580-BC579</f>
        <v>2200000</v>
      </c>
      <c r="BB580" s="66"/>
      <c r="BC580" s="66">
        <f>+BC579+2200000</f>
        <v>659613900</v>
      </c>
      <c r="BD580" s="66"/>
      <c r="BE580" s="66">
        <f t="shared" ref="BE580" si="1190">+D580</f>
        <v>64991</v>
      </c>
      <c r="BF580" s="66"/>
      <c r="BG580" s="144">
        <f t="shared" ref="BG580" si="1191">+BE580/BA580</f>
        <v>2.9541363636363636E-2</v>
      </c>
      <c r="BH580" s="66"/>
      <c r="BI580" s="170"/>
      <c r="BJ580" s="66"/>
      <c r="BK580" s="66">
        <f t="shared" ref="BK580" si="1192">SUM(BA574:BA580)</f>
        <v>10352556</v>
      </c>
      <c r="BL580" s="66"/>
      <c r="BM580" s="144">
        <f t="shared" ref="BM580" si="1193">+Q580/BK580</f>
        <v>5.3113743118124647E-2</v>
      </c>
      <c r="BN580" s="65">
        <f t="shared" ref="BN580" si="1194">+BC580/BW580</f>
        <v>1155190.7180385289</v>
      </c>
      <c r="BO580" s="66"/>
      <c r="BP580" s="66">
        <f t="shared" ref="BP580" si="1195">+BP579+BE580</f>
        <v>41948349</v>
      </c>
      <c r="BQ580" s="66"/>
      <c r="BR580" s="435">
        <f t="shared" ref="BR580" si="1196">+BP580/BC580</f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ref="H581" si="1197">+H580+D581</f>
        <v>42947574</v>
      </c>
      <c r="I581" s="16"/>
      <c r="J581" s="436">
        <f t="shared" ref="J581" si="1198">+D581/H580</f>
        <v>2.1525212023233422E-3</v>
      </c>
      <c r="K581" s="16"/>
      <c r="L581" s="16"/>
      <c r="M581" s="16"/>
      <c r="N581" s="16">
        <f t="shared" ref="N581" si="1199">SUM(D575:D581)</f>
        <v>547299</v>
      </c>
      <c r="O581" s="16">
        <f t="shared" ref="O581:O582" si="1200">+H581/BW581</f>
        <v>75083.171328671335</v>
      </c>
      <c r="P581" s="41"/>
      <c r="Q581" s="17">
        <f t="shared" ref="Q581" si="1201">SUM(D575:D581)</f>
        <v>547299</v>
      </c>
      <c r="R581" s="16"/>
      <c r="S581" s="60">
        <f t="shared" ref="S581" si="1202">+(Q581-Q574)/Q574</f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ref="Z581" si="1203">SUM(W576:W581)</f>
        <v>7159</v>
      </c>
      <c r="AA581" s="33">
        <f t="shared" ref="AA581" si="1204">+AA580+W581</f>
        <v>688132</v>
      </c>
      <c r="AB581" s="33"/>
      <c r="AC581" s="46">
        <f t="shared" ref="AC581" si="1205">+AA581/H581</f>
        <v>1.6022604676110459E-2</v>
      </c>
      <c r="AD581" s="33"/>
      <c r="AE581" s="33">
        <f t="shared" si="1181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ref="AL581" si="1206">+AP581-AP580</f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ref="AR581" si="1207">+AL581/AP580</f>
        <v>4.3084922997045838E-3</v>
      </c>
      <c r="AS581" s="25"/>
      <c r="AT581" s="25"/>
      <c r="AU581" s="24"/>
      <c r="AV581" s="298">
        <f t="shared" ref="AV581" si="1208">+AP581/H581</f>
        <v>0.81413127083732362</v>
      </c>
      <c r="AW581" s="298"/>
      <c r="AX581" s="24">
        <f t="shared" ref="AX581" si="1209">+AP581/BW581</f>
        <v>61127.557692307695</v>
      </c>
      <c r="AY581" s="308"/>
      <c r="AZ581" s="111" t="s">
        <v>26</v>
      </c>
      <c r="BA581" s="65">
        <f t="shared" ref="BA581:BA582" si="1210">+BC581-BC580</f>
        <v>2200000</v>
      </c>
      <c r="BB581" s="66"/>
      <c r="BC581" s="66">
        <f>+BC580+2200000</f>
        <v>661813900</v>
      </c>
      <c r="BD581" s="66"/>
      <c r="BE581" s="66">
        <f t="shared" ref="BE581:BE582" si="1211">+D581</f>
        <v>92247</v>
      </c>
      <c r="BF581" s="66"/>
      <c r="BG581" s="144">
        <f t="shared" ref="BG581:BG582" si="1212">+BE581/BA581</f>
        <v>4.1930454545454549E-2</v>
      </c>
      <c r="BH581" s="66"/>
      <c r="BI581" s="170"/>
      <c r="BJ581" s="66"/>
      <c r="BK581" s="66"/>
      <c r="BL581" s="66"/>
      <c r="BM581" s="144"/>
      <c r="BN581" s="65">
        <f t="shared" ref="BN581" si="1213">+BC581/BW581</f>
        <v>1157017.3076923077</v>
      </c>
      <c r="BO581" s="66"/>
      <c r="BP581" s="66">
        <f t="shared" ref="BP581" si="1214">+BP580+BE581</f>
        <v>42040596</v>
      </c>
      <c r="BQ581" s="66"/>
      <c r="BR581" s="435">
        <f t="shared" ref="BR581" si="1215">+BP581/BC581</f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ref="H582" si="1216">+H581+D582</f>
        <v>43047349</v>
      </c>
      <c r="I582" s="16"/>
      <c r="J582" s="436">
        <f t="shared" ref="J582" si="1217">+D582/H581</f>
        <v>2.3231812814386208E-3</v>
      </c>
      <c r="K582" s="16"/>
      <c r="L582" s="16"/>
      <c r="M582" s="16"/>
      <c r="N582" s="16">
        <f t="shared" ref="N582" si="1218">SUM(D576:D582)</f>
        <v>539087</v>
      </c>
      <c r="O582" s="16">
        <f t="shared" si="1200"/>
        <v>75126.263525305403</v>
      </c>
      <c r="P582" s="41"/>
      <c r="Q582" s="17">
        <f t="shared" ref="Q582" si="1219">SUM(D576:D582)</f>
        <v>539087</v>
      </c>
      <c r="R582" s="16"/>
      <c r="S582" s="60">
        <f t="shared" ref="S582" si="1220">+(Q582-Q575)/Q575</f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ref="Z582" si="1221">SUM(W577:W582)</f>
        <v>7102</v>
      </c>
      <c r="AA582" s="33">
        <f t="shared" ref="AA582" si="1222">+AA581+W582</f>
        <v>689951</v>
      </c>
      <c r="AB582" s="33"/>
      <c r="AC582" s="46">
        <f t="shared" ref="AC582" si="1223">+AA582/H582</f>
        <v>1.6027723333206883E-2</v>
      </c>
      <c r="AD582" s="33"/>
      <c r="AE582" s="33">
        <f t="shared" si="1181"/>
        <v>1204.1029668411868</v>
      </c>
      <c r="AF582" s="50"/>
      <c r="AG582" s="33"/>
      <c r="AH582" s="33"/>
      <c r="AI582" s="213"/>
      <c r="AJ582" s="50"/>
      <c r="AK582" s="111"/>
      <c r="AL582" s="23">
        <f t="shared" ref="AL582" si="1224">+AP582-AP581</f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ref="AR582" si="1225">+AL582/AP581</f>
        <v>4.0751937875638539E-3</v>
      </c>
      <c r="AS582" s="25"/>
      <c r="AT582" s="25"/>
      <c r="AU582" s="24"/>
      <c r="AV582" s="298">
        <f t="shared" ref="AV582" si="1226">+AP582/H582</f>
        <v>0.81555433297413971</v>
      </c>
      <c r="AW582" s="298"/>
      <c r="AX582" s="24">
        <f t="shared" ref="AX582" si="1227">+AP582/BW582</f>
        <v>61269.549738219896</v>
      </c>
      <c r="AY582" s="308"/>
      <c r="AZ582" s="111"/>
      <c r="BA582" s="65">
        <f t="shared" si="1210"/>
        <v>2261407</v>
      </c>
      <c r="BB582" s="66"/>
      <c r="BC582" s="66">
        <v>664075307</v>
      </c>
      <c r="BD582" s="66"/>
      <c r="BE582" s="66">
        <f t="shared" si="1211"/>
        <v>99775</v>
      </c>
      <c r="BF582" s="66"/>
      <c r="BG582" s="144">
        <f t="shared" si="1212"/>
        <v>4.4120761985790263E-2</v>
      </c>
      <c r="BH582" s="66"/>
      <c r="BI582" s="170"/>
      <c r="BJ582" s="66"/>
      <c r="BK582" s="66"/>
      <c r="BL582" s="66"/>
      <c r="BM582" s="144"/>
      <c r="BN582" s="65">
        <f t="shared" ref="BN582" si="1228">+BC582/BW582</f>
        <v>1158944.6893542758</v>
      </c>
      <c r="BO582" s="66"/>
      <c r="BP582" s="66">
        <f t="shared" ref="BP582" si="1229">+BP581+BE582</f>
        <v>42140371</v>
      </c>
      <c r="BQ582" s="66"/>
      <c r="BR582" s="435">
        <f t="shared" ref="BR582" si="1230">+BP582/BC582</f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ref="H583" si="1231">+H582+D583</f>
        <v>43137029</v>
      </c>
      <c r="I583" s="16"/>
      <c r="J583" s="436">
        <f t="shared" ref="J583" si="1232">+D583/H582</f>
        <v>2.0832874052244192E-3</v>
      </c>
      <c r="K583" s="16"/>
      <c r="L583" s="16"/>
      <c r="M583" s="16"/>
      <c r="N583" s="16">
        <f t="shared" ref="N583" si="1233">SUM(D577:D583)</f>
        <v>520042</v>
      </c>
      <c r="O583" s="16">
        <f t="shared" ref="O583" si="1234">+H583/BW583</f>
        <v>75151.618466898959</v>
      </c>
      <c r="P583" s="41"/>
      <c r="Q583" s="17">
        <f t="shared" ref="Q583" si="1235">SUM(D577:D583)</f>
        <v>520042</v>
      </c>
      <c r="R583" s="16"/>
      <c r="S583" s="60">
        <f t="shared" ref="S583" si="1236">+(Q583-Q576)/Q576</f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ref="Z583" si="1237">SUM(W578:W583)</f>
        <v>6819</v>
      </c>
      <c r="AA583" s="33">
        <f t="shared" ref="AA583" si="1238">+AA582+W583</f>
        <v>691605</v>
      </c>
      <c r="AB583" s="33"/>
      <c r="AC583" s="46">
        <f t="shared" ref="AC583" si="1239">+AA583/H583</f>
        <v>1.6032745324208581E-2</v>
      </c>
      <c r="AD583" s="33"/>
      <c r="AE583" s="33">
        <f t="shared" ref="AE583" si="1240">+AA583/BW583</f>
        <v>1204.8867595818815</v>
      </c>
      <c r="AF583" s="50"/>
      <c r="AG583" s="33"/>
      <c r="AH583" s="33"/>
      <c r="AI583" s="213"/>
      <c r="AJ583" s="50"/>
      <c r="AK583" s="111"/>
      <c r="AL583" s="23">
        <f t="shared" ref="AL583" si="1241">+AP583-AP582</f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ref="AR583" si="1242">+AL583/AP582</f>
        <v>2.7859042575918069E-3</v>
      </c>
      <c r="AS583" s="25"/>
      <c r="AT583" s="25"/>
      <c r="AU583" s="24"/>
      <c r="AV583" s="298">
        <f t="shared" ref="AV583" si="1243">+AP583/H583</f>
        <v>0.81612616390433379</v>
      </c>
      <c r="AW583" s="298"/>
      <c r="AX583" s="24">
        <f t="shared" ref="AX583" si="1244">+AP583/BW583</f>
        <v>61333.202090592335</v>
      </c>
      <c r="AY583" s="308"/>
      <c r="AZ583" s="111"/>
      <c r="BA583" s="65">
        <f t="shared" ref="BA583" si="1245">+BC583-BC582</f>
        <v>1805837</v>
      </c>
      <c r="BB583" s="66"/>
      <c r="BC583" s="66">
        <v>665881144</v>
      </c>
      <c r="BD583" s="66"/>
      <c r="BE583" s="66">
        <f t="shared" ref="BE583" si="1246">+D583</f>
        <v>89680</v>
      </c>
      <c r="BF583" s="66"/>
      <c r="BG583" s="144">
        <f t="shared" ref="BG583" si="1247">+BE583/BA583</f>
        <v>4.9661182044669593E-2</v>
      </c>
      <c r="BH583" s="66"/>
      <c r="BI583" s="170"/>
      <c r="BJ583" s="66"/>
      <c r="BK583" s="66"/>
      <c r="BL583" s="66"/>
      <c r="BM583" s="144"/>
      <c r="BN583" s="65">
        <f t="shared" ref="BN583" si="1248">+BC583/BW583</f>
        <v>1160071.6794425086</v>
      </c>
      <c r="BO583" s="66"/>
      <c r="BP583" s="66">
        <f t="shared" ref="BP583" si="1249">+BP582+BE583</f>
        <v>42230051</v>
      </c>
      <c r="BQ583" s="66"/>
      <c r="BR583" s="435">
        <f t="shared" ref="BR583" si="1250">+BP583/BC583</f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" si="1251">+H583+D584</f>
        <v>43229995</v>
      </c>
      <c r="I584" s="16"/>
      <c r="J584" s="436">
        <f t="shared" ref="J584" si="1252">+D584/H583</f>
        <v>2.1551321951263727E-3</v>
      </c>
      <c r="K584" s="16"/>
      <c r="L584" s="16"/>
      <c r="M584" s="16"/>
      <c r="N584" s="16">
        <f t="shared" ref="N584" si="1253">SUM(D578:D584)</f>
        <v>506710</v>
      </c>
      <c r="O584" s="16">
        <f t="shared" ref="O584" si="1254">+H584/BW584</f>
        <v>75182.600000000006</v>
      </c>
      <c r="P584" s="41"/>
      <c r="Q584" s="17">
        <f t="shared" ref="Q584" si="1255">SUM(D578:D584)</f>
        <v>506710</v>
      </c>
      <c r="R584" s="16"/>
      <c r="S584" s="60">
        <f t="shared" ref="S584" si="1256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" si="1257">SUM(W579:W584)</f>
        <v>7943</v>
      </c>
      <c r="AA584" s="33">
        <f t="shared" ref="AA584" si="1258">+AA583+W584</f>
        <v>693310</v>
      </c>
      <c r="AB584" s="33"/>
      <c r="AC584" s="46">
        <f t="shared" ref="AC584" si="1259">+AA584/H584</f>
        <v>1.6037707152175243E-2</v>
      </c>
      <c r="AD584" s="33"/>
      <c r="AE584" s="33">
        <f t="shared" ref="AE584" si="1260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" si="1261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" si="1262">+AL584/AP583</f>
        <v>2.8075067650406085E-3</v>
      </c>
      <c r="AS584" s="25"/>
      <c r="AT584" s="25"/>
      <c r="AU584" s="24"/>
      <c r="AV584" s="298">
        <f t="shared" ref="AV584" si="1263">+AP584/H584</f>
        <v>0.81665743889167697</v>
      </c>
      <c r="AW584" s="298"/>
      <c r="AX584" s="24">
        <f t="shared" ref="AX584" si="1264">+AP584/BW584</f>
        <v>61398.42956521739</v>
      </c>
      <c r="AY584" s="308"/>
      <c r="AZ584" s="111"/>
      <c r="BA584" s="65">
        <f t="shared" ref="BA584" si="1265">+BC584-BC583</f>
        <v>1950623</v>
      </c>
      <c r="BB584" s="66"/>
      <c r="BC584" s="66">
        <v>667831767</v>
      </c>
      <c r="BD584" s="66"/>
      <c r="BE584" s="66">
        <f t="shared" ref="BE584" si="1266">+D584</f>
        <v>92966</v>
      </c>
      <c r="BF584" s="66"/>
      <c r="BG584" s="144">
        <f t="shared" ref="BG584" si="1267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" si="1268">+BC584/BW584</f>
        <v>1161446.5513043478</v>
      </c>
      <c r="BO584" s="66"/>
      <c r="BP584" s="66">
        <f t="shared" ref="BP584" si="1269">+BP583+BE584</f>
        <v>42323017</v>
      </c>
      <c r="BQ584" s="66"/>
      <c r="BR584" s="435">
        <f t="shared" ref="BR584" si="1270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ref="H585" si="1271">+H584+D585</f>
        <v>43263905</v>
      </c>
      <c r="I585" s="16"/>
      <c r="J585" s="436">
        <f t="shared" ref="J585" si="1272">+D585/H584</f>
        <v>7.8440906597375274E-4</v>
      </c>
      <c r="K585" s="16"/>
      <c r="L585" s="16"/>
      <c r="M585" s="16"/>
      <c r="N585" s="16">
        <f t="shared" ref="N585" si="1273">SUM(D579:D585)</f>
        <v>498263</v>
      </c>
      <c r="O585" s="16">
        <f t="shared" ref="O585" si="1274">+H585/BW585</f>
        <v>75110.946180555562</v>
      </c>
      <c r="P585" s="41"/>
      <c r="Q585" s="17">
        <f t="shared" ref="Q585" si="1275">SUM(D579:D585)</f>
        <v>498263</v>
      </c>
      <c r="R585" s="16"/>
      <c r="S585" s="60">
        <f t="shared" ref="S585" si="1276">+(Q585-Q578)/Q578</f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ref="Z585" si="1277">SUM(W580:W585)</f>
        <v>7890</v>
      </c>
      <c r="AA585" s="33">
        <f t="shared" ref="AA585" si="1278">+AA584+W585</f>
        <v>693774</v>
      </c>
      <c r="AB585" s="33"/>
      <c r="AC585" s="46">
        <f t="shared" ref="AC585" si="1279">+AA585/H585</f>
        <v>1.603586176513655E-2</v>
      </c>
      <c r="AD585" s="33"/>
      <c r="AE585" s="33">
        <f t="shared" ref="AE585" si="1280">+AA585/BW585</f>
        <v>1204.46875</v>
      </c>
      <c r="AF585" s="50"/>
      <c r="AG585" s="33"/>
      <c r="AH585" s="33"/>
      <c r="AI585" s="213"/>
      <c r="AJ585" s="50"/>
      <c r="AK585" s="111"/>
      <c r="AL585" s="23">
        <f t="shared" ref="AL585" si="1281">+AP585-AP584</f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ref="AR585" si="1282">+AL585/AP584</f>
        <v>1.3665836007645232E-3</v>
      </c>
      <c r="AS585" s="25"/>
      <c r="AT585" s="25"/>
      <c r="AU585" s="24"/>
      <c r="AV585" s="298">
        <f t="shared" ref="AV585" si="1283">+AP585/H585</f>
        <v>0.81713250341133103</v>
      </c>
      <c r="AW585" s="298"/>
      <c r="AX585" s="24">
        <f t="shared" ref="AX585" si="1284">+AP585/BW585</f>
        <v>61375.595486111109</v>
      </c>
      <c r="AY585" s="308"/>
      <c r="AZ585" s="111"/>
      <c r="BA585" s="65">
        <f t="shared" ref="BA585" si="1285">+BC585-BC584</f>
        <v>543948</v>
      </c>
      <c r="BB585" s="66"/>
      <c r="BC585" s="66">
        <v>668375715</v>
      </c>
      <c r="BD585" s="66"/>
      <c r="BE585" s="66">
        <f t="shared" ref="BE585" si="1286">+D585</f>
        <v>33910</v>
      </c>
      <c r="BF585" s="66"/>
      <c r="BG585" s="144">
        <f t="shared" ref="BG585" si="1287">+BE585/BA585</f>
        <v>6.2340517843617403E-2</v>
      </c>
      <c r="BH585" s="66"/>
      <c r="BI585" s="170"/>
      <c r="BJ585" s="66"/>
      <c r="BK585" s="66"/>
      <c r="BL585" s="66"/>
      <c r="BM585" s="144"/>
      <c r="BN585" s="65">
        <f t="shared" ref="BN585" si="1288">+BC585/BW585</f>
        <v>1160374.5052083333</v>
      </c>
      <c r="BO585" s="66"/>
      <c r="BP585" s="66">
        <f t="shared" ref="BP585" si="1289">+BP584+BE585</f>
        <v>42356927</v>
      </c>
      <c r="BQ585" s="66"/>
      <c r="BR585" s="435">
        <f t="shared" ref="BR585" si="1290">+BP585/BC585</f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ref="H586" si="1291">+H585+D586</f>
        <v>43281852</v>
      </c>
      <c r="I586" s="16"/>
      <c r="J586" s="436">
        <f t="shared" ref="J586" si="1292">+D586/H585</f>
        <v>4.1482616975975701E-4</v>
      </c>
      <c r="K586" s="16"/>
      <c r="L586" s="16"/>
      <c r="M586" s="16"/>
      <c r="N586" s="16">
        <f t="shared" ref="N586" si="1293">SUM(D580:D586)</f>
        <v>491516</v>
      </c>
      <c r="O586" s="16">
        <f t="shared" ref="O586" si="1294">+H586/BW586</f>
        <v>75011.875216637782</v>
      </c>
      <c r="P586" s="41"/>
      <c r="Q586" s="17">
        <f t="shared" ref="Q586" si="1295">SUM(D580:D586)</f>
        <v>491516</v>
      </c>
      <c r="R586" s="16"/>
      <c r="S586" s="60">
        <f t="shared" ref="S586" si="1296">+(Q586-Q579)/Q579</f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ref="Z586" si="1297">SUM(W581:W586)</f>
        <v>7400</v>
      </c>
      <c r="AA586" s="33">
        <f t="shared" ref="AA586" si="1298">+AA585+W586</f>
        <v>693935</v>
      </c>
      <c r="AB586" s="33"/>
      <c r="AC586" s="46">
        <f t="shared" ref="AC586" si="1299">+AA586/H586</f>
        <v>1.6032932232197459E-2</v>
      </c>
      <c r="AD586" s="33"/>
      <c r="AE586" s="33">
        <f t="shared" ref="AE586" si="1300">+AA586/BW586</f>
        <v>1202.6603119584056</v>
      </c>
      <c r="AF586" s="50"/>
      <c r="AG586" s="33"/>
      <c r="AH586" s="33"/>
      <c r="AI586" s="213"/>
      <c r="AJ586" s="50"/>
      <c r="AK586" s="111"/>
      <c r="AL586" s="23">
        <f t="shared" ref="AL586" si="1301">+AP586-AP585</f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ref="AR586" si="1302">+AL586/AP585</f>
        <v>6.294349429682779E-4</v>
      </c>
      <c r="AS586" s="25"/>
      <c r="AT586" s="25"/>
      <c r="AU586" s="24"/>
      <c r="AV586" s="298">
        <f t="shared" ref="AV586" si="1303">+AP586/H586</f>
        <v>0.81730779450010593</v>
      </c>
      <c r="AW586" s="298"/>
      <c r="AX586" s="24">
        <f t="shared" ref="AX586" si="1304">+AP586/BW586</f>
        <v>61307.790294627383</v>
      </c>
      <c r="AY586" s="308"/>
      <c r="AZ586" s="111"/>
      <c r="BA586" s="65">
        <f t="shared" ref="BA586" si="1305">+BC586-BC585</f>
        <v>393976</v>
      </c>
      <c r="BB586" s="66"/>
      <c r="BC586" s="66">
        <v>668769691</v>
      </c>
      <c r="BD586" s="66"/>
      <c r="BE586" s="66">
        <f t="shared" ref="BE586" si="1306">+D586</f>
        <v>17947</v>
      </c>
      <c r="BF586" s="66"/>
      <c r="BG586" s="144">
        <f t="shared" ref="BG586" si="1307">+BE586/BA586</f>
        <v>4.5553536256015596E-2</v>
      </c>
      <c r="BH586" s="66"/>
      <c r="BI586" s="170"/>
      <c r="BJ586" s="66"/>
      <c r="BK586" s="66"/>
      <c r="BL586" s="66"/>
      <c r="BM586" s="144"/>
      <c r="BN586" s="65">
        <f t="shared" ref="BN586" si="1308">+BC586/BW586</f>
        <v>1159046.2582322357</v>
      </c>
      <c r="BO586" s="66"/>
      <c r="BP586" s="66">
        <f t="shared" ref="BP586" si="1309">+BP585+BE586</f>
        <v>42374874</v>
      </c>
      <c r="BQ586" s="66"/>
      <c r="BR586" s="435">
        <f t="shared" ref="BR586" si="1310">+BP586/BC586</f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ref="H587" si="1311">+H586+D587</f>
        <v>43334987</v>
      </c>
      <c r="I587" s="16"/>
      <c r="J587" s="436">
        <f t="shared" ref="J587" si="1312">+D587/H586</f>
        <v>1.2276507946101752E-3</v>
      </c>
      <c r="K587" s="16"/>
      <c r="L587" s="16"/>
      <c r="M587" s="16"/>
      <c r="N587" s="16">
        <f t="shared" ref="N587" si="1313">SUM(D581:D587)</f>
        <v>479660</v>
      </c>
      <c r="O587" s="16">
        <f t="shared" ref="O587" si="1314">+H587/BW587</f>
        <v>74974.025951557094</v>
      </c>
      <c r="P587" s="41"/>
      <c r="Q587" s="17">
        <f t="shared" ref="Q587" si="1315">SUM(D581:D587)</f>
        <v>479660</v>
      </c>
      <c r="R587" s="16"/>
      <c r="S587" s="60">
        <f t="shared" ref="S587" si="1316">+(Q587-Q580)/Q580</f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ref="Z587" si="1317">SUM(W582:W587)</f>
        <v>6487</v>
      </c>
      <c r="AA587" s="33">
        <f t="shared" ref="AA587" si="1318">+AA586+W587</f>
        <v>694619</v>
      </c>
      <c r="AB587" s="33"/>
      <c r="AC587" s="46">
        <f t="shared" ref="AC587" si="1319">+AA587/H587</f>
        <v>1.602905753727352E-2</v>
      </c>
      <c r="AD587" s="33"/>
      <c r="AE587" s="33">
        <f t="shared" ref="AE587" si="1320">+AA587/BW587</f>
        <v>1201.7629757785467</v>
      </c>
      <c r="AF587" s="50"/>
      <c r="AG587" s="33"/>
      <c r="AH587" s="33"/>
      <c r="AI587" s="213"/>
      <c r="AJ587" s="50"/>
      <c r="AK587" s="111"/>
      <c r="AL587" s="23">
        <f t="shared" ref="AL587" si="1321">+AP587-AP586</f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ref="AR587" si="1322">+AL587/AP586</f>
        <v>5.6231032468357593E-3</v>
      </c>
      <c r="AS587" s="25"/>
      <c r="AT587" s="25"/>
      <c r="AU587" s="24"/>
      <c r="AV587" s="298">
        <f t="shared" ref="AV587" si="1323">+AP587/H587</f>
        <v>0.82089582719847132</v>
      </c>
      <c r="AW587" s="298"/>
      <c r="AX587" s="24">
        <f t="shared" ref="AX587" si="1324">+AP587/BW587</f>
        <v>61545.865051903114</v>
      </c>
      <c r="AY587" s="308"/>
      <c r="AZ587" s="111"/>
      <c r="BA587" s="65">
        <f t="shared" ref="BA587" si="1325">+BC587-BC586</f>
        <v>3763587</v>
      </c>
      <c r="BB587" s="66"/>
      <c r="BC587" s="66">
        <v>672533278</v>
      </c>
      <c r="BD587" s="66"/>
      <c r="BE587" s="66">
        <f t="shared" ref="BE587" si="1326">+D587</f>
        <v>53135</v>
      </c>
      <c r="BF587" s="66"/>
      <c r="BG587" s="144">
        <f t="shared" ref="BG587" si="1327">+BE587/BA587</f>
        <v>1.4118180342317051E-2</v>
      </c>
      <c r="BH587" s="66"/>
      <c r="BI587" s="170"/>
      <c r="BJ587" s="66"/>
      <c r="BK587" s="66"/>
      <c r="BL587" s="66"/>
      <c r="BM587" s="144"/>
      <c r="BN587" s="65">
        <f t="shared" ref="BN587" si="1328">+BC587/BW587</f>
        <v>1163552.3840830449</v>
      </c>
      <c r="BO587" s="66"/>
      <c r="BP587" s="66">
        <f t="shared" ref="BP587" si="1329">+BP586+BE587</f>
        <v>42428009</v>
      </c>
      <c r="BQ587" s="66"/>
      <c r="BR587" s="435">
        <f t="shared" ref="BR587" si="1330">+BP587/BC587</f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ref="H588" si="1331">+H587+D588</f>
        <v>43406796</v>
      </c>
      <c r="I588" s="16"/>
      <c r="J588" s="436">
        <f t="shared" ref="J588" si="1332">+D588/H587</f>
        <v>1.6570675329843759E-3</v>
      </c>
      <c r="K588" s="16"/>
      <c r="L588" s="16"/>
      <c r="M588" s="16"/>
      <c r="N588" s="16">
        <f t="shared" ref="N588" si="1333">SUM(D582:D588)</f>
        <v>459222</v>
      </c>
      <c r="O588" s="16">
        <f t="shared" ref="O588" si="1334">+H588/BW588</f>
        <v>74968.559585492229</v>
      </c>
      <c r="P588" s="41"/>
      <c r="Q588" s="17">
        <f t="shared" ref="Q588" si="1335">SUM(D582:D588)</f>
        <v>459222</v>
      </c>
      <c r="R588" s="16"/>
      <c r="S588" s="60">
        <f t="shared" ref="S588" si="1336">+(Q588-Q581)/Q581</f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ref="Z588" si="1337">SUM(W583:W588)</f>
        <v>6231</v>
      </c>
      <c r="AA588" s="33">
        <f t="shared" ref="AA588" si="1338">+AA587+W588</f>
        <v>696182</v>
      </c>
      <c r="AB588" s="33"/>
      <c r="AC588" s="46">
        <f t="shared" ref="AC588" si="1339">+AA588/H588</f>
        <v>1.6038548433752169E-2</v>
      </c>
      <c r="AD588" s="33"/>
      <c r="AE588" s="33">
        <f t="shared" ref="AE588" si="1340">+AA588/BW588</f>
        <v>1202.3868739205527</v>
      </c>
      <c r="AF588" s="50"/>
      <c r="AG588" s="33"/>
      <c r="AH588" s="33"/>
      <c r="AI588" s="213"/>
      <c r="AJ588" s="50"/>
      <c r="AK588" s="111"/>
      <c r="AL588" s="23">
        <f t="shared" ref="AL588" si="1341">+AP588-AP587</f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ref="AR588" si="1342">+AL588/AP587</f>
        <v>3.8461484402298228E-3</v>
      </c>
      <c r="AS588" s="25"/>
      <c r="AT588" s="25"/>
      <c r="AU588" s="24"/>
      <c r="AV588" s="298">
        <f t="shared" ref="AV588" si="1343">+AP588/H588</f>
        <v>0.82268986174423009</v>
      </c>
      <c r="AW588" s="298"/>
      <c r="AX588" s="24">
        <f t="shared" ref="AX588" si="1344">+AP588/BW588</f>
        <v>61675.87392055268</v>
      </c>
      <c r="AY588" s="308"/>
      <c r="AZ588" s="111"/>
      <c r="BA588" s="65">
        <f t="shared" ref="BA588" si="1345">+BC588-BC587</f>
        <v>1445773</v>
      </c>
      <c r="BB588" s="66"/>
      <c r="BC588" s="66">
        <v>673979051</v>
      </c>
      <c r="BD588" s="66"/>
      <c r="BE588" s="66">
        <f t="shared" ref="BE588" si="1346">+D588</f>
        <v>71809</v>
      </c>
      <c r="BF588" s="66"/>
      <c r="BG588" s="144">
        <f t="shared" ref="BG588" si="1347">+BE588/BA588</f>
        <v>4.9668239758246975E-2</v>
      </c>
      <c r="BH588" s="66"/>
      <c r="BI588" s="170"/>
      <c r="BJ588" s="66"/>
      <c r="BK588" s="66"/>
      <c r="BL588" s="66"/>
      <c r="BM588" s="144"/>
      <c r="BN588" s="65">
        <f t="shared" ref="BN588" si="1348">+BC588/BW588</f>
        <v>1164039.8117443868</v>
      </c>
      <c r="BO588" s="66"/>
      <c r="BP588" s="66">
        <f t="shared" ref="BP588" si="1349">+BP587+BE588</f>
        <v>42499818</v>
      </c>
      <c r="BQ588" s="66"/>
      <c r="BR588" s="435">
        <f t="shared" ref="BR588" si="1350">+BP588/BC588</f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ref="H589" si="1351">+H588+D589</f>
        <v>43487221</v>
      </c>
      <c r="I589" s="16"/>
      <c r="J589" s="436">
        <f t="shared" ref="J589" si="1352">+D589/H588</f>
        <v>1.8528204661776926E-3</v>
      </c>
      <c r="K589" s="16"/>
      <c r="L589" s="16"/>
      <c r="M589" s="16"/>
      <c r="N589" s="16">
        <f t="shared" ref="N589" si="1353">SUM(D583:D589)</f>
        <v>439872</v>
      </c>
      <c r="O589" s="16">
        <f t="shared" ref="O589" si="1354">+H589/BW589</f>
        <v>74977.967241379316</v>
      </c>
      <c r="P589" s="41"/>
      <c r="Q589" s="17">
        <f t="shared" ref="Q589" si="1355">SUM(D583:D589)</f>
        <v>439872</v>
      </c>
      <c r="R589" s="16"/>
      <c r="S589" s="60">
        <f t="shared" ref="S589" si="1356">+(Q589-Q582)/Q582</f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ref="Z589" si="1357">SUM(W584:W589)</f>
        <v>6582</v>
      </c>
      <c r="AA589" s="33">
        <f t="shared" ref="AA589" si="1358">+AA588+W589</f>
        <v>698187</v>
      </c>
      <c r="AB589" s="33"/>
      <c r="AC589" s="46">
        <f t="shared" ref="AC589" si="1359">+AA589/H589</f>
        <v>1.60549923390138E-2</v>
      </c>
      <c r="AD589" s="33"/>
      <c r="AE589" s="33">
        <f t="shared" ref="AE589" si="1360">+AA589/BW589</f>
        <v>1203.7706896551724</v>
      </c>
      <c r="AF589" s="50"/>
      <c r="AG589" s="33"/>
      <c r="AH589" s="33"/>
      <c r="AI589" s="213"/>
      <c r="AJ589" s="50"/>
      <c r="AK589" s="111"/>
      <c r="AL589" s="23">
        <f t="shared" ref="AL589" si="1361">+AP589-AP588</f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ref="AR589" si="1362">+AL589/AP588</f>
        <v>2.9121824717894661E-3</v>
      </c>
      <c r="AS589" s="25"/>
      <c r="AT589" s="25"/>
      <c r="AU589" s="24"/>
      <c r="AV589" s="298">
        <f t="shared" ref="AV589" si="1363">+AP589/H589</f>
        <v>0.8235597763306145</v>
      </c>
      <c r="AW589" s="298"/>
      <c r="AX589" s="24">
        <f t="shared" ref="AX589" si="1364">+AP589/BW589</f>
        <v>61748.837931034483</v>
      </c>
      <c r="AY589" s="308"/>
      <c r="AZ589" s="111"/>
      <c r="BA589" s="65">
        <f t="shared" ref="BA589" si="1365">+BC589-BC588</f>
        <v>1636577</v>
      </c>
      <c r="BB589" s="66"/>
      <c r="BC589" s="66">
        <v>675615628</v>
      </c>
      <c r="BD589" s="66"/>
      <c r="BE589" s="66">
        <f t="shared" ref="BE589" si="1366">+D589</f>
        <v>80425</v>
      </c>
      <c r="BF589" s="66"/>
      <c r="BG589" s="144">
        <f t="shared" ref="BG589" si="1367">+BE589/BA589</f>
        <v>4.9142203513797396E-2</v>
      </c>
      <c r="BH589" s="66"/>
      <c r="BI589" s="170"/>
      <c r="BJ589" s="66"/>
      <c r="BK589" s="66"/>
      <c r="BL589" s="66"/>
      <c r="BM589" s="144"/>
      <c r="BN589" s="65">
        <f t="shared" ref="BN589" si="1368">+BC589/BW589</f>
        <v>1164854.5310344826</v>
      </c>
      <c r="BO589" s="66"/>
      <c r="BP589" s="66">
        <f t="shared" ref="BP589" si="1369">+BP588+BE589</f>
        <v>42580243</v>
      </c>
      <c r="BQ589" s="66"/>
      <c r="BR589" s="435">
        <f t="shared" ref="BR589" si="1370">+BP589/BC589</f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ref="H590" si="1371">+H589+D590</f>
        <v>43568056</v>
      </c>
      <c r="I590" s="16"/>
      <c r="J590" s="436">
        <f t="shared" ref="J590" si="1372">+D590/H589</f>
        <v>1.8588219284005295E-3</v>
      </c>
      <c r="K590" s="16"/>
      <c r="L590" s="16"/>
      <c r="M590" s="16"/>
      <c r="N590" s="16">
        <f t="shared" ref="N590" si="1373">SUM(D584:D590)</f>
        <v>431027</v>
      </c>
      <c r="O590" s="16">
        <f t="shared" ref="O590" si="1374">+H590/BW590</f>
        <v>74988.048192771079</v>
      </c>
      <c r="P590" s="41"/>
      <c r="Q590" s="17">
        <f t="shared" ref="Q590" si="1375">SUM(D584:D590)</f>
        <v>431027</v>
      </c>
      <c r="R590" s="16"/>
      <c r="S590" s="60">
        <f t="shared" ref="S590" si="1376">+(Q590-Q583)/Q583</f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ref="Z590" si="1377">SUM(W585:W590)</f>
        <v>6305</v>
      </c>
      <c r="AA590" s="33">
        <f t="shared" ref="AA590" si="1378">+AA589+W590</f>
        <v>699615</v>
      </c>
      <c r="AB590" s="33"/>
      <c r="AC590" s="46">
        <f t="shared" ref="AC590" si="1379">+AA590/H590</f>
        <v>1.6057980645269095E-2</v>
      </c>
      <c r="AD590" s="33"/>
      <c r="AE590" s="33">
        <f t="shared" ref="AE590" si="1380">+AA590/BW590</f>
        <v>1204.1566265060242</v>
      </c>
      <c r="AF590" s="50"/>
      <c r="AG590" s="33"/>
      <c r="AH590" s="33"/>
      <c r="AI590" s="213"/>
      <c r="AJ590" s="50"/>
      <c r="AK590" s="111"/>
      <c r="AL590" s="23">
        <f t="shared" ref="AL590" si="1381">+AP590-AP589</f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ref="AR590" si="1382">+AL590/AP589</f>
        <v>2.3374724404976936E-3</v>
      </c>
      <c r="AS590" s="25"/>
      <c r="AT590" s="25"/>
      <c r="AU590" s="24"/>
      <c r="AV590" s="298">
        <f t="shared" ref="AV590" si="1383">+AP590/H590</f>
        <v>0.82395324225620714</v>
      </c>
      <c r="AW590" s="298"/>
      <c r="AX590" s="24">
        <f t="shared" ref="AX590" si="1384">+AP590/BW590</f>
        <v>61786.645438898449</v>
      </c>
      <c r="AY590" s="308"/>
      <c r="AZ590" s="111"/>
      <c r="BA590" s="65">
        <f t="shared" ref="BA590" si="1385">+BC590-BC589</f>
        <v>1676971</v>
      </c>
      <c r="BB590" s="66"/>
      <c r="BC590" s="66">
        <v>677292599</v>
      </c>
      <c r="BD590" s="66"/>
      <c r="BE590" s="66">
        <f t="shared" ref="BE590" si="1386">+D590</f>
        <v>80835</v>
      </c>
      <c r="BF590" s="66"/>
      <c r="BG590" s="144">
        <f t="shared" ref="BG590" si="1387">+BE590/BA590</f>
        <v>4.8202980254279888E-2</v>
      </c>
      <c r="BH590" s="66"/>
      <c r="BI590" s="170"/>
      <c r="BJ590" s="66"/>
      <c r="BK590" s="66"/>
      <c r="BL590" s="66"/>
      <c r="BM590" s="144"/>
      <c r="BN590" s="65">
        <f t="shared" ref="BN590" si="1388">+BC590/BW590</f>
        <v>1165735.9707401032</v>
      </c>
      <c r="BO590" s="66"/>
      <c r="BP590" s="66">
        <f t="shared" ref="BP590" si="1389">+BP589+BE590</f>
        <v>42661078</v>
      </c>
      <c r="BQ590" s="66"/>
      <c r="BR590" s="435">
        <f t="shared" ref="BR590" si="1390">+BP590/BC590</f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ref="H591" si="1391">+H590+D591</f>
        <v>43650494</v>
      </c>
      <c r="I591" s="16"/>
      <c r="J591" s="436">
        <f t="shared" ref="J591" si="1392">+D591/H590</f>
        <v>1.8921661319935873E-3</v>
      </c>
      <c r="K591" s="16"/>
      <c r="L591" s="16"/>
      <c r="M591" s="16"/>
      <c r="N591" s="16">
        <f t="shared" ref="N591" si="1393">SUM(D585:D591)</f>
        <v>420499</v>
      </c>
      <c r="O591" s="16">
        <f t="shared" ref="O591" si="1394">+H591/BW591</f>
        <v>75000.848797250859</v>
      </c>
      <c r="P591" s="41"/>
      <c r="Q591" s="17">
        <f t="shared" ref="Q591" si="1395">SUM(D585:D591)</f>
        <v>420499</v>
      </c>
      <c r="R591" s="16"/>
      <c r="S591" s="60">
        <f t="shared" ref="S591" si="1396">+(Q591-Q584)/Q584</f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ref="Z591" si="1397">SUM(W586:W591)</f>
        <v>7451</v>
      </c>
      <c r="AA591" s="33">
        <f t="shared" ref="AA591" si="1398">+AA590+W591</f>
        <v>701225</v>
      </c>
      <c r="AB591" s="33"/>
      <c r="AC591" s="46">
        <f t="shared" ref="AC591" si="1399">+AA591/H591</f>
        <v>1.6064537551396325E-2</v>
      </c>
      <c r="AD591" s="33"/>
      <c r="AE591" s="33">
        <f t="shared" ref="AE591" si="1400">+AA591/BW591</f>
        <v>1204.8539518900343</v>
      </c>
      <c r="AF591" s="50"/>
      <c r="AG591" s="33"/>
      <c r="AH591" s="33"/>
      <c r="AI591" s="213"/>
      <c r="AJ591" s="50"/>
      <c r="AK591" s="111"/>
      <c r="AL591" s="23">
        <f t="shared" ref="AL591" si="1401">+AP591-AP590</f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ref="AR591" si="1402">+AL591/AP590</f>
        <v>2.8631088810667968E-3</v>
      </c>
      <c r="AS591" s="25"/>
      <c r="AT591" s="25"/>
      <c r="AU591" s="24"/>
      <c r="AV591" s="298">
        <f t="shared" ref="AV591" si="1403">+AP591/H591</f>
        <v>0.82475174278669106</v>
      </c>
      <c r="AW591" s="298"/>
      <c r="AX591" s="24">
        <f t="shared" ref="AX591" si="1404">+AP591/BW591</f>
        <v>61857.080756013747</v>
      </c>
      <c r="AY591" s="308"/>
      <c r="AZ591" s="111"/>
      <c r="BA591" s="65">
        <f t="shared" ref="BA591" si="1405">+BC591-BC590</f>
        <v>1815348</v>
      </c>
      <c r="BB591" s="66"/>
      <c r="BC591" s="66">
        <v>679107947</v>
      </c>
      <c r="BD591" s="66"/>
      <c r="BE591" s="66">
        <f t="shared" ref="BE591" si="1406">+D591</f>
        <v>82438</v>
      </c>
      <c r="BF591" s="66"/>
      <c r="BG591" s="144">
        <f t="shared" ref="BG591" si="1407">+BE591/BA591</f>
        <v>4.5411678642331942E-2</v>
      </c>
      <c r="BH591" s="66"/>
      <c r="BI591" s="170"/>
      <c r="BJ591" s="66"/>
      <c r="BK591" s="66"/>
      <c r="BL591" s="66"/>
      <c r="BM591" s="144"/>
      <c r="BN591" s="65">
        <f t="shared" ref="BN591" si="1408">+BC591/BW591</f>
        <v>1166852.1426116838</v>
      </c>
      <c r="BO591" s="66"/>
      <c r="BP591" s="66">
        <f t="shared" ref="BP591" si="1409">+BP590+BE591</f>
        <v>42743516</v>
      </c>
      <c r="BQ591" s="66"/>
      <c r="BR591" s="435">
        <f t="shared" ref="BR591" si="1410">+BP591/BC591</f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ref="H592" si="1411">+H591+D592</f>
        <v>43679318</v>
      </c>
      <c r="I592" s="16"/>
      <c r="J592" s="436">
        <f t="shared" ref="J592" si="1412">+D592/H591</f>
        <v>6.603361693913476E-4</v>
      </c>
      <c r="K592" s="16"/>
      <c r="L592" s="16"/>
      <c r="M592" s="16"/>
      <c r="N592" s="16">
        <f t="shared" ref="N592" si="1413">SUM(D586:D592)</f>
        <v>415413</v>
      </c>
      <c r="O592" s="16">
        <f t="shared" ref="O592" si="1414">+H592/BW592</f>
        <v>74921.64322469983</v>
      </c>
      <c r="P592" s="41"/>
      <c r="Q592" s="17">
        <f t="shared" ref="Q592" si="1415">SUM(D586:D592)</f>
        <v>415413</v>
      </c>
      <c r="R592" s="16"/>
      <c r="S592" s="60">
        <f t="shared" ref="S592" si="1416">+(Q592-Q585)/Q585</f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ref="Z592" si="1417">SUM(W587:W592)</f>
        <v>7774</v>
      </c>
      <c r="AA592" s="33">
        <f t="shared" ref="AA592" si="1418">+AA591+W592</f>
        <v>701709</v>
      </c>
      <c r="AB592" s="33"/>
      <c r="AC592" s="46">
        <f t="shared" ref="AC592" si="1419">+AA592/H592</f>
        <v>1.6065017315517609E-2</v>
      </c>
      <c r="AD592" s="33"/>
      <c r="AE592" s="33">
        <f t="shared" ref="AE592" si="1420">+AA592/BW592</f>
        <v>1203.6174957118353</v>
      </c>
      <c r="AF592" s="50"/>
      <c r="AG592" s="33"/>
      <c r="AH592" s="33"/>
      <c r="AI592" s="213"/>
      <c r="AJ592" s="50"/>
      <c r="AK592" s="111"/>
      <c r="AL592" s="23">
        <f t="shared" ref="AL592" si="1421">+AP592-AP591</f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ref="AR592" si="1422">+AL592/AP591</f>
        <v>9.1845127643061248E-4</v>
      </c>
      <c r="AS592" s="25"/>
      <c r="AT592" s="25"/>
      <c r="AU592" s="24"/>
      <c r="AV592" s="298">
        <f t="shared" ref="AV592" si="1423">+AP592/H592</f>
        <v>0.82496448319087767</v>
      </c>
      <c r="AW592" s="298"/>
      <c r="AX592" s="24">
        <f t="shared" ref="AX592" si="1424">+AP592/BW592</f>
        <v>61807.694682675814</v>
      </c>
      <c r="AY592" s="308"/>
      <c r="AZ592" s="111"/>
      <c r="BA592" s="65">
        <f t="shared" ref="BA592" si="1425">+BC592-BC591</f>
        <v>472974</v>
      </c>
      <c r="BB592" s="66"/>
      <c r="BC592" s="66">
        <v>679580921</v>
      </c>
      <c r="BD592" s="66"/>
      <c r="BE592" s="66">
        <f t="shared" ref="BE592" si="1426">+D592</f>
        <v>28824</v>
      </c>
      <c r="BF592" s="66"/>
      <c r="BG592" s="144">
        <f t="shared" ref="BG592" si="1427">+BE592/BA592</f>
        <v>6.0942039097286529E-2</v>
      </c>
      <c r="BH592" s="66"/>
      <c r="BI592" s="170"/>
      <c r="BJ592" s="66"/>
      <c r="BK592" s="66"/>
      <c r="BL592" s="66"/>
      <c r="BM592" s="144"/>
      <c r="BN592" s="65">
        <f t="shared" ref="BN592" si="1428">+BC592/BW592</f>
        <v>1165661.9571183533</v>
      </c>
      <c r="BO592" s="66"/>
      <c r="BP592" s="66">
        <f t="shared" ref="BP592" si="1429">+BP591+BE592</f>
        <v>42772340</v>
      </c>
      <c r="BQ592" s="66"/>
      <c r="BR592" s="435">
        <f t="shared" ref="BR592" si="1430">+BP592/BC592</f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ref="H593" si="1431">+H592+D593</f>
        <v>43696898</v>
      </c>
      <c r="I593" s="16"/>
      <c r="J593" s="436">
        <f t="shared" ref="J593" si="1432">+D593/H592</f>
        <v>4.0247881159682941E-4</v>
      </c>
      <c r="K593" s="16"/>
      <c r="L593" s="16"/>
      <c r="M593" s="16"/>
      <c r="N593" s="16">
        <f t="shared" ref="N593" si="1433">SUM(D587:D593)</f>
        <v>415046</v>
      </c>
      <c r="O593" s="16">
        <f t="shared" ref="O593" si="1434">+H593/BW593</f>
        <v>74823.455479452052</v>
      </c>
      <c r="P593" s="41"/>
      <c r="Q593" s="17">
        <f t="shared" ref="Q593" si="1435">SUM(D587:D593)</f>
        <v>415046</v>
      </c>
      <c r="R593" s="16"/>
      <c r="S593" s="60">
        <f t="shared" ref="S593" si="1436">+(Q593-Q586)/Q586</f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ref="Z593" si="1437">SUM(W588:W593)</f>
        <v>7247</v>
      </c>
      <c r="AA593" s="33">
        <f t="shared" ref="AA593" si="1438">+AA592+W593</f>
        <v>701866</v>
      </c>
      <c r="AB593" s="33"/>
      <c r="AC593" s="46">
        <f t="shared" ref="AC593" si="1439">+AA593/H593</f>
        <v>1.6062147020138591E-2</v>
      </c>
      <c r="AD593" s="33"/>
      <c r="AE593" s="33">
        <f t="shared" ref="AE593" si="1440">+AA593/BW593</f>
        <v>1201.8253424657535</v>
      </c>
      <c r="AF593" s="50"/>
      <c r="AG593" s="33"/>
      <c r="AH593" s="33"/>
      <c r="AI593" s="213"/>
      <c r="AJ593" s="50"/>
      <c r="AK593" s="111"/>
      <c r="AL593" s="23">
        <f t="shared" ref="AL593" si="1441">+AP593-AP592</f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ref="AR593" si="1442">+AL593/AP592</f>
        <v>5.1973300909038782E-4</v>
      </c>
      <c r="AS593" s="25"/>
      <c r="AT593" s="25"/>
      <c r="AU593" s="24"/>
      <c r="AV593" s="298">
        <f t="shared" ref="AV593" si="1443">+AP593/H593</f>
        <v>0.82506117482298169</v>
      </c>
      <c r="AW593" s="298"/>
      <c r="AX593" s="24">
        <f t="shared" ref="AX593" si="1444">+AP593/BW593</f>
        <v>61733.928082191778</v>
      </c>
      <c r="AY593" s="308"/>
      <c r="AZ593" s="111"/>
      <c r="BA593" s="65">
        <f t="shared" ref="BA593" si="1445">+BC593-BC592</f>
        <v>377616</v>
      </c>
      <c r="BB593" s="66"/>
      <c r="BC593" s="66">
        <v>679958537</v>
      </c>
      <c r="BD593" s="66"/>
      <c r="BE593" s="66">
        <f t="shared" ref="BE593" si="1446">+D593</f>
        <v>17580</v>
      </c>
      <c r="BF593" s="66"/>
      <c r="BG593" s="144">
        <f t="shared" ref="BG593" si="1447">+BE593/BA593</f>
        <v>4.6555230710563111E-2</v>
      </c>
      <c r="BH593" s="66"/>
      <c r="BI593" s="170"/>
      <c r="BJ593" s="66"/>
      <c r="BK593" s="66"/>
      <c r="BL593" s="66"/>
      <c r="BM593" s="144"/>
      <c r="BN593" s="65">
        <f t="shared" ref="BN593" si="1448">+BC593/BW593</f>
        <v>1164312.5633561644</v>
      </c>
      <c r="BO593" s="66"/>
      <c r="BP593" s="66">
        <f t="shared" ref="BP593" si="1449">+BP592+BE593</f>
        <v>42789920</v>
      </c>
      <c r="BQ593" s="66"/>
      <c r="BR593" s="435">
        <f t="shared" ref="BR593" si="1450">+BP593/BC593</f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ref="H594" si="1451">+H593+D594</f>
        <v>43745669</v>
      </c>
      <c r="I594" s="16"/>
      <c r="J594" s="436">
        <f t="shared" ref="J594" si="1452">+D594/H593</f>
        <v>1.1161204166025699E-3</v>
      </c>
      <c r="K594" s="16"/>
      <c r="L594" s="16"/>
      <c r="M594" s="16"/>
      <c r="N594" s="16">
        <f t="shared" ref="N594" si="1453">SUM(D588:D594)</f>
        <v>410682</v>
      </c>
      <c r="O594" s="16">
        <f t="shared" ref="O594" si="1454">+H594/BW594</f>
        <v>74778.921367521369</v>
      </c>
      <c r="P594" s="41"/>
      <c r="Q594" s="17">
        <f t="shared" ref="Q594" si="1455">SUM(D588:D594)</f>
        <v>410682</v>
      </c>
      <c r="R594" s="16"/>
      <c r="S594" s="60">
        <f t="shared" ref="S594" si="1456">+(Q594-Q587)/Q587</f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ref="Z594" si="1457">SUM(W589:W594)</f>
        <v>6194</v>
      </c>
      <c r="AA594" s="33">
        <f t="shared" ref="AA594" si="1458">+AA593+W594</f>
        <v>702376</v>
      </c>
      <c r="AB594" s="33"/>
      <c r="AC594" s="46">
        <f t="shared" ref="AC594" si="1459">+AA594/H594</f>
        <v>1.6055898013583928E-2</v>
      </c>
      <c r="AD594" s="33"/>
      <c r="AE594" s="33">
        <f t="shared" ref="AE594" si="1460">+AA594/BW594</f>
        <v>1200.642735042735</v>
      </c>
      <c r="AF594" s="50"/>
      <c r="AG594" s="33"/>
      <c r="AH594" s="33"/>
      <c r="AI594" s="213"/>
      <c r="AJ594" s="50"/>
      <c r="AK594" s="111"/>
      <c r="AL594" s="23">
        <f t="shared" ref="AL594" si="1461">+AP594-AP593</f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ref="AR594" si="1462">+AL594/AP593</f>
        <v>6.0664949287727102E-3</v>
      </c>
      <c r="AS594" s="25"/>
      <c r="AT594" s="25"/>
      <c r="AU594" s="24"/>
      <c r="AV594" s="298">
        <f t="shared" ref="AV594" si="1463">+AP594/H594</f>
        <v>0.82914098307651896</v>
      </c>
      <c r="AW594" s="298"/>
      <c r="AX594" s="24">
        <f t="shared" ref="AX594" si="1464">+AP594/BW594</f>
        <v>62002.268376068379</v>
      </c>
      <c r="AY594" s="308"/>
      <c r="AZ594" s="111"/>
      <c r="BA594" s="65">
        <f t="shared" ref="BA594" si="1465">+BC594-BC593</f>
        <v>10304065</v>
      </c>
      <c r="BB594" s="66"/>
      <c r="BC594" s="66">
        <v>690262602</v>
      </c>
      <c r="BD594" s="66"/>
      <c r="BE594" s="66">
        <f t="shared" ref="BE594" si="1466">+D594</f>
        <v>48771</v>
      </c>
      <c r="BF594" s="66"/>
      <c r="BG594" s="144">
        <f t="shared" ref="BG594" si="1467">+BE594/BA594</f>
        <v>4.7331805457360761E-3</v>
      </c>
      <c r="BH594" s="66"/>
      <c r="BI594" s="170"/>
      <c r="BJ594" s="66"/>
      <c r="BK594" s="66"/>
      <c r="BL594" s="66"/>
      <c r="BM594" s="144"/>
      <c r="BN594" s="65">
        <f t="shared" ref="BN594" si="1468">+BC594/BW594</f>
        <v>1179936.0717948717</v>
      </c>
      <c r="BO594" s="66"/>
      <c r="BP594" s="66">
        <f t="shared" ref="BP594" si="1469">+BP593+BE594</f>
        <v>42838691</v>
      </c>
      <c r="BQ594" s="66"/>
      <c r="BR594" s="435">
        <f t="shared" ref="BR594" si="1470">+BP594/BC594</f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ref="H595" si="1471">+H594+D595</f>
        <v>43815303</v>
      </c>
      <c r="I595" s="16"/>
      <c r="J595" s="436">
        <f t="shared" ref="J595" si="1472">+D595/H594</f>
        <v>1.5917918640128694E-3</v>
      </c>
      <c r="K595" s="16"/>
      <c r="L595" s="16"/>
      <c r="M595" s="16"/>
      <c r="N595" s="16">
        <f t="shared" ref="N595" si="1473">SUM(D589:D595)</f>
        <v>408507</v>
      </c>
      <c r="O595" s="16">
        <f t="shared" ref="O595" si="1474">+H595/BW595</f>
        <v>74770.14163822525</v>
      </c>
      <c r="P595" s="41"/>
      <c r="Q595" s="17">
        <f t="shared" ref="Q595" si="1475">SUM(D589:D595)</f>
        <v>408507</v>
      </c>
      <c r="R595" s="16"/>
      <c r="S595" s="60">
        <f t="shared" ref="S595" si="1476">+(Q595-Q588)/Q588</f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ref="Z595" si="1477">SUM(W590:W595)</f>
        <v>5640</v>
      </c>
      <c r="AA595" s="33">
        <f t="shared" ref="AA595" si="1478">+AA594+W595</f>
        <v>703827</v>
      </c>
      <c r="AB595" s="33"/>
      <c r="AC595" s="46">
        <f t="shared" ref="AC595" si="1479">+AA595/H595</f>
        <v>1.6063497267153441E-2</v>
      </c>
      <c r="AD595" s="33"/>
      <c r="AE595" s="33">
        <f t="shared" ref="AE595" si="1480">+AA595/BW595</f>
        <v>1201.0699658703072</v>
      </c>
      <c r="AF595" s="50"/>
      <c r="AG595" s="33"/>
      <c r="AH595" s="33"/>
      <c r="AI595" s="213"/>
      <c r="AJ595" s="50"/>
      <c r="AK595" s="111"/>
      <c r="AL595" s="23">
        <f t="shared" ref="AL595" si="1481">+AP595-AP594</f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ref="AR595" si="1482">+AL595/AP594</f>
        <v>2.8634739500983794E-3</v>
      </c>
      <c r="AS595" s="25"/>
      <c r="AT595" s="25"/>
      <c r="AU595" s="24"/>
      <c r="AV595" s="298">
        <f t="shared" ref="AV595" si="1483">+AP595/H595</f>
        <v>0.83019371108765361</v>
      </c>
      <c r="AW595" s="298"/>
      <c r="AX595" s="24">
        <f t="shared" ref="AX595" si="1484">+AP595/BW595</f>
        <v>62073.701365187713</v>
      </c>
      <c r="AY595" s="308"/>
      <c r="AZ595" s="111"/>
      <c r="BA595" s="65">
        <f t="shared" ref="BA595" si="1485">+BC595-BC594</f>
        <v>2553451</v>
      </c>
      <c r="BB595" s="66"/>
      <c r="BC595" s="66">
        <v>692816053</v>
      </c>
      <c r="BD595" s="66"/>
      <c r="BE595" s="66">
        <f t="shared" ref="BE595" si="1486">+D595</f>
        <v>69634</v>
      </c>
      <c r="BF595" s="66"/>
      <c r="BG595" s="144">
        <f t="shared" ref="BG595" si="1487">+BE595/BA595</f>
        <v>2.7270544843037911E-2</v>
      </c>
      <c r="BH595" s="66"/>
      <c r="BI595" s="170"/>
      <c r="BJ595" s="66"/>
      <c r="BK595" s="66"/>
      <c r="BL595" s="66"/>
      <c r="BM595" s="144"/>
      <c r="BN595" s="65">
        <f t="shared" ref="BN595" si="1488">+BC595/BW595</f>
        <v>1182279.9539249146</v>
      </c>
      <c r="BO595" s="66"/>
      <c r="BP595" s="66">
        <f t="shared" ref="BP595" si="1489">+BP594+BE595</f>
        <v>42908325</v>
      </c>
      <c r="BQ595" s="66"/>
      <c r="BR595" s="435">
        <f t="shared" ref="BR595" si="1490">+BP595/BC595</f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ref="H596" si="1491">+H595+D596</f>
        <v>43894235</v>
      </c>
      <c r="I596" s="16"/>
      <c r="J596" s="436">
        <f t="shared" ref="J596" si="1492">+D596/H595</f>
        <v>1.8014710522485716E-3</v>
      </c>
      <c r="K596" s="16"/>
      <c r="L596" s="16"/>
      <c r="M596" s="16"/>
      <c r="N596" s="16">
        <f t="shared" ref="N596" si="1493">SUM(D590:D596)</f>
        <v>407014</v>
      </c>
      <c r="O596" s="16">
        <f t="shared" ref="O596" si="1494">+H596/BW596</f>
        <v>74777.231686541738</v>
      </c>
      <c r="P596" s="41"/>
      <c r="Q596" s="17">
        <f t="shared" ref="Q596" si="1495">SUM(D590:D596)</f>
        <v>407014</v>
      </c>
      <c r="R596" s="16"/>
      <c r="S596" s="60">
        <f t="shared" ref="S596" si="1496">+(Q596-Q589)/Q589</f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ref="Z596" si="1497">SUM(W591:W596)</f>
        <v>5806</v>
      </c>
      <c r="AA596" s="33">
        <f t="shared" ref="AA596" si="1498">+AA595+W596</f>
        <v>705421</v>
      </c>
      <c r="AB596" s="33"/>
      <c r="AC596" s="46">
        <f t="shared" ref="AC596" si="1499">+AA596/H596</f>
        <v>1.6070925942780413E-2</v>
      </c>
      <c r="AD596" s="33"/>
      <c r="AE596" s="33">
        <f t="shared" ref="AE596" si="1500">+AA596/BW596</f>
        <v>1201.7393526405451</v>
      </c>
      <c r="AF596" s="50"/>
      <c r="AG596" s="33"/>
      <c r="AH596" s="33"/>
      <c r="AI596" s="213"/>
      <c r="AJ596" s="50"/>
      <c r="AK596" s="111"/>
      <c r="AL596" s="23">
        <f t="shared" ref="AL596" si="1501">+AP596-AP595</f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ref="AR596" si="1502">+AL596/AP595</f>
        <v>2.7922054233175254E-3</v>
      </c>
      <c r="AS596" s="25"/>
      <c r="AT596" s="25"/>
      <c r="AU596" s="24"/>
      <c r="AV596" s="298">
        <f t="shared" ref="AV596" si="1503">+AP596/H596</f>
        <v>0.83101473348379351</v>
      </c>
      <c r="AW596" s="298"/>
      <c r="AX596" s="24">
        <f t="shared" ref="AX596" si="1504">+AP596/BW596</f>
        <v>62140.981260647357</v>
      </c>
      <c r="AY596" s="308"/>
      <c r="AZ596" s="111"/>
      <c r="BA596" s="65">
        <f t="shared" ref="BA596" si="1505">+BC596-BC595</f>
        <v>1500941</v>
      </c>
      <c r="BB596" s="66"/>
      <c r="BC596" s="66">
        <v>694316994</v>
      </c>
      <c r="BD596" s="66"/>
      <c r="BE596" s="66">
        <f t="shared" ref="BE596" si="1506">+D596</f>
        <v>78932</v>
      </c>
      <c r="BF596" s="66"/>
      <c r="BG596" s="144">
        <f t="shared" ref="BG596" si="1507">+BE596/BA596</f>
        <v>5.2588342912879317E-2</v>
      </c>
      <c r="BH596" s="66"/>
      <c r="BI596" s="170"/>
      <c r="BJ596" s="66"/>
      <c r="BK596" s="66"/>
      <c r="BL596" s="66"/>
      <c r="BM596" s="144"/>
      <c r="BN596" s="65">
        <f t="shared" ref="BN596" si="1508">+BC596/BW596</f>
        <v>1182822.8177172062</v>
      </c>
      <c r="BO596" s="66"/>
      <c r="BP596" s="66">
        <f t="shared" ref="BP596" si="1509">+BP595+BE596</f>
        <v>42987257</v>
      </c>
      <c r="BQ596" s="66"/>
      <c r="BR596" s="435">
        <f t="shared" ref="BR596" si="1510">+BP596/BC596</f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ref="H597" si="1511">+H596+D597</f>
        <v>43972695</v>
      </c>
      <c r="I597" s="16"/>
      <c r="J597" s="436">
        <f t="shared" ref="J597" si="1512">+D597/H596</f>
        <v>1.7874784695530062E-3</v>
      </c>
      <c r="K597" s="16"/>
      <c r="L597" s="16"/>
      <c r="M597" s="16"/>
      <c r="N597" s="16">
        <f t="shared" ref="N597" si="1513">SUM(D591:D597)</f>
        <v>404639</v>
      </c>
      <c r="O597" s="16">
        <f t="shared" ref="O597" si="1514">+H597/BW597</f>
        <v>74783.494897959186</v>
      </c>
      <c r="P597" s="41"/>
      <c r="Q597" s="17">
        <f t="shared" ref="Q597" si="1515">SUM(D591:D597)</f>
        <v>404639</v>
      </c>
      <c r="R597" s="16"/>
      <c r="S597" s="60">
        <f t="shared" ref="S597" si="1516">+(Q597-Q590)/Q590</f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ref="Z597" si="1517">SUM(W592:W597)</f>
        <v>5404</v>
      </c>
      <c r="AA597" s="33">
        <f t="shared" ref="AA597" si="1518">+AA596+W597</f>
        <v>706629</v>
      </c>
      <c r="AB597" s="33"/>
      <c r="AC597" s="46">
        <f t="shared" ref="AC597" si="1519">+AA597/H597</f>
        <v>1.6069722358386267E-2</v>
      </c>
      <c r="AD597" s="33"/>
      <c r="AE597" s="33">
        <f t="shared" ref="AE597" si="1520">+AA597/BW597</f>
        <v>1201.75</v>
      </c>
      <c r="AF597" s="50"/>
      <c r="AG597" s="33"/>
      <c r="AH597" s="33"/>
      <c r="AI597" s="213"/>
      <c r="AJ597" s="50"/>
      <c r="AK597" s="111"/>
      <c r="AL597" s="23">
        <f t="shared" ref="AL597" si="1521">+AP597-AP596</f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ref="AR597" si="1522">+AL597/AP596</f>
        <v>2.4451735784837884E-3</v>
      </c>
      <c r="AS597" s="25"/>
      <c r="AT597" s="25"/>
      <c r="AU597" s="24"/>
      <c r="AV597" s="298">
        <f t="shared" ref="AV597" si="1523">+AP597/H597</f>
        <v>0.83156031259853413</v>
      </c>
      <c r="AW597" s="298"/>
      <c r="AX597" s="24">
        <f t="shared" ref="AX597" si="1524">+AP597/BW597</f>
        <v>62186.986394557825</v>
      </c>
      <c r="AY597" s="308"/>
      <c r="AZ597" s="111"/>
      <c r="BA597" s="65">
        <f t="shared" ref="BA597" si="1525">+BC597-BC596</f>
        <v>1767712</v>
      </c>
      <c r="BB597" s="66"/>
      <c r="BC597" s="66">
        <v>696084706</v>
      </c>
      <c r="BD597" s="66"/>
      <c r="BE597" s="66">
        <f t="shared" ref="BE597" si="1526">+D597</f>
        <v>78460</v>
      </c>
      <c r="BF597" s="66"/>
      <c r="BG597" s="144">
        <f t="shared" ref="BG597" si="1527">+BE597/BA597</f>
        <v>4.4385058199525713E-2</v>
      </c>
      <c r="BH597" s="66"/>
      <c r="BI597" s="170"/>
      <c r="BJ597" s="66"/>
      <c r="BK597" s="66"/>
      <c r="BL597" s="66"/>
      <c r="BM597" s="144"/>
      <c r="BN597" s="65">
        <f t="shared" ref="BN597" si="1528">+BC597/BW597</f>
        <v>1183817.5272108843</v>
      </c>
      <c r="BO597" s="66"/>
      <c r="BP597" s="66">
        <f t="shared" ref="BP597" si="1529">+BP596+BE597</f>
        <v>43065717</v>
      </c>
      <c r="BQ597" s="66"/>
      <c r="BR597" s="435">
        <f t="shared" ref="BR597" si="1530">+BP597/BC597</f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ref="H598" si="1531">+H597+D598</f>
        <v>44053164</v>
      </c>
      <c r="I598" s="16"/>
      <c r="J598" s="436">
        <f t="shared" ref="J598" si="1532">+D598/H597</f>
        <v>1.8299765343015705E-3</v>
      </c>
      <c r="K598" s="16"/>
      <c r="L598" s="16"/>
      <c r="M598" s="16"/>
      <c r="N598" s="16">
        <f t="shared" ref="N598" si="1533">SUM(D592:D598)</f>
        <v>402670</v>
      </c>
      <c r="O598" s="16">
        <f t="shared" ref="O598" si="1534">+H598/BW598</f>
        <v>74793.147707979631</v>
      </c>
      <c r="P598" s="41"/>
      <c r="Q598" s="17">
        <f t="shared" ref="Q598" si="1535">SUM(D592:D598)</f>
        <v>402670</v>
      </c>
      <c r="R598" s="16"/>
      <c r="S598" s="60">
        <f t="shared" ref="S598" si="1536">+(Q598-Q591)/Q591</f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ref="Z598" si="1537">SUM(W593:W598)</f>
        <v>6476</v>
      </c>
      <c r="AA598" s="33">
        <f t="shared" ref="AA598" si="1538">+AA597+W598</f>
        <v>708185</v>
      </c>
      <c r="AB598" s="33"/>
      <c r="AC598" s="46">
        <f t="shared" ref="AC598" si="1539">+AA598/H598</f>
        <v>1.6075689818783503E-2</v>
      </c>
      <c r="AD598" s="33"/>
      <c r="AE598" s="33">
        <f t="shared" ref="AE598" si="1540">+AA598/BW598</f>
        <v>1202.3514431239389</v>
      </c>
      <c r="AF598" s="50"/>
      <c r="AG598" s="33"/>
      <c r="AH598" s="33"/>
      <c r="AI598" s="213"/>
      <c r="AJ598" s="50"/>
      <c r="AK598" s="111"/>
      <c r="AL598" s="23">
        <f t="shared" ref="AL598" si="1541">+AP598-AP597</f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ref="AR598" si="1542">+AL598/AP597</f>
        <v>2.2138630181282324E-3</v>
      </c>
      <c r="AS598" s="25"/>
      <c r="AT598" s="25"/>
      <c r="AU598" s="24"/>
      <c r="AV598" s="298">
        <f t="shared" ref="AV598" si="1543">+AP598/H598</f>
        <v>0.8318789542562709</v>
      </c>
      <c r="AW598" s="298"/>
      <c r="AX598" s="24">
        <f t="shared" ref="AX598" si="1544">+AP598/BW598</f>
        <v>62218.845500848896</v>
      </c>
      <c r="AY598" s="308"/>
      <c r="AZ598" s="111"/>
      <c r="BA598" s="65">
        <f t="shared" ref="BA598" si="1545">+BC598-BC597</f>
        <v>1763092</v>
      </c>
      <c r="BB598" s="66"/>
      <c r="BC598" s="66">
        <v>697847798</v>
      </c>
      <c r="BD598" s="66"/>
      <c r="BE598" s="66">
        <f t="shared" ref="BE598" si="1546">+D598</f>
        <v>80469</v>
      </c>
      <c r="BF598" s="66"/>
      <c r="BG598" s="144">
        <f t="shared" ref="BG598" si="1547">+BE598/BA598</f>
        <v>4.564084006960499E-2</v>
      </c>
      <c r="BH598" s="66"/>
      <c r="BI598" s="170"/>
      <c r="BJ598" s="66"/>
      <c r="BK598" s="66"/>
      <c r="BL598" s="66"/>
      <c r="BM598" s="144"/>
      <c r="BN598" s="65">
        <f t="shared" ref="BN598" si="1548">+BC598/BW598</f>
        <v>1184801.0152801359</v>
      </c>
      <c r="BO598" s="66"/>
      <c r="BP598" s="66">
        <f t="shared" ref="BP598" si="1549">+BP597+BE598</f>
        <v>43146186</v>
      </c>
      <c r="BQ598" s="66"/>
      <c r="BR598" s="435">
        <f t="shared" ref="BR598" si="1550">+BP598/BC598</f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ref="H599" si="1551">+H598+D599</f>
        <v>44083944</v>
      </c>
      <c r="I599" s="16"/>
      <c r="J599" s="436">
        <f t="shared" ref="J599" si="1552">+D599/H598</f>
        <v>6.9870123290122817E-4</v>
      </c>
      <c r="K599" s="16"/>
      <c r="L599" s="16"/>
      <c r="M599" s="16"/>
      <c r="N599" s="16">
        <f t="shared" ref="N599" si="1553">SUM(D593:D599)</f>
        <v>404626</v>
      </c>
      <c r="O599" s="16">
        <f t="shared" ref="O599" si="1554">+H599/BW599</f>
        <v>74718.549152542371</v>
      </c>
      <c r="P599" s="41"/>
      <c r="Q599" s="17">
        <f t="shared" ref="Q599" si="1555">SUM(D593:D599)</f>
        <v>404626</v>
      </c>
      <c r="R599" s="16"/>
      <c r="S599" s="60">
        <f t="shared" ref="S599" si="1556">+(Q599-Q592)/Q592</f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ref="Z599" si="1557">SUM(W594:W599)</f>
        <v>6689</v>
      </c>
      <c r="AA599" s="33">
        <f t="shared" ref="AA599" si="1558">+AA598+W599</f>
        <v>708555</v>
      </c>
      <c r="AB599" s="33"/>
      <c r="AC599" s="46">
        <f t="shared" ref="AC599" si="1559">+AA599/H599</f>
        <v>1.6072858635334444E-2</v>
      </c>
      <c r="AD599" s="33"/>
      <c r="AE599" s="33">
        <f t="shared" ref="AE599" si="1560">+AA599/BW599</f>
        <v>1200.9406779661017</v>
      </c>
      <c r="AF599" s="50"/>
      <c r="AG599" s="33"/>
      <c r="AH599" s="33"/>
      <c r="AI599" s="213"/>
      <c r="AJ599" s="50"/>
      <c r="AK599" s="111"/>
      <c r="AL599" s="23">
        <f t="shared" ref="AL599" si="1561">+AP599-AP598</f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ref="AR599" si="1562">+AL599/AP598</f>
        <v>1.3655998188114137E-3</v>
      </c>
      <c r="AS599" s="25"/>
      <c r="AT599" s="25"/>
      <c r="AU599" s="24"/>
      <c r="AV599" s="298">
        <f t="shared" ref="AV599" si="1563">+AP599/H599</f>
        <v>0.83243334580045747</v>
      </c>
      <c r="AW599" s="298"/>
      <c r="AX599" s="24">
        <f t="shared" ref="AX599" si="1564">+AP599/BW599</f>
        <v>62198.211864406781</v>
      </c>
      <c r="AY599" s="308"/>
      <c r="AZ599" s="111"/>
      <c r="BA599" s="65">
        <f t="shared" ref="BA599" si="1565">+BC599-BC598</f>
        <v>280826</v>
      </c>
      <c r="BB599" s="66"/>
      <c r="BC599" s="66">
        <v>698128624</v>
      </c>
      <c r="BD599" s="66"/>
      <c r="BE599" s="66">
        <f t="shared" ref="BE599" si="1566">+D599</f>
        <v>30780</v>
      </c>
      <c r="BF599" s="66"/>
      <c r="BG599" s="144">
        <f t="shared" ref="BG599" si="1567">+BE599/BA599</f>
        <v>0.10960523598242328</v>
      </c>
      <c r="BH599" s="66"/>
      <c r="BI599" s="170"/>
      <c r="BJ599" s="66"/>
      <c r="BK599" s="66"/>
      <c r="BL599" s="66"/>
      <c r="BM599" s="144"/>
      <c r="BN599" s="65">
        <f t="shared" ref="BN599" si="1568">+BC599/BW599</f>
        <v>1183268.8542372882</v>
      </c>
      <c r="BO599" s="66"/>
      <c r="BP599" s="66">
        <f t="shared" ref="BP599" si="1569">+BP598+BE599</f>
        <v>43176966</v>
      </c>
      <c r="BQ599" s="66"/>
      <c r="BR599" s="435">
        <f t="shared" ref="BR599" si="1570">+BP599/BC599</f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ref="H600" si="1571">+H599+D600</f>
        <v>44103919</v>
      </c>
      <c r="I600" s="16"/>
      <c r="J600" s="436">
        <f t="shared" ref="J600" si="1572">+D600/H599</f>
        <v>4.5311281585876253E-4</v>
      </c>
      <c r="K600" s="16"/>
      <c r="L600" s="16"/>
      <c r="M600" s="16"/>
      <c r="N600" s="16">
        <f t="shared" ref="N600" si="1573">SUM(D594:D600)</f>
        <v>407021</v>
      </c>
      <c r="O600" s="16">
        <f t="shared" ref="O600" si="1574">+H600/BW600</f>
        <v>74625.920473773265</v>
      </c>
      <c r="P600" s="41"/>
      <c r="Q600" s="17">
        <f t="shared" ref="Q600" si="1575">SUM(D594:D600)</f>
        <v>407021</v>
      </c>
      <c r="R600" s="16"/>
      <c r="S600" s="60">
        <f t="shared" ref="S600" si="1576">+(Q600-Q593)/Q593</f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ref="Z600" si="1577">SUM(W595:W600)</f>
        <v>6341</v>
      </c>
      <c r="AA600" s="33">
        <f t="shared" ref="AA600" si="1578">+AA599+W600</f>
        <v>708717</v>
      </c>
      <c r="AB600" s="33"/>
      <c r="AC600" s="46">
        <f t="shared" ref="AC600" si="1579">+AA600/H600</f>
        <v>1.6069252258512447E-2</v>
      </c>
      <c r="AD600" s="33"/>
      <c r="AE600" s="33">
        <f t="shared" ref="AE600" si="1580">+AA600/BW600</f>
        <v>1199.1827411167512</v>
      </c>
      <c r="AF600" s="50"/>
      <c r="AG600" s="33"/>
      <c r="AH600" s="33"/>
      <c r="AI600" s="213"/>
      <c r="AJ600" s="50"/>
      <c r="AK600" s="111"/>
      <c r="AL600" s="23">
        <f t="shared" ref="AL600" si="1581">+AP600-AP599</f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ref="AR600" si="1582">+AL600/AP599</f>
        <v>5.0053212876439719E-4</v>
      </c>
      <c r="AS600" s="25"/>
      <c r="AT600" s="25"/>
      <c r="AU600" s="24"/>
      <c r="AV600" s="298">
        <f t="shared" ref="AV600" si="1583">+AP600/H600</f>
        <v>0.83247280133994439</v>
      </c>
      <c r="AW600" s="298"/>
      <c r="AX600" s="24">
        <f t="shared" ref="AX600" si="1584">+AP600/BW600</f>
        <v>62124.049069373941</v>
      </c>
      <c r="AY600" s="308"/>
      <c r="AZ600" s="111"/>
      <c r="BA600" s="65">
        <f t="shared" ref="BA600" si="1585">+BC600-BC599</f>
        <v>563570</v>
      </c>
      <c r="BB600" s="66"/>
      <c r="BC600" s="66">
        <v>698692194</v>
      </c>
      <c r="BD600" s="66"/>
      <c r="BE600" s="66">
        <f t="shared" ref="BE600" si="1586">+D600</f>
        <v>19975</v>
      </c>
      <c r="BF600" s="66"/>
      <c r="BG600" s="144">
        <f t="shared" ref="BG600" si="1587">+BE600/BA600</f>
        <v>3.5443689337615561E-2</v>
      </c>
      <c r="BH600" s="66"/>
      <c r="BI600" s="170"/>
      <c r="BJ600" s="66"/>
      <c r="BK600" s="66"/>
      <c r="BL600" s="66"/>
      <c r="BM600" s="144"/>
      <c r="BN600" s="65">
        <f t="shared" ref="BN600" si="1588">+BC600/BW600</f>
        <v>1182220.2944162437</v>
      </c>
      <c r="BO600" s="66"/>
      <c r="BP600" s="66">
        <f t="shared" ref="BP600" si="1589">+BP599+BE600</f>
        <v>43196941</v>
      </c>
      <c r="BQ600" s="66"/>
      <c r="BR600" s="435">
        <f t="shared" ref="BR600" si="1590">+BP600/BC600</f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ref="H601" si="1591">+H600+D601</f>
        <v>44158480</v>
      </c>
      <c r="I601" s="16"/>
      <c r="J601" s="436">
        <f t="shared" ref="J601" si="1592">+D601/H600</f>
        <v>1.2371009478772169E-3</v>
      </c>
      <c r="K601" s="16"/>
      <c r="L601" s="16"/>
      <c r="M601" s="16"/>
      <c r="N601" s="16">
        <f t="shared" ref="N601" si="1593">SUM(D595:D601)</f>
        <v>412811</v>
      </c>
      <c r="O601" s="16">
        <f t="shared" ref="O601" si="1594">+H601/BW601</f>
        <v>74592.027027027027</v>
      </c>
      <c r="P601" s="41"/>
      <c r="Q601" s="17">
        <f t="shared" ref="Q601" si="1595">SUM(D595:D601)</f>
        <v>412811</v>
      </c>
      <c r="R601" s="16"/>
      <c r="S601" s="60">
        <f t="shared" ref="S601" si="1596">+(Q601-Q594)/Q594</f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ref="Z601" si="1597">SUM(W596:W601)</f>
        <v>5590</v>
      </c>
      <c r="AA601" s="33">
        <f t="shared" ref="AA601" si="1598">+AA600+W601</f>
        <v>709417</v>
      </c>
      <c r="AB601" s="33"/>
      <c r="AC601" s="46">
        <f t="shared" ref="AC601" si="1599">+AA601/H601</f>
        <v>1.606524952851638E-2</v>
      </c>
      <c r="AD601" s="33"/>
      <c r="AE601" s="33">
        <f t="shared" ref="AE601" si="1600">+AA601/BW601</f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ref="AL601" si="1601">+AP601-AP600</f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ref="AR601" si="1602">+AL601/AP600</f>
        <v>3.6684148654813321E-3</v>
      </c>
      <c r="AS601" s="25"/>
      <c r="AT601" s="25"/>
      <c r="AU601" s="24"/>
      <c r="AV601" s="298">
        <f t="shared" ref="AV601" si="1603">+AP601/H601</f>
        <v>0.83449430324594509</v>
      </c>
      <c r="AW601" s="298"/>
      <c r="AX601" s="24">
        <f t="shared" ref="AX601" si="1604">+AP601/BW601</f>
        <v>62246.62162162162</v>
      </c>
      <c r="AY601" s="308"/>
      <c r="AZ601" s="111" t="s">
        <v>26</v>
      </c>
      <c r="BA601" s="65">
        <f t="shared" ref="BA601" si="1605">+BC601-BC600</f>
        <v>1307806</v>
      </c>
      <c r="BB601" s="66"/>
      <c r="BC601" s="66">
        <v>700000000</v>
      </c>
      <c r="BD601" s="66"/>
      <c r="BE601" s="66">
        <f t="shared" ref="BE601" si="1606">+D601</f>
        <v>54561</v>
      </c>
      <c r="BF601" s="66"/>
      <c r="BG601" s="144">
        <f t="shared" ref="BG601" si="1607">+BE601/BA601</f>
        <v>4.1719490505472523E-2</v>
      </c>
      <c r="BH601" s="66"/>
      <c r="BI601" s="170"/>
      <c r="BJ601" s="66"/>
      <c r="BK601" s="66"/>
      <c r="BL601" s="66"/>
      <c r="BM601" s="144"/>
      <c r="BN601" s="65">
        <f t="shared" ref="BN601" si="1608">+BC601/BW601</f>
        <v>1182432.4324324324</v>
      </c>
      <c r="BO601" s="66"/>
      <c r="BP601" s="66">
        <f t="shared" ref="BP601" si="1609">+BP600+BE601</f>
        <v>43251502</v>
      </c>
      <c r="BQ601" s="66"/>
      <c r="BR601" s="435">
        <f t="shared" ref="BR601" si="1610">+BP601/BC601</f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ref="H602" si="1611">+H601+D602</f>
        <v>44235006</v>
      </c>
      <c r="I602" s="16"/>
      <c r="J602" s="436">
        <f t="shared" ref="J602" si="1612">+D602/H601</f>
        <v>1.7329853744965859E-3</v>
      </c>
      <c r="K602" s="16"/>
      <c r="L602" s="16"/>
      <c r="M602" s="16"/>
      <c r="N602" s="16">
        <f t="shared" ref="N602" si="1613">SUM(D596:D602)</f>
        <v>419703</v>
      </c>
      <c r="O602" s="16">
        <f t="shared" ref="O602" si="1614">+H602/BW602</f>
        <v>74595.288364249573</v>
      </c>
      <c r="P602" s="41"/>
      <c r="Q602" s="17">
        <f t="shared" ref="Q602" si="1615">SUM(D596:D602)</f>
        <v>419703</v>
      </c>
      <c r="R602" s="16"/>
      <c r="S602" s="60">
        <f t="shared" ref="S602" si="1616">+(Q602-Q595)/Q595</f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ref="Z602" si="1617">SUM(W597:W602)</f>
        <v>5265</v>
      </c>
      <c r="AA602" s="33">
        <f t="shared" ref="AA602" si="1618">+AA601+W602</f>
        <v>710686</v>
      </c>
      <c r="AB602" s="33"/>
      <c r="AC602" s="46">
        <f t="shared" ref="AC602" si="1619">+AA602/H602</f>
        <v>1.6066144537202051E-2</v>
      </c>
      <c r="AD602" s="33"/>
      <c r="AE602" s="33">
        <f t="shared" ref="AE602" si="1620">+AA602/BW602</f>
        <v>1198.4586846543002</v>
      </c>
      <c r="AF602" s="50"/>
      <c r="AG602" s="33"/>
      <c r="AH602" s="33"/>
      <c r="AI602" s="213"/>
      <c r="AJ602" s="50"/>
      <c r="AL602" s="23">
        <f t="shared" ref="AL602" si="1621">+AP602-AP601</f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ref="AR602" si="1622">+AL602/AP601</f>
        <v>4.657340569877883E-3</v>
      </c>
      <c r="AS602" s="25"/>
      <c r="AT602" s="25"/>
      <c r="AU602" s="24"/>
      <c r="AV602" s="298">
        <f t="shared" ref="AV602" si="1623">+AP602/H602</f>
        <v>0.83693043920916388</v>
      </c>
      <c r="AW602" s="298"/>
      <c r="AX602" s="24">
        <f t="shared" ref="AX602" si="1624">+AP602/BW602</f>
        <v>62431.067453625634</v>
      </c>
      <c r="AY602" s="308"/>
      <c r="BA602" s="65">
        <f t="shared" ref="BA602" si="1625">+BC602-BC601</f>
        <v>3560959</v>
      </c>
      <c r="BB602" s="66"/>
      <c r="BC602" s="66">
        <v>703560959</v>
      </c>
      <c r="BD602" s="66"/>
      <c r="BE602" s="66">
        <f t="shared" ref="BE602" si="1626">+D602</f>
        <v>76526</v>
      </c>
      <c r="BF602" s="66"/>
      <c r="BG602" s="144">
        <f t="shared" ref="BG602" si="1627">+BE602/BA602</f>
        <v>2.1490278321092716E-2</v>
      </c>
      <c r="BH602" s="66"/>
      <c r="BI602" s="170"/>
      <c r="BJ602" s="66"/>
      <c r="BK602" s="66"/>
      <c r="BL602" s="66"/>
      <c r="BM602" s="144"/>
      <c r="BN602" s="65">
        <f t="shared" ref="BN602" si="1628">+BC602/BW602</f>
        <v>1186443.4384485667</v>
      </c>
      <c r="BO602" s="66"/>
      <c r="BP602" s="66">
        <f t="shared" ref="BP602" si="1629">+BP601+BE602</f>
        <v>43328028</v>
      </c>
      <c r="BQ602" s="66"/>
      <c r="BR602" s="435">
        <f t="shared" ref="BR602" si="1630">+BP602/BC602</f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ref="H603" si="1631">+H602+D603</f>
        <v>44310645</v>
      </c>
      <c r="I603" s="16"/>
      <c r="J603" s="436">
        <f t="shared" ref="J603" si="1632">+D603/H602</f>
        <v>1.7099353394458678E-3</v>
      </c>
      <c r="K603" s="16"/>
      <c r="L603" s="16"/>
      <c r="M603" s="16"/>
      <c r="N603" s="16">
        <f t="shared" ref="N603" si="1633">SUM(D597:D603)</f>
        <v>416410</v>
      </c>
      <c r="O603" s="16">
        <f t="shared" ref="O603" si="1634">+H603/BW603</f>
        <v>74597.045454545456</v>
      </c>
      <c r="P603" s="41"/>
      <c r="Q603" s="17">
        <f t="shared" ref="Q603" si="1635">SUM(D597:D603)</f>
        <v>416410</v>
      </c>
      <c r="R603" s="16"/>
      <c r="S603" s="60">
        <f t="shared" ref="S603" si="1636">+(Q603-Q596)/Q596</f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ref="Z603" si="1637">SUM(W598:W603)</f>
        <v>5493</v>
      </c>
      <c r="AA603" s="33">
        <f t="shared" ref="AA603" si="1638">+AA602+W603</f>
        <v>712122</v>
      </c>
      <c r="AB603" s="33"/>
      <c r="AC603" s="46">
        <f t="shared" ref="AC603" si="1639">+AA603/H603</f>
        <v>1.6071126926723814E-2</v>
      </c>
      <c r="AD603" s="33"/>
      <c r="AE603" s="33">
        <f t="shared" ref="AE603" si="1640">+AA603/BW603</f>
        <v>1198.8585858585859</v>
      </c>
      <c r="AF603" s="50"/>
      <c r="AG603" s="33"/>
      <c r="AH603" s="33"/>
      <c r="AI603" s="213"/>
      <c r="AJ603" s="50"/>
      <c r="AL603" s="23">
        <f t="shared" ref="AL603" si="1641">+AP603-AP602</f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ref="AR603" si="1642">+AL603/AP602</f>
        <v>2.5655547300019775E-3</v>
      </c>
      <c r="AS603" s="25"/>
      <c r="AT603" s="25"/>
      <c r="AU603" s="24"/>
      <c r="AV603" s="298">
        <f t="shared" ref="AV603" si="1643">+AP603/H603</f>
        <v>0.83764531073740855</v>
      </c>
      <c r="AW603" s="298"/>
      <c r="AX603" s="24">
        <f t="shared" ref="AX603" si="1644">+AP603/BW603</f>
        <v>62485.865319865319</v>
      </c>
      <c r="AY603" s="308"/>
      <c r="BA603" s="65">
        <f t="shared" ref="BA603" si="1645">+BC603-BC602</f>
        <v>1584324</v>
      </c>
      <c r="BB603" s="66"/>
      <c r="BC603" s="66">
        <v>705145283</v>
      </c>
      <c r="BD603" s="66"/>
      <c r="BE603" s="66">
        <f t="shared" ref="BE603" si="1646">+D603</f>
        <v>75639</v>
      </c>
      <c r="BF603" s="66"/>
      <c r="BG603" s="144">
        <f t="shared" ref="BG603" si="1647">+BE603/BA603</f>
        <v>4.7742128504018121E-2</v>
      </c>
      <c r="BH603" s="66"/>
      <c r="BI603" s="170"/>
      <c r="BJ603" s="66"/>
      <c r="BK603" s="66"/>
      <c r="BL603" s="66"/>
      <c r="BM603" s="144"/>
      <c r="BN603" s="65">
        <f t="shared" ref="BN603" si="1648">+BC603/BW603</f>
        <v>1187113.2710437709</v>
      </c>
      <c r="BO603" s="66"/>
      <c r="BP603" s="66">
        <f t="shared" ref="BP603" si="1649">+BP602+BE603</f>
        <v>43403667</v>
      </c>
      <c r="BQ603" s="66"/>
      <c r="BR603" s="435">
        <f t="shared" ref="BR603" si="1650">+BP603/BC603</f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ref="H604" si="1651">+H603+D604</f>
        <v>44391678</v>
      </c>
      <c r="I604" s="16"/>
      <c r="J604" s="436">
        <f t="shared" ref="J604" si="1652">+D604/H603</f>
        <v>1.8287479227621264E-3</v>
      </c>
      <c r="K604" s="16"/>
      <c r="L604" s="16"/>
      <c r="M604" s="16"/>
      <c r="N604" s="16">
        <f t="shared" ref="N604" si="1653">SUM(D598:D604)</f>
        <v>418983</v>
      </c>
      <c r="O604" s="16">
        <f t="shared" ref="O604" si="1654">+H604/BW604</f>
        <v>74607.862184873957</v>
      </c>
      <c r="P604" s="41"/>
      <c r="Q604" s="17">
        <f t="shared" ref="Q604" si="1655">SUM(D598:D604)</f>
        <v>418983</v>
      </c>
      <c r="R604" s="16"/>
      <c r="S604" s="60">
        <f t="shared" ref="S604" si="1656">+(Q604-Q597)/Q597</f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ref="Z604" si="1657">SUM(W599:W604)</f>
        <v>5086</v>
      </c>
      <c r="AA604" s="33">
        <f t="shared" ref="AA604" si="1658">+AA603+W604</f>
        <v>713271</v>
      </c>
      <c r="AB604" s="33"/>
      <c r="AC604" s="46">
        <f t="shared" ref="AC604" si="1659">+AA604/H604</f>
        <v>1.6067673765339529E-2</v>
      </c>
      <c r="AD604" s="33"/>
      <c r="AE604" s="33">
        <f t="shared" ref="AE604" si="1660">+AA604/BW604</f>
        <v>1198.7747899159665</v>
      </c>
      <c r="AF604" s="50"/>
      <c r="AG604" s="33"/>
      <c r="AH604" s="33"/>
      <c r="AI604" s="213"/>
      <c r="AJ604" s="50"/>
      <c r="AL604" s="23">
        <f t="shared" ref="AL604" si="1661">+AP604-AP603</f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ref="AR604" si="1662">+AL604/AP603</f>
        <v>2.0882028970107287E-3</v>
      </c>
      <c r="AS604" s="25"/>
      <c r="AT604" s="25"/>
      <c r="AU604" s="24"/>
      <c r="AV604" s="298">
        <f t="shared" ref="AV604" si="1663">+AP604/H604</f>
        <v>0.83786224526137532</v>
      </c>
      <c r="AW604" s="298"/>
      <c r="AX604" s="24">
        <f t="shared" ref="AX604" si="1664">+AP604/BW604</f>
        <v>62511.11092436975</v>
      </c>
      <c r="AY604" s="308"/>
      <c r="BA604" s="65">
        <f t="shared" ref="BA604" si="1665">+BC604-BC603</f>
        <v>1598118</v>
      </c>
      <c r="BB604" s="66"/>
      <c r="BC604" s="66">
        <v>706743401</v>
      </c>
      <c r="BD604" s="66"/>
      <c r="BE604" s="66">
        <f t="shared" ref="BE604" si="1666">+D604</f>
        <v>81033</v>
      </c>
      <c r="BF604" s="66"/>
      <c r="BG604" s="144">
        <f t="shared" ref="BG604" si="1667">+BE604/BA604</f>
        <v>5.0705267070391545E-2</v>
      </c>
      <c r="BH604" s="66"/>
      <c r="BI604" s="170"/>
      <c r="BJ604" s="66"/>
      <c r="BK604" s="66"/>
      <c r="BL604" s="66"/>
      <c r="BM604" s="144"/>
      <c r="BN604" s="65">
        <f t="shared" ref="BN604" si="1668">+BC604/BW604</f>
        <v>1187804.0352941176</v>
      </c>
      <c r="BO604" s="66"/>
      <c r="BP604" s="66">
        <f t="shared" ref="BP604" si="1669">+BP603+BE604</f>
        <v>43484700</v>
      </c>
      <c r="BQ604" s="66"/>
      <c r="BR604" s="435">
        <f t="shared" ref="BR604" si="1670">+BP604/BC604</f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ref="H605" si="1671">+H604+D605</f>
        <v>44476524</v>
      </c>
      <c r="I605" s="16"/>
      <c r="J605" s="436">
        <f t="shared" ref="J605" si="1672">+D605/H604</f>
        <v>1.9113041863387096E-3</v>
      </c>
      <c r="K605" s="16"/>
      <c r="L605" s="16"/>
      <c r="M605" s="16"/>
      <c r="N605" s="16">
        <f t="shared" ref="N605" si="1673">SUM(D599:D605)</f>
        <v>423360</v>
      </c>
      <c r="O605" s="16">
        <f t="shared" ref="O605" si="1674">+H605/BW605</f>
        <v>74625.040268456374</v>
      </c>
      <c r="P605" s="41"/>
      <c r="Q605" s="17">
        <f t="shared" ref="Q605" si="1675">SUM(D599:D605)</f>
        <v>423360</v>
      </c>
      <c r="R605" s="16"/>
      <c r="S605" s="60">
        <f t="shared" ref="S605" si="1676">+(Q605-Q598)/Q598</f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ref="Z605" si="1677">SUM(W600:W605)</f>
        <v>6061</v>
      </c>
      <c r="AA605" s="33">
        <f t="shared" ref="AA605" si="1678">+AA604+W605</f>
        <v>714616</v>
      </c>
      <c r="AB605" s="33"/>
      <c r="AC605" s="46">
        <f t="shared" ref="AC605" si="1679">+AA605/H605</f>
        <v>1.6067262810376098E-2</v>
      </c>
      <c r="AD605" s="33"/>
      <c r="AE605" s="33">
        <f t="shared" ref="AE605" si="1680">+AA605/BW605</f>
        <v>1199.020134228188</v>
      </c>
      <c r="AF605" s="50"/>
      <c r="AG605" s="33"/>
      <c r="AH605" s="33"/>
      <c r="AI605" s="213"/>
      <c r="AJ605" s="50"/>
      <c r="AL605" s="23">
        <f t="shared" ref="AL605" si="1681">+AP605-AP604</f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ref="AR605" si="1682">+AL605/AP604</f>
        <v>2.0271488677333894E-3</v>
      </c>
      <c r="AS605" s="25"/>
      <c r="AT605" s="25"/>
      <c r="AU605" s="24"/>
      <c r="AV605" s="298">
        <f t="shared" ref="AV605" si="1683">+AP605/H605</f>
        <v>0.83795912198534217</v>
      </c>
      <c r="AW605" s="298"/>
      <c r="AX605" s="24">
        <f t="shared" ref="AX605" si="1684">+AP605/BW605</f>
        <v>62532.733221476512</v>
      </c>
      <c r="AY605" s="308"/>
      <c r="BA605" s="65">
        <f t="shared" ref="BA605" si="1685">+BC605-BC604</f>
        <v>1766699</v>
      </c>
      <c r="BB605" s="66"/>
      <c r="BC605" s="66">
        <v>708510100</v>
      </c>
      <c r="BD605" s="66"/>
      <c r="BE605" s="66">
        <f t="shared" ref="BE605" si="1686">+D605</f>
        <v>84846</v>
      </c>
      <c r="BF605" s="66"/>
      <c r="BG605" s="144">
        <f t="shared" ref="BG605" si="1687">+BE605/BA605</f>
        <v>4.802515878482979E-2</v>
      </c>
      <c r="BH605" s="66"/>
      <c r="BI605" s="170"/>
      <c r="BJ605" s="66"/>
      <c r="BK605" s="66"/>
      <c r="BL605" s="66"/>
      <c r="BM605" s="144"/>
      <c r="BN605" s="65">
        <f t="shared" ref="BN605" si="1688">+BC605/BW605</f>
        <v>1188775.3355704697</v>
      </c>
      <c r="BO605" s="66"/>
      <c r="BP605" s="66">
        <f t="shared" ref="BP605" si="1689">+BP604+BE605</f>
        <v>43569546</v>
      </c>
      <c r="BQ605" s="66"/>
      <c r="BR605" s="435">
        <f t="shared" ref="BR605" si="1690">+BP605/BC605</f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ref="H606" si="1691">+H605+D606</f>
        <v>44509003</v>
      </c>
      <c r="I606" s="16"/>
      <c r="J606" s="436">
        <f t="shared" ref="J606" si="1692">+D606/H605</f>
        <v>7.3025041255472215E-4</v>
      </c>
      <c r="K606" s="16"/>
      <c r="L606" s="16"/>
      <c r="M606" s="16"/>
      <c r="N606" s="16">
        <f t="shared" ref="N606" si="1693">SUM(D600:D606)</f>
        <v>425059</v>
      </c>
      <c r="O606" s="16">
        <f t="shared" ref="O606" si="1694">+H606/BW606</f>
        <v>74554.443886097157</v>
      </c>
      <c r="P606" s="41"/>
      <c r="Q606" s="17">
        <f t="shared" ref="Q606" si="1695">SUM(D600:D606)</f>
        <v>425059</v>
      </c>
      <c r="R606" s="16"/>
      <c r="S606" s="60">
        <f t="shared" ref="S606" si="1696">+(Q606-Q599)/Q599</f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ref="Z606" si="1697">SUM(W601:W606)</f>
        <v>6321</v>
      </c>
      <c r="AA606" s="33">
        <f t="shared" ref="AA606" si="1698">+AA605+W606</f>
        <v>715038</v>
      </c>
      <c r="AB606" s="33"/>
      <c r="AC606" s="46">
        <f t="shared" ref="AC606" si="1699">+AA606/H606</f>
        <v>1.6065019474824003E-2</v>
      </c>
      <c r="AD606" s="33"/>
      <c r="AE606" s="33">
        <f t="shared" ref="AE606" si="1700">+AA606/BW606</f>
        <v>1197.7185929648242</v>
      </c>
      <c r="AF606" s="50"/>
      <c r="AG606" s="33"/>
      <c r="AH606" s="33"/>
      <c r="AI606" s="213"/>
      <c r="AJ606" s="50"/>
      <c r="AL606" s="23">
        <f t="shared" ref="AL606" si="1701">+AP606-AP605</f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ref="AR606" si="1702">+AL606/AP605</f>
        <v>1.1311391303813528E-3</v>
      </c>
      <c r="AS606" s="25"/>
      <c r="AT606" s="25"/>
      <c r="AU606" s="24"/>
      <c r="AV606" s="298">
        <f t="shared" ref="AV606" si="1703">+AP606/H606</f>
        <v>0.83829480521053235</v>
      </c>
      <c r="AW606" s="298"/>
      <c r="AX606" s="24">
        <f t="shared" ref="AX606" si="1704">+AP606/BW606</f>
        <v>62498.60301507538</v>
      </c>
      <c r="AY606" s="308"/>
      <c r="BA606" s="65">
        <f t="shared" ref="BA606" si="1705">+BC606-BC605</f>
        <v>486536</v>
      </c>
      <c r="BB606" s="66"/>
      <c r="BC606" s="66">
        <v>708996636</v>
      </c>
      <c r="BD606" s="66"/>
      <c r="BE606" s="66">
        <f t="shared" ref="BE606" si="1706">+D606</f>
        <v>32479</v>
      </c>
      <c r="BF606" s="66"/>
      <c r="BG606" s="144">
        <f t="shared" ref="BG606" si="1707">+BE606/BA606</f>
        <v>6.675559465281089E-2</v>
      </c>
      <c r="BH606" s="66"/>
      <c r="BI606" s="170"/>
      <c r="BJ606" s="66"/>
      <c r="BK606" s="66"/>
      <c r="BL606" s="66"/>
      <c r="BM606" s="144"/>
      <c r="BN606" s="65">
        <f t="shared" ref="BN606" si="1708">+BC606/BW606</f>
        <v>1187599.055276382</v>
      </c>
      <c r="BO606" s="66"/>
      <c r="BP606" s="66">
        <f t="shared" ref="BP606" si="1709">+BP605+BE606</f>
        <v>43602025</v>
      </c>
      <c r="BQ606" s="66"/>
      <c r="BR606" s="435">
        <f t="shared" ref="BR606" si="1710">+BP606/BC606</f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ref="H607" si="1711">+H606+D607</f>
        <v>44532168</v>
      </c>
      <c r="I607" s="16"/>
      <c r="J607" s="436">
        <f t="shared" ref="J607" si="1712">+D607/H606</f>
        <v>5.2045650180032111E-4</v>
      </c>
      <c r="K607" s="16"/>
      <c r="L607" s="16"/>
      <c r="M607" s="16"/>
      <c r="N607" s="16">
        <f t="shared" ref="N607" si="1713">SUM(D601:D607)</f>
        <v>428249</v>
      </c>
      <c r="O607" s="16">
        <f t="shared" ref="O607" si="1714">+H607/BW607</f>
        <v>74468.508361204018</v>
      </c>
      <c r="P607" s="41"/>
      <c r="Q607" s="17">
        <f t="shared" ref="Q607" si="1715">SUM(D601:D607)</f>
        <v>428249</v>
      </c>
      <c r="R607" s="16"/>
      <c r="S607" s="60">
        <f t="shared" ref="S607" si="1716">+(Q607-Q600)/Q600</f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ref="Z607" si="1717">SUM(W602:W607)</f>
        <v>5744</v>
      </c>
      <c r="AA607" s="33">
        <f t="shared" ref="AA607" si="1718">+AA606+W607</f>
        <v>715161</v>
      </c>
      <c r="AB607" s="33"/>
      <c r="AC607" s="46">
        <f t="shared" ref="AC607" si="1719">+AA607/H607</f>
        <v>1.6059424728659066E-2</v>
      </c>
      <c r="AD607" s="33"/>
      <c r="AE607" s="33">
        <f t="shared" ref="AE607" si="1720">+AA607/BW607</f>
        <v>1195.9214046822742</v>
      </c>
      <c r="AF607" s="50"/>
      <c r="AG607" s="33"/>
      <c r="AH607" s="33"/>
      <c r="AI607" s="213"/>
      <c r="AJ607" s="50"/>
      <c r="AL607" s="23">
        <f t="shared" ref="AL607" si="1721">+AP607-AP606</f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ref="AR607" si="1722">+AL607/AP606</f>
        <v>5.7041140966474131E-4</v>
      </c>
      <c r="AS607" s="25"/>
      <c r="AT607" s="25"/>
      <c r="AU607" s="24"/>
      <c r="AV607" s="298">
        <f t="shared" ref="AV607" si="1723">+AP607/H607</f>
        <v>0.83833666036650178</v>
      </c>
      <c r="AW607" s="298"/>
      <c r="AX607" s="24">
        <f t="shared" ref="AX607" si="1724">+AP607/BW607</f>
        <v>62429.680602006687</v>
      </c>
      <c r="AY607" s="308"/>
      <c r="BA607" s="65">
        <f t="shared" ref="BA607" si="1725">+BC607-BC606</f>
        <v>385115</v>
      </c>
      <c r="BB607" s="66"/>
      <c r="BC607" s="66">
        <v>709381751</v>
      </c>
      <c r="BD607" s="66"/>
      <c r="BE607" s="66">
        <f t="shared" ref="BE607" si="1726">+D607</f>
        <v>23165</v>
      </c>
      <c r="BF607" s="66"/>
      <c r="BG607" s="144">
        <f t="shared" ref="BG607" si="1727">+BE607/BA607</f>
        <v>6.0150864027628113E-2</v>
      </c>
      <c r="BH607" s="66"/>
      <c r="BI607" s="170"/>
      <c r="BJ607" s="66"/>
      <c r="BK607" s="66"/>
      <c r="BL607" s="66"/>
      <c r="BM607" s="144"/>
      <c r="BN607" s="65">
        <f t="shared" ref="BN607" si="1728">+BC607/BW607</f>
        <v>1186257.1086956521</v>
      </c>
      <c r="BO607" s="66"/>
      <c r="BP607" s="66">
        <f t="shared" ref="BP607" si="1729">+BP606+BE607</f>
        <v>43625190</v>
      </c>
      <c r="BQ607" s="66"/>
      <c r="BR607" s="435">
        <f t="shared" ref="BR607" si="1730">+BP607/BC607</f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/>
      <c r="E608" s="16"/>
      <c r="F608" s="16"/>
      <c r="G608" s="16"/>
      <c r="H608" s="16"/>
      <c r="I608" s="16"/>
      <c r="J608" s="436"/>
      <c r="K608" s="16"/>
      <c r="L608" s="16"/>
      <c r="M608" s="16"/>
      <c r="N608" s="16"/>
      <c r="O608" s="16"/>
      <c r="P608" s="41"/>
      <c r="Q608" s="17"/>
      <c r="R608" s="16"/>
      <c r="S608" s="60"/>
      <c r="T608" s="16"/>
      <c r="U608" s="41"/>
      <c r="V608" s="10"/>
      <c r="W608" s="34"/>
      <c r="X608" s="33"/>
      <c r="Y608" s="33"/>
      <c r="Z608" s="33"/>
      <c r="AA608" s="33"/>
      <c r="AB608" s="33"/>
      <c r="AC608" s="46"/>
      <c r="AD608" s="33"/>
      <c r="AE608" s="33"/>
      <c r="AF608" s="50"/>
      <c r="AG608" s="33"/>
      <c r="AH608" s="33"/>
      <c r="AI608" s="213"/>
      <c r="AJ608" s="50"/>
      <c r="AL608" s="23"/>
      <c r="AM608" s="24"/>
      <c r="AN608" s="24"/>
      <c r="AO608" s="24"/>
      <c r="AP608" s="24"/>
      <c r="AQ608" s="24"/>
      <c r="AR608" s="461"/>
      <c r="AS608" s="25"/>
      <c r="AT608" s="25"/>
      <c r="AU608" s="24"/>
      <c r="AV608" s="298"/>
      <c r="AW608" s="298"/>
      <c r="AX608" s="24"/>
      <c r="AY608" s="308"/>
      <c r="BA608" s="65"/>
      <c r="BB608" s="66"/>
      <c r="BC608" s="66"/>
      <c r="BD608" s="66"/>
      <c r="BE608" s="66"/>
      <c r="BF608" s="66"/>
      <c r="BG608" s="144"/>
      <c r="BH608" s="66"/>
      <c r="BI608" s="170"/>
      <c r="BJ608" s="66"/>
      <c r="BK608" s="66"/>
      <c r="BL608" s="66"/>
      <c r="BM608" s="144"/>
      <c r="BN608" s="65"/>
      <c r="BO608" s="66"/>
      <c r="BP608" s="66"/>
      <c r="BQ608" s="66"/>
      <c r="BR608" s="435"/>
      <c r="BS608" s="66"/>
      <c r="BT608" s="75"/>
      <c r="BU608" s="170"/>
      <c r="BV608" s="1"/>
      <c r="BW608" s="61"/>
    </row>
    <row r="609" spans="2:85" x14ac:dyDescent="0.3">
      <c r="B609" s="158">
        <f t="shared" si="448"/>
        <v>44509</v>
      </c>
      <c r="C609" s="61"/>
      <c r="D609" s="17"/>
      <c r="E609" s="16"/>
      <c r="F609" s="16"/>
      <c r="G609" s="16"/>
      <c r="H609" s="16"/>
      <c r="I609" s="16"/>
      <c r="J609" s="436"/>
      <c r="K609" s="16"/>
      <c r="L609" s="16"/>
      <c r="M609" s="16"/>
      <c r="N609" s="16"/>
      <c r="O609" s="16"/>
      <c r="P609" s="41"/>
      <c r="Q609" s="17"/>
      <c r="R609" s="16"/>
      <c r="S609" s="60"/>
      <c r="T609" s="16"/>
      <c r="U609" s="41"/>
      <c r="V609" s="10"/>
      <c r="W609" s="34"/>
      <c r="X609" s="33"/>
      <c r="Y609" s="33"/>
      <c r="Z609" s="33"/>
      <c r="AA609" s="33"/>
      <c r="AB609" s="33"/>
      <c r="AC609" s="46"/>
      <c r="AD609" s="33"/>
      <c r="AE609" s="33"/>
      <c r="AF609" s="50"/>
      <c r="AG609" s="33"/>
      <c r="AH609" s="33"/>
      <c r="AI609" s="213"/>
      <c r="AJ609" s="50"/>
      <c r="AL609" s="23"/>
      <c r="AM609" s="24"/>
      <c r="AN609" s="24"/>
      <c r="AO609" s="24"/>
      <c r="AP609" s="24"/>
      <c r="AQ609" s="24"/>
      <c r="AR609" s="461"/>
      <c r="AS609" s="25"/>
      <c r="AT609" s="25"/>
      <c r="AU609" s="24"/>
      <c r="AV609" s="298"/>
      <c r="AW609" s="298"/>
      <c r="AX609" s="24"/>
      <c r="AY609" s="308"/>
      <c r="BA609" s="65"/>
      <c r="BB609" s="66"/>
      <c r="BC609" s="66"/>
      <c r="BD609" s="66"/>
      <c r="BE609" s="66"/>
      <c r="BF609" s="66"/>
      <c r="BG609" s="144"/>
      <c r="BH609" s="66"/>
      <c r="BI609" s="170"/>
      <c r="BJ609" s="66"/>
      <c r="BK609" s="66"/>
      <c r="BL609" s="66"/>
      <c r="BM609" s="144"/>
      <c r="BN609" s="65"/>
      <c r="BO609" s="66"/>
      <c r="BP609" s="66"/>
      <c r="BQ609" s="66"/>
      <c r="BR609" s="435"/>
      <c r="BS609" s="66"/>
      <c r="BT609" s="75"/>
      <c r="BU609" s="170"/>
      <c r="BV609" s="1"/>
      <c r="BW609" s="61"/>
    </row>
    <row r="610" spans="2:85" x14ac:dyDescent="0.3">
      <c r="B610" s="158">
        <f t="shared" si="448"/>
        <v>44510</v>
      </c>
      <c r="C610" s="61"/>
      <c r="D610" s="17"/>
      <c r="E610" s="16"/>
      <c r="F610" s="16"/>
      <c r="G610" s="16"/>
      <c r="H610" s="16"/>
      <c r="I610" s="16"/>
      <c r="J610" s="436"/>
      <c r="K610" s="16"/>
      <c r="L610" s="16"/>
      <c r="M610" s="16"/>
      <c r="N610" s="16"/>
      <c r="O610" s="16"/>
      <c r="P610" s="41"/>
      <c r="Q610" s="17"/>
      <c r="R610" s="16"/>
      <c r="S610" s="60"/>
      <c r="T610" s="16"/>
      <c r="U610" s="41"/>
      <c r="V610" s="10"/>
      <c r="W610" s="34"/>
      <c r="X610" s="33"/>
      <c r="Y610" s="33"/>
      <c r="Z610" s="33"/>
      <c r="AA610" s="33"/>
      <c r="AB610" s="33"/>
      <c r="AC610" s="46"/>
      <c r="AD610" s="33"/>
      <c r="AE610" s="33"/>
      <c r="AF610" s="50"/>
      <c r="AG610" s="33"/>
      <c r="AH610" s="33"/>
      <c r="AI610" s="213"/>
      <c r="AJ610" s="50"/>
      <c r="AL610" s="23"/>
      <c r="AM610" s="24"/>
      <c r="AN610" s="24"/>
      <c r="AO610" s="24"/>
      <c r="AP610" s="24"/>
      <c r="AQ610" s="24"/>
      <c r="AR610" s="461"/>
      <c r="AS610" s="25"/>
      <c r="AT610" s="25"/>
      <c r="AU610" s="24"/>
      <c r="AV610" s="298"/>
      <c r="AW610" s="298"/>
      <c r="AX610" s="24"/>
      <c r="AY610" s="308"/>
      <c r="BA610" s="65"/>
      <c r="BB610" s="66"/>
      <c r="BC610" s="66"/>
      <c r="BD610" s="66"/>
      <c r="BE610" s="66"/>
      <c r="BF610" s="66"/>
      <c r="BG610" s="144"/>
      <c r="BH610" s="66"/>
      <c r="BI610" s="170"/>
      <c r="BJ610" s="66"/>
      <c r="BK610" s="66"/>
      <c r="BL610" s="66"/>
      <c r="BM610" s="144"/>
      <c r="BN610" s="65"/>
      <c r="BO610" s="66"/>
      <c r="BP610" s="66"/>
      <c r="BQ610" s="66"/>
      <c r="BR610" s="435"/>
      <c r="BS610" s="66"/>
      <c r="BT610" s="75"/>
      <c r="BU610" s="170"/>
      <c r="BV610" s="1"/>
      <c r="BW610" s="61"/>
    </row>
    <row r="611" spans="2:85" x14ac:dyDescent="0.3">
      <c r="B611" s="158">
        <f t="shared" si="448"/>
        <v>44511</v>
      </c>
      <c r="C611" s="61"/>
      <c r="D611" s="17"/>
      <c r="E611" s="16"/>
      <c r="F611" s="16"/>
      <c r="G611" s="16"/>
      <c r="H611" s="16"/>
      <c r="I611" s="16"/>
      <c r="J611" s="436"/>
      <c r="K611" s="16"/>
      <c r="L611" s="16"/>
      <c r="M611" s="16"/>
      <c r="N611" s="16"/>
      <c r="O611" s="16"/>
      <c r="P611" s="41"/>
      <c r="Q611" s="17"/>
      <c r="R611" s="16"/>
      <c r="S611" s="60"/>
      <c r="T611" s="16"/>
      <c r="U611" s="41"/>
      <c r="V611" s="10"/>
      <c r="W611" s="34"/>
      <c r="X611" s="33"/>
      <c r="Y611" s="33"/>
      <c r="Z611" s="33"/>
      <c r="AA611" s="33"/>
      <c r="AB611" s="33"/>
      <c r="AC611" s="46"/>
      <c r="AD611" s="33"/>
      <c r="AE611" s="33"/>
      <c r="AF611" s="50"/>
      <c r="AG611" s="33"/>
      <c r="AH611" s="33"/>
      <c r="AI611" s="213"/>
      <c r="AJ611" s="50"/>
      <c r="AK611" s="111"/>
      <c r="AL611" s="23"/>
      <c r="AM611" s="24"/>
      <c r="AN611" s="24"/>
      <c r="AO611" s="24"/>
      <c r="AP611" s="24"/>
      <c r="AQ611" s="24"/>
      <c r="AR611" s="461"/>
      <c r="AS611" s="25"/>
      <c r="AT611" s="25"/>
      <c r="AU611" s="24"/>
      <c r="AV611" s="298"/>
      <c r="AW611" s="298"/>
      <c r="AX611" s="24"/>
      <c r="AY611" s="308"/>
      <c r="AZ611" s="111"/>
      <c r="BA611" s="65"/>
      <c r="BB611" s="66"/>
      <c r="BC611" s="66"/>
      <c r="BD611" s="66"/>
      <c r="BE611" s="66"/>
      <c r="BF611" s="66"/>
      <c r="BG611" s="144"/>
      <c r="BH611" s="66"/>
      <c r="BI611" s="170"/>
      <c r="BJ611" s="66"/>
      <c r="BK611" s="66"/>
      <c r="BL611" s="66"/>
      <c r="BM611" s="144"/>
      <c r="BN611" s="65"/>
      <c r="BO611" s="66"/>
      <c r="BP611" s="66"/>
      <c r="BQ611" s="66"/>
      <c r="BR611" s="435"/>
      <c r="BS611" s="66"/>
      <c r="BT611" s="75"/>
      <c r="BU611" s="170"/>
      <c r="BV611" s="1"/>
      <c r="BW611" s="61"/>
    </row>
    <row r="612" spans="2:85" x14ac:dyDescent="0.3">
      <c r="B612" s="158">
        <f t="shared" si="448"/>
        <v>44512</v>
      </c>
      <c r="C612" s="61"/>
      <c r="D612" s="17"/>
      <c r="E612" s="16"/>
      <c r="F612" s="16"/>
      <c r="G612" s="16"/>
      <c r="H612" s="16"/>
      <c r="I612" s="16"/>
      <c r="J612" s="436"/>
      <c r="K612" s="16"/>
      <c r="L612" s="16"/>
      <c r="M612" s="16"/>
      <c r="N612" s="16"/>
      <c r="O612" s="16"/>
      <c r="P612" s="41"/>
      <c r="Q612" s="410"/>
      <c r="R612" s="16"/>
      <c r="S612" s="60"/>
      <c r="T612" s="16"/>
      <c r="U612" s="41"/>
      <c r="V612" s="10"/>
      <c r="W612" s="34"/>
      <c r="X612" s="33"/>
      <c r="Y612" s="33"/>
      <c r="Z612" s="33"/>
      <c r="AA612" s="33"/>
      <c r="AB612" s="33"/>
      <c r="AC612" s="46"/>
      <c r="AD612" s="33"/>
      <c r="AE612" s="33"/>
      <c r="AF612" s="50"/>
      <c r="AG612" s="33"/>
      <c r="AH612" s="33"/>
      <c r="AI612" s="213"/>
      <c r="AJ612" s="50"/>
      <c r="AK612" s="10"/>
      <c r="AL612" s="23"/>
      <c r="AM612" s="24"/>
      <c r="AN612" s="24"/>
      <c r="AO612" s="24"/>
      <c r="AP612" s="24"/>
      <c r="AQ612" s="24"/>
      <c r="AR612" s="461"/>
      <c r="AS612" s="25"/>
      <c r="AT612" s="25"/>
      <c r="AU612" s="24"/>
      <c r="AV612" s="298"/>
      <c r="AW612" s="298"/>
      <c r="AX612" s="24"/>
      <c r="AY612" s="308"/>
      <c r="AZ612" s="10"/>
      <c r="BA612" s="65"/>
      <c r="BB612" s="66"/>
      <c r="BC612" s="66"/>
      <c r="BD612" s="66"/>
      <c r="BE612" s="66"/>
      <c r="BF612" s="66"/>
      <c r="BG612" s="144"/>
      <c r="BH612" s="66"/>
      <c r="BI612" s="170"/>
      <c r="BJ612" s="66"/>
      <c r="BK612" s="66"/>
      <c r="BL612" s="66"/>
      <c r="BM612" s="144"/>
      <c r="BN612" s="65"/>
      <c r="BO612" s="66"/>
      <c r="BP612" s="66"/>
      <c r="BQ612" s="66"/>
      <c r="BR612" s="435"/>
      <c r="BS612" s="66"/>
      <c r="BT612" s="75"/>
      <c r="BU612" s="170"/>
      <c r="BV612" s="1"/>
      <c r="BW612" s="61">
        <f>+BW586+1</f>
        <v>578</v>
      </c>
    </row>
    <row r="613" spans="2:85" x14ac:dyDescent="0.3">
      <c r="B613" s="158">
        <f t="shared" si="448"/>
        <v>44513</v>
      </c>
      <c r="D613" s="559"/>
      <c r="E613" s="19"/>
      <c r="F613" s="19"/>
      <c r="G613" s="19"/>
      <c r="H613" s="19"/>
      <c r="I613" s="19"/>
      <c r="J613" s="39"/>
      <c r="K613" s="19"/>
      <c r="L613" s="19"/>
      <c r="M613" s="19"/>
      <c r="N613" s="19"/>
      <c r="O613" s="19"/>
      <c r="P613" s="43"/>
      <c r="Q613" s="18"/>
      <c r="R613" s="19"/>
      <c r="S613" s="19"/>
      <c r="T613" s="19"/>
      <c r="U613" s="43"/>
      <c r="V613" s="1"/>
      <c r="W613" s="35"/>
      <c r="X613" s="36"/>
      <c r="Y613" s="36"/>
      <c r="Z613" s="36"/>
      <c r="AA613" s="36"/>
      <c r="AB613" s="36"/>
      <c r="AC613" s="47"/>
      <c r="AD613" s="36"/>
      <c r="AE613" s="36"/>
      <c r="AF613" s="51"/>
      <c r="AG613" s="36"/>
      <c r="AH613" s="36"/>
      <c r="AI613" s="36"/>
      <c r="AJ613" s="51"/>
      <c r="AK613" s="1"/>
      <c r="AL613" s="26"/>
      <c r="AM613" s="27"/>
      <c r="AN613" s="27"/>
      <c r="AO613" s="27"/>
      <c r="AP613" s="27"/>
      <c r="AQ613" s="27"/>
      <c r="AR613" s="27"/>
      <c r="AS613" s="27"/>
      <c r="AT613" s="27"/>
      <c r="AU613" s="27"/>
      <c r="AV613" s="300"/>
      <c r="AW613" s="300"/>
      <c r="AX613" s="27"/>
      <c r="AY613" s="307"/>
      <c r="AZ613" s="1"/>
      <c r="BA613" s="67"/>
      <c r="BB613" s="68"/>
      <c r="BC613" s="68"/>
      <c r="BD613" s="68"/>
      <c r="BE613" s="68"/>
      <c r="BF613" s="68"/>
      <c r="BG613" s="68"/>
      <c r="BH613" s="68"/>
      <c r="BI613" s="171"/>
      <c r="BJ613" s="68"/>
      <c r="BK613" s="68"/>
      <c r="BL613" s="68"/>
      <c r="BM613" s="68"/>
      <c r="BN613" s="67"/>
      <c r="BO613" s="68"/>
      <c r="BP613" s="68"/>
      <c r="BQ613" s="68"/>
      <c r="BR613" s="70"/>
      <c r="BS613" s="68"/>
      <c r="BT613" s="68"/>
      <c r="BU613" s="171"/>
      <c r="BV613" s="1"/>
      <c r="BW613" s="61">
        <f t="shared" ref="BW613" si="1731">+BW612+1</f>
        <v>579</v>
      </c>
    </row>
    <row r="614" spans="2:85" x14ac:dyDescent="0.3">
      <c r="B614" s="56"/>
      <c r="D614" s="1"/>
      <c r="E614" s="1"/>
      <c r="F614" s="1"/>
      <c r="G614" s="1"/>
      <c r="H614" s="59"/>
      <c r="I614" s="1"/>
      <c r="J614" s="59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59"/>
      <c r="X614" s="1"/>
      <c r="Y614" s="1"/>
      <c r="Z614" s="1"/>
      <c r="AA614" s="1"/>
      <c r="AB614" s="1"/>
      <c r="AC614" s="59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59"/>
      <c r="BD614" s="1"/>
      <c r="BE614" s="59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</row>
    <row r="615" spans="2:85" x14ac:dyDescent="0.3">
      <c r="B615" s="166" t="s">
        <v>74</v>
      </c>
      <c r="D615" s="56">
        <f>+D607</f>
        <v>23165</v>
      </c>
      <c r="E615" s="56">
        <f>+E238</f>
        <v>0</v>
      </c>
      <c r="F615" s="56">
        <f>+F238</f>
        <v>0</v>
      </c>
      <c r="G615" s="56">
        <f>+G238</f>
        <v>0</v>
      </c>
      <c r="H615" s="56">
        <f t="shared" ref="H615:BP615" si="1732">+H607</f>
        <v>44532168</v>
      </c>
      <c r="I615" s="56">
        <f t="shared" si="1732"/>
        <v>0</v>
      </c>
      <c r="J615" s="56">
        <f t="shared" si="1732"/>
        <v>5.2045650180032111E-4</v>
      </c>
      <c r="K615" s="56">
        <f t="shared" si="1732"/>
        <v>0</v>
      </c>
      <c r="L615" s="56">
        <f t="shared" si="1732"/>
        <v>0</v>
      </c>
      <c r="M615" s="56">
        <f t="shared" si="1732"/>
        <v>0</v>
      </c>
      <c r="N615" s="56">
        <f t="shared" si="1732"/>
        <v>428249</v>
      </c>
      <c r="O615" s="56">
        <f t="shared" si="1732"/>
        <v>74468.508361204018</v>
      </c>
      <c r="P615" s="56">
        <f t="shared" si="1732"/>
        <v>0</v>
      </c>
      <c r="Q615" s="56">
        <f t="shared" si="1732"/>
        <v>428249</v>
      </c>
      <c r="R615" s="56">
        <f t="shared" si="1732"/>
        <v>0</v>
      </c>
      <c r="S615" s="56">
        <f t="shared" si="1732"/>
        <v>5.2154557135872595E-2</v>
      </c>
      <c r="T615" s="56">
        <f t="shared" si="1732"/>
        <v>0</v>
      </c>
      <c r="U615" s="56">
        <f t="shared" si="1732"/>
        <v>0</v>
      </c>
      <c r="V615" s="56">
        <f t="shared" si="1732"/>
        <v>499</v>
      </c>
      <c r="W615" s="56">
        <f t="shared" si="1732"/>
        <v>123</v>
      </c>
      <c r="X615" s="56">
        <f t="shared" si="1732"/>
        <v>4256</v>
      </c>
      <c r="Y615" s="56">
        <f t="shared" si="1732"/>
        <v>0</v>
      </c>
      <c r="Z615" s="56">
        <f t="shared" si="1732"/>
        <v>5744</v>
      </c>
      <c r="AA615" s="56">
        <f t="shared" si="1732"/>
        <v>715161</v>
      </c>
      <c r="AB615" s="56">
        <f t="shared" si="1732"/>
        <v>0</v>
      </c>
      <c r="AC615" s="56">
        <f t="shared" si="1732"/>
        <v>1.6059424728659066E-2</v>
      </c>
      <c r="AD615" s="56">
        <f t="shared" si="1732"/>
        <v>0</v>
      </c>
      <c r="AE615" s="56">
        <f t="shared" si="1732"/>
        <v>1195.9214046822742</v>
      </c>
      <c r="AF615" s="56">
        <f t="shared" si="1732"/>
        <v>0</v>
      </c>
      <c r="AG615" s="56">
        <f t="shared" si="1732"/>
        <v>0</v>
      </c>
      <c r="AH615" s="56">
        <f t="shared" si="1732"/>
        <v>0</v>
      </c>
      <c r="AI615" s="56">
        <f t="shared" si="1732"/>
        <v>0</v>
      </c>
      <c r="AJ615" s="56">
        <f t="shared" si="1732"/>
        <v>0</v>
      </c>
      <c r="AK615" s="56">
        <f t="shared" si="1732"/>
        <v>0</v>
      </c>
      <c r="AL615" s="56">
        <f t="shared" si="1732"/>
        <v>21283</v>
      </c>
      <c r="AM615" s="56">
        <f t="shared" si="1732"/>
        <v>0</v>
      </c>
      <c r="AN615" s="56">
        <f t="shared" si="1732"/>
        <v>0</v>
      </c>
      <c r="AO615" s="56">
        <f t="shared" si="1732"/>
        <v>178263</v>
      </c>
      <c r="AP615" s="56">
        <f t="shared" si="1732"/>
        <v>37332949</v>
      </c>
      <c r="AQ615" s="56">
        <f t="shared" si="1732"/>
        <v>20336656</v>
      </c>
      <c r="AR615" s="56">
        <f t="shared" si="1732"/>
        <v>5.7041140966474131E-4</v>
      </c>
      <c r="AS615" s="56">
        <f t="shared" si="1732"/>
        <v>0</v>
      </c>
      <c r="AT615" s="56">
        <f t="shared" si="1732"/>
        <v>0</v>
      </c>
      <c r="AU615" s="56">
        <f t="shared" si="1732"/>
        <v>0</v>
      </c>
      <c r="AV615" s="56">
        <f t="shared" si="1732"/>
        <v>0.83833666036650178</v>
      </c>
      <c r="AW615" s="56">
        <f t="shared" si="1732"/>
        <v>0</v>
      </c>
      <c r="AX615" s="56">
        <f t="shared" si="1732"/>
        <v>62429.680602006687</v>
      </c>
      <c r="AY615" s="56">
        <f t="shared" si="1732"/>
        <v>0</v>
      </c>
      <c r="AZ615" s="56">
        <f t="shared" si="1732"/>
        <v>0</v>
      </c>
      <c r="BA615" s="56">
        <f t="shared" si="1732"/>
        <v>385115</v>
      </c>
      <c r="BB615" s="56">
        <f t="shared" si="1732"/>
        <v>0</v>
      </c>
      <c r="BC615" s="56">
        <f t="shared" si="1732"/>
        <v>709381751</v>
      </c>
      <c r="BD615" s="56">
        <f t="shared" si="1732"/>
        <v>0</v>
      </c>
      <c r="BE615" s="56">
        <f t="shared" si="1732"/>
        <v>23165</v>
      </c>
      <c r="BF615" s="56">
        <f t="shared" si="1732"/>
        <v>0</v>
      </c>
      <c r="BG615" s="56">
        <f t="shared" si="1732"/>
        <v>6.0150864027628113E-2</v>
      </c>
      <c r="BH615" s="56">
        <f t="shared" si="1732"/>
        <v>0</v>
      </c>
      <c r="BI615" s="56">
        <f t="shared" si="1732"/>
        <v>0</v>
      </c>
      <c r="BJ615" s="56">
        <f t="shared" si="1732"/>
        <v>0</v>
      </c>
      <c r="BK615" s="56">
        <f t="shared" si="1732"/>
        <v>0</v>
      </c>
      <c r="BL615" s="56">
        <f t="shared" si="1732"/>
        <v>0</v>
      </c>
      <c r="BM615" s="56">
        <f t="shared" si="1732"/>
        <v>0</v>
      </c>
      <c r="BN615" s="56">
        <f t="shared" si="1732"/>
        <v>1186257.1086956521</v>
      </c>
      <c r="BO615" s="56">
        <f t="shared" si="1732"/>
        <v>0</v>
      </c>
      <c r="BP615" s="56">
        <f t="shared" si="1732"/>
        <v>43625190</v>
      </c>
      <c r="BQ615" s="56">
        <f>+BQ530</f>
        <v>0</v>
      </c>
      <c r="BR615" s="56"/>
      <c r="BS615" s="56"/>
      <c r="BT615" s="56"/>
      <c r="BU615" s="56">
        <f>+BU509</f>
        <v>0</v>
      </c>
      <c r="BV615" s="56">
        <f>+BV505</f>
        <v>0</v>
      </c>
      <c r="BW615" s="56"/>
      <c r="BX615" s="56"/>
      <c r="BY615" s="56"/>
      <c r="BZ615" s="56"/>
      <c r="CA615" s="56"/>
      <c r="CB615" s="56"/>
      <c r="CC615" s="56"/>
      <c r="CD615" s="56"/>
      <c r="CE615" s="61"/>
      <c r="CF615" s="61"/>
      <c r="CG615" s="145"/>
    </row>
    <row r="616" spans="2:85" x14ac:dyDescent="0.3">
      <c r="B616" t="s">
        <v>105</v>
      </c>
      <c r="D616" s="56">
        <f>+D606-D615</f>
        <v>9314</v>
      </c>
      <c r="E616" s="56">
        <f>+E237-E615</f>
        <v>0</v>
      </c>
      <c r="F616" s="56">
        <f>+F237-F615</f>
        <v>0</v>
      </c>
      <c r="G616" s="56">
        <f>+G237-G615</f>
        <v>0</v>
      </c>
      <c r="H616" s="56">
        <f t="shared" ref="H616:BP616" si="1733">+H606-H615</f>
        <v>-23165</v>
      </c>
      <c r="I616" s="56">
        <f t="shared" si="1733"/>
        <v>0</v>
      </c>
      <c r="J616" s="56">
        <f t="shared" si="1733"/>
        <v>2.0979391075440104E-4</v>
      </c>
      <c r="K616" s="56">
        <f t="shared" si="1733"/>
        <v>0</v>
      </c>
      <c r="L616" s="56">
        <f t="shared" si="1733"/>
        <v>0</v>
      </c>
      <c r="M616" s="56">
        <f t="shared" si="1733"/>
        <v>0</v>
      </c>
      <c r="N616" s="56">
        <f t="shared" si="1733"/>
        <v>-3190</v>
      </c>
      <c r="O616" s="56">
        <f t="shared" si="1733"/>
        <v>85.935524893138791</v>
      </c>
      <c r="P616" s="56">
        <f t="shared" si="1733"/>
        <v>0</v>
      </c>
      <c r="Q616" s="56">
        <f t="shared" si="1733"/>
        <v>-3190</v>
      </c>
      <c r="R616" s="56">
        <f t="shared" si="1733"/>
        <v>0</v>
      </c>
      <c r="S616" s="56">
        <f t="shared" si="1733"/>
        <v>-1.6560721151374011E-3</v>
      </c>
      <c r="T616" s="56">
        <f t="shared" si="1733"/>
        <v>0</v>
      </c>
      <c r="U616" s="56">
        <f t="shared" si="1733"/>
        <v>0</v>
      </c>
      <c r="V616" s="56">
        <f t="shared" si="1733"/>
        <v>-1</v>
      </c>
      <c r="W616" s="56">
        <f t="shared" si="1733"/>
        <v>299</v>
      </c>
      <c r="X616" s="56">
        <f t="shared" si="1733"/>
        <v>0</v>
      </c>
      <c r="Y616" s="56">
        <f t="shared" si="1733"/>
        <v>0</v>
      </c>
      <c r="Z616" s="56">
        <f t="shared" si="1733"/>
        <v>577</v>
      </c>
      <c r="AA616" s="56">
        <f t="shared" si="1733"/>
        <v>-123</v>
      </c>
      <c r="AB616" s="56">
        <f t="shared" si="1733"/>
        <v>0</v>
      </c>
      <c r="AC616" s="56">
        <f t="shared" si="1733"/>
        <v>5.5947461649365204E-6</v>
      </c>
      <c r="AD616" s="56">
        <f t="shared" si="1733"/>
        <v>0</v>
      </c>
      <c r="AE616" s="56">
        <f t="shared" si="1733"/>
        <v>1.7971882825499961</v>
      </c>
      <c r="AF616" s="56">
        <f t="shared" si="1733"/>
        <v>0</v>
      </c>
      <c r="AG616" s="56">
        <f t="shared" si="1733"/>
        <v>0</v>
      </c>
      <c r="AH616" s="56">
        <f t="shared" si="1733"/>
        <v>0</v>
      </c>
      <c r="AI616" s="56">
        <f t="shared" si="1733"/>
        <v>0</v>
      </c>
      <c r="AJ616" s="56">
        <f t="shared" si="1733"/>
        <v>0</v>
      </c>
      <c r="AK616" s="56">
        <f t="shared" si="1733"/>
        <v>0</v>
      </c>
      <c r="AL616" s="56">
        <f t="shared" si="1733"/>
        <v>20874</v>
      </c>
      <c r="AM616" s="56">
        <f t="shared" si="1733"/>
        <v>0</v>
      </c>
      <c r="AN616" s="56">
        <f t="shared" si="1733"/>
        <v>0</v>
      </c>
      <c r="AO616" s="56">
        <f t="shared" si="1733"/>
        <v>0</v>
      </c>
      <c r="AP616" s="56">
        <f t="shared" si="1733"/>
        <v>-21283</v>
      </c>
      <c r="AQ616" s="56">
        <f t="shared" si="1733"/>
        <v>0</v>
      </c>
      <c r="AR616" s="56">
        <f t="shared" si="1733"/>
        <v>5.6072772071661151E-4</v>
      </c>
      <c r="AS616" s="56">
        <f t="shared" si="1733"/>
        <v>0</v>
      </c>
      <c r="AT616" s="56">
        <f t="shared" si="1733"/>
        <v>0</v>
      </c>
      <c r="AU616" s="56">
        <f t="shared" si="1733"/>
        <v>0</v>
      </c>
      <c r="AV616" s="56">
        <f t="shared" si="1733"/>
        <v>-4.1855155969439117E-5</v>
      </c>
      <c r="AW616" s="56">
        <f t="shared" si="1733"/>
        <v>0</v>
      </c>
      <c r="AX616" s="56">
        <f t="shared" si="1733"/>
        <v>68.922413068692549</v>
      </c>
      <c r="AY616" s="56">
        <f t="shared" si="1733"/>
        <v>0</v>
      </c>
      <c r="AZ616" s="56">
        <f t="shared" si="1733"/>
        <v>0</v>
      </c>
      <c r="BA616" s="56">
        <f t="shared" si="1733"/>
        <v>101421</v>
      </c>
      <c r="BB616" s="56">
        <f t="shared" si="1733"/>
        <v>0</v>
      </c>
      <c r="BC616" s="56">
        <f t="shared" si="1733"/>
        <v>-385115</v>
      </c>
      <c r="BD616" s="56">
        <f t="shared" si="1733"/>
        <v>0</v>
      </c>
      <c r="BE616" s="56">
        <f t="shared" si="1733"/>
        <v>9314</v>
      </c>
      <c r="BF616" s="56">
        <f t="shared" si="1733"/>
        <v>0</v>
      </c>
      <c r="BG616" s="56">
        <f t="shared" si="1733"/>
        <v>6.6047306251827767E-3</v>
      </c>
      <c r="BH616" s="56">
        <f t="shared" si="1733"/>
        <v>0</v>
      </c>
      <c r="BI616" s="56">
        <f t="shared" si="1733"/>
        <v>0</v>
      </c>
      <c r="BJ616" s="56">
        <f t="shared" si="1733"/>
        <v>0</v>
      </c>
      <c r="BK616" s="56">
        <f t="shared" si="1733"/>
        <v>0</v>
      </c>
      <c r="BL616" s="56">
        <f t="shared" si="1733"/>
        <v>0</v>
      </c>
      <c r="BM616" s="56">
        <f t="shared" si="1733"/>
        <v>0</v>
      </c>
      <c r="BN616" s="56">
        <f t="shared" si="1733"/>
        <v>1341.946580729913</v>
      </c>
      <c r="BO616" s="56">
        <f t="shared" si="1733"/>
        <v>0</v>
      </c>
      <c r="BP616" s="56">
        <f t="shared" si="1733"/>
        <v>-23165</v>
      </c>
      <c r="BQ616" s="56">
        <f>+BQ529-BQ615</f>
        <v>0</v>
      </c>
      <c r="BR616" s="56"/>
      <c r="BS616" s="56"/>
      <c r="BT616" s="56"/>
      <c r="BU616" s="56">
        <f>+BU508-BU615</f>
        <v>0</v>
      </c>
      <c r="BV616" s="56">
        <f>+BV504-BV615</f>
        <v>0</v>
      </c>
      <c r="BW616" s="56"/>
      <c r="BX616" s="56"/>
      <c r="BY616" s="56"/>
      <c r="BZ616" s="56"/>
      <c r="CA616" s="56"/>
      <c r="CB616" s="56"/>
      <c r="CC616" s="56"/>
      <c r="CD616" s="56"/>
      <c r="CE616" s="61"/>
      <c r="CF616" s="61"/>
      <c r="CG616" s="105"/>
    </row>
    <row r="617" spans="2:85" x14ac:dyDescent="0.3">
      <c r="B617" s="56"/>
      <c r="D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10"/>
      <c r="BT617" s="10"/>
      <c r="BU617" s="10"/>
      <c r="BV617" s="10"/>
      <c r="BW617" s="10"/>
      <c r="BX617" s="10"/>
      <c r="BY617" s="10"/>
      <c r="BZ617" s="10"/>
      <c r="CA617" s="10"/>
      <c r="CB617" s="61"/>
      <c r="CC617" s="105"/>
      <c r="CD617" s="105"/>
      <c r="CE617" s="105"/>
      <c r="CF617" s="105"/>
    </row>
    <row r="618" spans="2:85" x14ac:dyDescent="0.3">
      <c r="B618" s="56"/>
      <c r="D618" s="56"/>
      <c r="H618" s="1"/>
      <c r="N618" s="145"/>
      <c r="O618" s="1"/>
      <c r="W618" s="56"/>
      <c r="AA618" s="59"/>
      <c r="BA618" s="59"/>
      <c r="BC618" s="56"/>
      <c r="BE618" s="59"/>
      <c r="BJ618" s="61"/>
      <c r="BK618" s="10">
        <f>+BK187</f>
        <v>4928581</v>
      </c>
      <c r="BL618" s="61"/>
      <c r="BM618" s="61"/>
      <c r="BN618" s="61"/>
      <c r="BO618" s="61"/>
      <c r="BP618" s="61"/>
      <c r="BQ618" s="61"/>
      <c r="BR618" s="61"/>
      <c r="BS618" s="10"/>
      <c r="BT618" s="10"/>
    </row>
    <row r="619" spans="2:85" x14ac:dyDescent="0.3">
      <c r="B619" s="56"/>
      <c r="D619" s="56"/>
      <c r="H619" s="56"/>
      <c r="N619" s="231"/>
      <c r="W619" s="56"/>
      <c r="AA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56"/>
      <c r="AU619" t="s">
        <v>161</v>
      </c>
      <c r="BC619" s="56"/>
      <c r="BE619" s="59"/>
      <c r="BH619" s="96"/>
      <c r="BI619" s="96"/>
      <c r="BJ619" s="96"/>
      <c r="BK619" s="493"/>
      <c r="BL619" s="96"/>
      <c r="BM619" s="96"/>
      <c r="BN619" s="96"/>
      <c r="BO619" s="96"/>
      <c r="BP619" s="96"/>
      <c r="BQ619" s="96"/>
      <c r="BR619" s="78"/>
      <c r="BS619" s="1"/>
      <c r="BT619" s="1"/>
    </row>
    <row r="620" spans="2:85" x14ac:dyDescent="0.3">
      <c r="D620" s="1"/>
      <c r="E620" s="111" t="s">
        <v>26</v>
      </c>
      <c r="F620" s="112"/>
      <c r="H620" s="112" t="s">
        <v>59</v>
      </c>
      <c r="I620" s="104"/>
      <c r="J620" s="104"/>
      <c r="K620" s="61"/>
      <c r="L620" s="10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BC620" s="56"/>
      <c r="BE620" s="59"/>
      <c r="BH620" s="96"/>
      <c r="BI620" s="96"/>
      <c r="BJ620" s="96"/>
      <c r="BK620" s="493">
        <f>+BK194-BK615</f>
        <v>5763109</v>
      </c>
      <c r="BL620" s="96"/>
      <c r="BM620" s="96"/>
      <c r="BN620" s="96"/>
      <c r="BO620" s="96"/>
      <c r="BP620" s="96"/>
      <c r="BQ620" s="96"/>
      <c r="BR620" s="78"/>
      <c r="BS620" s="1"/>
      <c r="BT620" s="1"/>
    </row>
    <row r="621" spans="2:85" x14ac:dyDescent="0.3">
      <c r="B621" s="56"/>
      <c r="D621" s="1"/>
      <c r="E621" s="111" t="s">
        <v>38</v>
      </c>
      <c r="F621" s="112"/>
      <c r="H621" s="112" t="s">
        <v>40</v>
      </c>
      <c r="I621" s="10"/>
      <c r="J621" s="10"/>
      <c r="K621" s="61"/>
      <c r="L621" s="10"/>
      <c r="AD621" s="1"/>
      <c r="AE621" s="1"/>
      <c r="AF621" s="1"/>
      <c r="AG621" s="1"/>
      <c r="AH621" s="1"/>
      <c r="AI621" s="1">
        <f>SUM(W213:W243)</f>
        <v>25465</v>
      </c>
      <c r="AJ621" s="1"/>
      <c r="AK621" s="1"/>
      <c r="AL621" s="1" t="s">
        <v>17</v>
      </c>
      <c r="AM621" s="1"/>
      <c r="AN621" s="1"/>
      <c r="AO621" s="1"/>
      <c r="BC621" s="56"/>
      <c r="BE621" s="59"/>
      <c r="BH621" s="97"/>
      <c r="BI621" s="97"/>
      <c r="BJ621" s="97"/>
      <c r="BK621" s="493">
        <f>+BK187-BK615</f>
        <v>4928581</v>
      </c>
      <c r="BL621" s="97"/>
      <c r="BM621" s="97"/>
      <c r="BN621" s="97"/>
      <c r="BO621" s="97"/>
      <c r="BP621" s="97"/>
      <c r="BQ621" s="97"/>
      <c r="BR621" s="78"/>
      <c r="BS621" s="1"/>
      <c r="BT621" s="1"/>
    </row>
    <row r="622" spans="2:85" x14ac:dyDescent="0.3">
      <c r="B622" s="231"/>
      <c r="D622" s="1"/>
      <c r="E622" s="111" t="s">
        <v>45</v>
      </c>
      <c r="F622" s="112"/>
      <c r="H622" s="112" t="s">
        <v>55</v>
      </c>
      <c r="I622" s="10"/>
      <c r="J622" s="10"/>
      <c r="K622" s="61"/>
      <c r="L622" s="10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BC622" s="56"/>
      <c r="BE622" s="59"/>
      <c r="BH622" s="97"/>
      <c r="BI622" s="97"/>
      <c r="BJ622" s="97"/>
      <c r="BK622" s="493"/>
      <c r="BL622" s="97"/>
      <c r="BM622" s="97"/>
      <c r="BN622" s="97"/>
      <c r="BO622" s="97"/>
      <c r="BP622" s="97"/>
      <c r="BQ622" s="97"/>
      <c r="BR622" s="78"/>
      <c r="BS622" s="1"/>
      <c r="BT622" s="1"/>
    </row>
    <row r="623" spans="2:85" x14ac:dyDescent="0.3">
      <c r="D623" s="1"/>
      <c r="E623" s="111" t="s">
        <v>60</v>
      </c>
      <c r="F623" s="61"/>
      <c r="H623" s="81" t="s">
        <v>135</v>
      </c>
      <c r="I623" s="61"/>
      <c r="J623" s="61"/>
      <c r="K623" s="61"/>
      <c r="L623" s="6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BH623" s="97"/>
      <c r="BI623" s="97"/>
      <c r="BJ623" s="97"/>
      <c r="BK623" s="496"/>
      <c r="BL623" s="97"/>
      <c r="BM623" s="97"/>
      <c r="BN623" s="97"/>
      <c r="BO623" s="97"/>
      <c r="BP623" s="97"/>
      <c r="BQ623" s="97"/>
      <c r="BR623" s="78"/>
      <c r="BS623" s="1"/>
      <c r="BT623" s="1"/>
    </row>
    <row r="624" spans="2:85" x14ac:dyDescent="0.3">
      <c r="E624" s="111" t="s">
        <v>136</v>
      </c>
      <c r="H624" s="81" t="s">
        <v>137</v>
      </c>
      <c r="AD624" s="1"/>
      <c r="AE624" s="1"/>
      <c r="AF624" s="1"/>
      <c r="AG624" s="1"/>
      <c r="AH624" s="1"/>
      <c r="AI624" s="1"/>
      <c r="BD624" s="78"/>
      <c r="BE624" s="78"/>
      <c r="BF624" s="78"/>
      <c r="BG624" s="78"/>
      <c r="BH624" s="78"/>
      <c r="BI624" s="78"/>
      <c r="BJ624" s="78"/>
      <c r="BK624" s="494"/>
      <c r="BL624" s="78"/>
      <c r="BM624" s="78"/>
      <c r="BN624" s="78"/>
      <c r="BO624" s="78"/>
      <c r="BP624" s="78"/>
      <c r="BQ624" s="78"/>
      <c r="BR624" s="78"/>
      <c r="BS624" s="1"/>
      <c r="BT624" s="1"/>
    </row>
    <row r="625" spans="2:63" x14ac:dyDescent="0.3">
      <c r="B625" s="56"/>
      <c r="AD625" s="1"/>
      <c r="AE625" s="1"/>
      <c r="AF625" s="1"/>
      <c r="AG625" s="1"/>
      <c r="AH625" s="1"/>
      <c r="AI625" s="1"/>
      <c r="BA625" s="545">
        <v>157602857</v>
      </c>
      <c r="BK625" s="495"/>
    </row>
    <row r="626" spans="2:63" ht="15" thickBot="1" x14ac:dyDescent="0.35">
      <c r="D626" s="56">
        <f>SUM(D363:D369)</f>
        <v>378583</v>
      </c>
      <c r="AD626" s="1"/>
      <c r="AE626" s="507"/>
      <c r="AF626" s="547"/>
      <c r="AG626" s="507"/>
      <c r="AH626" s="507"/>
      <c r="AI626" s="507"/>
      <c r="AJ626" s="500"/>
      <c r="AK626" s="500"/>
      <c r="AL626" s="500"/>
      <c r="AM626" s="500"/>
      <c r="AN626" s="500"/>
      <c r="AO626" s="500"/>
      <c r="AP626" s="500"/>
      <c r="AQ626" s="500"/>
      <c r="AR626" s="500"/>
      <c r="AS626" s="500"/>
      <c r="AT626" s="500"/>
      <c r="AU626" s="500"/>
      <c r="AV626" s="500"/>
      <c r="AW626" s="500"/>
      <c r="AX626" s="500"/>
      <c r="AZ626" s="106"/>
      <c r="BA626" s="106"/>
      <c r="BB626" s="106"/>
      <c r="BC626" s="106"/>
      <c r="BK626" s="1"/>
    </row>
    <row r="627" spans="2:63" x14ac:dyDescent="0.3">
      <c r="D627" s="531">
        <f>SUM(D356:D362)</f>
        <v>417052</v>
      </c>
      <c r="J627" s="486"/>
      <c r="V627" s="106"/>
      <c r="AA627" s="56"/>
      <c r="AD627" s="1"/>
      <c r="AE627" s="507"/>
      <c r="AF627" s="546"/>
      <c r="AG627" s="1"/>
      <c r="AH627" s="1"/>
      <c r="AI627" s="485"/>
      <c r="AJ627" s="464"/>
      <c r="AK627" s="465"/>
      <c r="AL627" s="465"/>
      <c r="AM627" s="465"/>
      <c r="AN627" s="465"/>
      <c r="AO627" s="465"/>
      <c r="AP627" s="465"/>
      <c r="AQ627" s="465"/>
      <c r="AR627" s="465"/>
      <c r="AS627" s="465"/>
      <c r="AT627" s="465"/>
      <c r="AU627" s="465"/>
      <c r="AV627" s="465"/>
      <c r="AW627" s="466"/>
      <c r="AX627" s="500"/>
      <c r="AZ627" s="106"/>
      <c r="BA627" s="77"/>
      <c r="BB627" s="106"/>
      <c r="BC627" s="106"/>
      <c r="BK627" s="56"/>
    </row>
    <row r="628" spans="2:63" x14ac:dyDescent="0.3">
      <c r="D628" s="1"/>
      <c r="J628" s="214"/>
      <c r="AD628" s="1"/>
      <c r="AE628" s="507"/>
      <c r="AF628" s="546"/>
      <c r="AG628" s="1"/>
      <c r="AH628" s="1"/>
      <c r="AI628" s="485"/>
      <c r="AJ628" s="467"/>
      <c r="AK628" s="608" t="s">
        <v>142</v>
      </c>
      <c r="AL628" s="608"/>
      <c r="AM628" s="608"/>
      <c r="AN628" s="608"/>
      <c r="AO628" s="608"/>
      <c r="AP628" s="608"/>
      <c r="AQ628" s="608"/>
      <c r="AR628" s="608"/>
      <c r="AS628" s="608"/>
      <c r="AT628" s="608"/>
      <c r="AU628" s="608"/>
      <c r="AV628" s="608"/>
      <c r="AW628" s="468"/>
      <c r="AX628" s="500"/>
      <c r="AZ628" s="106"/>
      <c r="BA628" s="106"/>
      <c r="BB628" s="106"/>
      <c r="BC628" s="106"/>
    </row>
    <row r="629" spans="2:63" ht="15.6" x14ac:dyDescent="0.3">
      <c r="D629" s="1">
        <v>331000000</v>
      </c>
      <c r="H629" s="235">
        <f>+H269/D629</f>
        <v>4.5635842900302113E-2</v>
      </c>
      <c r="J629" s="57"/>
      <c r="AD629" s="1"/>
      <c r="AE629" s="507"/>
      <c r="AF629" s="546"/>
      <c r="AG629" s="1"/>
      <c r="AH629" s="1"/>
      <c r="AI629" s="485"/>
      <c r="AJ629" s="467"/>
      <c r="AK629" s="608" t="s">
        <v>141</v>
      </c>
      <c r="AL629" s="608"/>
      <c r="AM629" s="608"/>
      <c r="AN629" s="608"/>
      <c r="AO629" s="473"/>
      <c r="AP629" s="474" t="s">
        <v>20</v>
      </c>
      <c r="AQ629" s="473"/>
      <c r="AR629" s="474" t="s">
        <v>4</v>
      </c>
      <c r="AS629" s="475"/>
      <c r="AT629" s="475"/>
      <c r="AU629" s="475"/>
      <c r="AV629" s="479" t="s">
        <v>10</v>
      </c>
      <c r="AW629" s="468"/>
      <c r="AX629" s="500"/>
      <c r="AZ629" s="106"/>
      <c r="BA629" s="106"/>
      <c r="BB629" s="106"/>
      <c r="BC629" s="106"/>
    </row>
    <row r="630" spans="2:63" ht="15.6" x14ac:dyDescent="0.3">
      <c r="H630" s="235">
        <f>+AA269/H269</f>
        <v>1.9000541790705667E-2</v>
      </c>
      <c r="AD630" s="1"/>
      <c r="AE630" s="507"/>
      <c r="AF630" s="546"/>
      <c r="AG630" s="1"/>
      <c r="AH630" s="1"/>
      <c r="AI630" s="485"/>
      <c r="AJ630" s="467"/>
      <c r="AK630" s="623" t="s">
        <v>138</v>
      </c>
      <c r="AL630" s="623"/>
      <c r="AM630" s="623"/>
      <c r="AN630" s="623"/>
      <c r="AO630" s="473"/>
      <c r="AP630" s="476">
        <f>+AH50</f>
        <v>898992</v>
      </c>
      <c r="AQ630" s="477"/>
      <c r="AR630" s="476">
        <f>+AH51</f>
        <v>55687</v>
      </c>
      <c r="AS630" s="478"/>
      <c r="AT630" s="478"/>
      <c r="AU630" s="478"/>
      <c r="AV630" s="491">
        <f t="shared" ref="AV630:AV636" si="1734">+AR630/AP630</f>
        <v>6.194382152455194E-2</v>
      </c>
      <c r="AW630" s="468"/>
      <c r="AX630" s="500"/>
      <c r="AZ630" s="106"/>
      <c r="BA630" s="77"/>
      <c r="BB630" s="106"/>
      <c r="BC630" s="106"/>
    </row>
    <row r="631" spans="2:63" ht="15.6" x14ac:dyDescent="0.3">
      <c r="D631" s="235"/>
      <c r="AD631" s="1"/>
      <c r="AE631" s="507"/>
      <c r="AF631" s="546"/>
      <c r="AG631" s="1"/>
      <c r="AH631" s="1"/>
      <c r="AI631" s="485"/>
      <c r="AJ631" s="467"/>
      <c r="AK631" s="624" t="s">
        <v>139</v>
      </c>
      <c r="AL631" s="625"/>
      <c r="AM631" s="625"/>
      <c r="AN631" s="625"/>
      <c r="AO631" s="64"/>
      <c r="AP631" s="469">
        <f>+AG83</f>
        <v>742147</v>
      </c>
      <c r="AQ631" s="64"/>
      <c r="AR631" s="469">
        <f>+AG84</f>
        <v>42339</v>
      </c>
      <c r="AS631" s="64"/>
      <c r="AT631" s="64"/>
      <c r="AU631" s="64"/>
      <c r="AV631" s="489">
        <f t="shared" si="1734"/>
        <v>5.7049344671608188E-2</v>
      </c>
      <c r="AW631" s="468"/>
      <c r="AX631" s="500"/>
      <c r="AZ631" s="106"/>
      <c r="BA631" s="77"/>
      <c r="BB631" s="106"/>
      <c r="BC631" s="106"/>
    </row>
    <row r="632" spans="2:63" ht="15.6" x14ac:dyDescent="0.3">
      <c r="AD632" s="1"/>
      <c r="AE632" s="507"/>
      <c r="AF632" s="546"/>
      <c r="AG632" s="1"/>
      <c r="AH632" s="1"/>
      <c r="AI632" s="485"/>
      <c r="AJ632" s="467"/>
      <c r="AK632" s="625" t="s">
        <v>140</v>
      </c>
      <c r="AL632" s="625"/>
      <c r="AM632" s="625"/>
      <c r="AN632" s="625"/>
      <c r="AO632" s="64"/>
      <c r="AP632" s="469">
        <f>+AH113</f>
        <v>869627</v>
      </c>
      <c r="AQ632" s="64"/>
      <c r="AR632" s="469">
        <f>+AH114</f>
        <v>21252</v>
      </c>
      <c r="AS632" s="64"/>
      <c r="AT632" s="64"/>
      <c r="AU632" s="64"/>
      <c r="AV632" s="489">
        <f t="shared" si="1734"/>
        <v>2.4438063675575852E-2</v>
      </c>
      <c r="AW632" s="468"/>
      <c r="AX632" s="500"/>
      <c r="AZ632" s="106"/>
      <c r="BA632" s="106"/>
      <c r="BB632" s="106"/>
      <c r="BC632" s="106"/>
    </row>
    <row r="633" spans="2:63" ht="15.6" x14ac:dyDescent="0.3">
      <c r="D633" s="428"/>
      <c r="AD633" s="1"/>
      <c r="AE633" s="507"/>
      <c r="AF633" s="546"/>
      <c r="AG633" s="1"/>
      <c r="AH633" s="1"/>
      <c r="AI633" s="485"/>
      <c r="AJ633" s="467"/>
      <c r="AK633" s="625" t="s">
        <v>143</v>
      </c>
      <c r="AL633" s="625"/>
      <c r="AM633" s="625"/>
      <c r="AN633" s="625"/>
      <c r="AO633" s="64"/>
      <c r="AP633" s="469">
        <f>+AG639</f>
        <v>1970617</v>
      </c>
      <c r="AQ633" s="64"/>
      <c r="AR633" s="469">
        <f>+AG641</f>
        <v>25901</v>
      </c>
      <c r="AS633" s="64"/>
      <c r="AT633" s="64"/>
      <c r="AU633" s="64"/>
      <c r="AV633" s="489">
        <f t="shared" si="1734"/>
        <v>1.3143599187462607E-2</v>
      </c>
      <c r="AW633" s="468"/>
      <c r="AX633" s="500"/>
    </row>
    <row r="634" spans="2:63" ht="15.6" x14ac:dyDescent="0.3">
      <c r="D634" s="428"/>
      <c r="AD634" s="1"/>
      <c r="AE634" s="507"/>
      <c r="AF634" s="546"/>
      <c r="AG634" s="1"/>
      <c r="AH634" s="1"/>
      <c r="AI634" s="485"/>
      <c r="AJ634" s="467"/>
      <c r="AK634" s="543"/>
      <c r="AL634" s="543" t="s">
        <v>151</v>
      </c>
      <c r="AM634" s="543"/>
      <c r="AN634" s="543"/>
      <c r="AO634" s="64"/>
      <c r="AP634" s="469">
        <f>SUM(D144:D174)</f>
        <v>1493931</v>
      </c>
      <c r="AQ634" s="64"/>
      <c r="AR634" s="469">
        <f>SUM(W144:W174)</f>
        <v>30354</v>
      </c>
      <c r="AS634" s="64"/>
      <c r="AT634" s="64"/>
      <c r="AU634" s="64"/>
      <c r="AV634" s="489">
        <f t="shared" si="1734"/>
        <v>2.0318207467413155E-2</v>
      </c>
      <c r="AW634" s="468"/>
      <c r="AX634" s="500"/>
    </row>
    <row r="635" spans="2:63" ht="15.6" x14ac:dyDescent="0.3">
      <c r="D635" s="428"/>
      <c r="AD635" s="1"/>
      <c r="AE635" s="507"/>
      <c r="AF635" s="546"/>
      <c r="AG635" s="1"/>
      <c r="AH635" s="1"/>
      <c r="AI635" s="485"/>
      <c r="AJ635" s="467"/>
      <c r="AK635" s="543"/>
      <c r="AL635" s="543" t="s">
        <v>152</v>
      </c>
      <c r="AM635" s="543"/>
      <c r="AN635" s="543"/>
      <c r="AO635" s="64"/>
      <c r="AP635" s="469">
        <f>SUM(D175:D204)</f>
        <v>1202331</v>
      </c>
      <c r="AQ635" s="64"/>
      <c r="AR635" s="544">
        <f>SUM(W175:W204)</f>
        <v>24042</v>
      </c>
      <c r="AS635" s="64"/>
      <c r="AT635" s="64"/>
      <c r="AU635" s="64"/>
      <c r="AV635" s="489">
        <f t="shared" si="1734"/>
        <v>1.9996157464125936E-2</v>
      </c>
      <c r="AW635" s="468"/>
      <c r="AX635" s="500"/>
    </row>
    <row r="636" spans="2:63" ht="15.6" x14ac:dyDescent="0.3">
      <c r="D636" s="428"/>
      <c r="AD636" s="1"/>
      <c r="AE636" s="507"/>
      <c r="AF636" s="546"/>
      <c r="AG636" s="1"/>
      <c r="AH636" s="1"/>
      <c r="AI636" s="485"/>
      <c r="AJ636" s="467"/>
      <c r="AK636" s="543"/>
      <c r="AL636" s="543" t="s">
        <v>153</v>
      </c>
      <c r="AM636" s="543"/>
      <c r="AN636" s="543"/>
      <c r="AO636" s="64"/>
      <c r="AP636" s="469">
        <f>SUM(D205:D230)</f>
        <v>1470960</v>
      </c>
      <c r="AQ636" s="64"/>
      <c r="AR636" s="469">
        <f>SUM(W205:W235)</f>
        <v>24156</v>
      </c>
      <c r="AS636" s="64"/>
      <c r="AT636" s="64"/>
      <c r="AU636" s="64"/>
      <c r="AV636" s="489">
        <f t="shared" si="1734"/>
        <v>1.6421928536465982E-2</v>
      </c>
      <c r="AW636" s="468"/>
      <c r="AX636" s="500"/>
      <c r="BA636" s="486">
        <f>+AV630-AV636</f>
        <v>4.5521892988085955E-2</v>
      </c>
    </row>
    <row r="637" spans="2:63" ht="15" thickBot="1" x14ac:dyDescent="0.35">
      <c r="B637" s="427"/>
      <c r="D637" s="235"/>
      <c r="AD637" s="1"/>
      <c r="AE637" s="507"/>
      <c r="AF637" s="546"/>
      <c r="AG637" s="1"/>
      <c r="AH637" s="1"/>
      <c r="AI637" s="485"/>
      <c r="AJ637" s="467"/>
      <c r="AK637" s="480"/>
      <c r="AL637" s="480"/>
      <c r="AM637" s="480"/>
      <c r="AN637" s="480"/>
      <c r="AO637" s="481"/>
      <c r="AP637" s="482"/>
      <c r="AQ637" s="481"/>
      <c r="AR637" s="482"/>
      <c r="AS637" s="481"/>
      <c r="AT637" s="481"/>
      <c r="AU637" s="481"/>
      <c r="AV637" s="483"/>
      <c r="AW637" s="468"/>
      <c r="AX637" s="500"/>
      <c r="BA637">
        <f>+BA636/AV630</f>
        <v>0.73488996751747038</v>
      </c>
    </row>
    <row r="638" spans="2:63" ht="15.6" x14ac:dyDescent="0.3">
      <c r="B638" s="427"/>
      <c r="D638" s="235"/>
      <c r="AD638" s="1"/>
      <c r="AE638" s="507"/>
      <c r="AF638" s="546"/>
      <c r="AG638" s="1"/>
      <c r="AH638" s="1"/>
      <c r="AI638" s="485"/>
      <c r="AJ638" s="467"/>
      <c r="AK638" s="623" t="s">
        <v>138</v>
      </c>
      <c r="AL638" s="623"/>
      <c r="AM638" s="623"/>
      <c r="AN638" s="623"/>
      <c r="AO638" s="64"/>
      <c r="AP638" s="469"/>
      <c r="AQ638" s="64"/>
      <c r="AR638" s="469">
        <f>+AR630</f>
        <v>55687</v>
      </c>
      <c r="AS638" s="64"/>
      <c r="AT638" s="64"/>
      <c r="AU638" s="64"/>
      <c r="AV638" s="144"/>
      <c r="AW638" s="468"/>
      <c r="AX638" s="500"/>
    </row>
    <row r="639" spans="2:63" ht="15.6" x14ac:dyDescent="0.3">
      <c r="B639" s="427"/>
      <c r="D639" s="235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10"/>
      <c r="AE639" s="507"/>
      <c r="AF639" s="546"/>
      <c r="AG639" s="33">
        <f>SUM(D113:D143)</f>
        <v>1970617</v>
      </c>
      <c r="AH639" s="1"/>
      <c r="AI639" s="485"/>
      <c r="AJ639" s="467"/>
      <c r="AK639" s="609" t="s">
        <v>153</v>
      </c>
      <c r="AL639" s="609"/>
      <c r="AM639" s="609"/>
      <c r="AN639" s="609"/>
      <c r="AO639" s="64"/>
      <c r="AP639" s="469"/>
      <c r="AQ639" s="64"/>
      <c r="AR639" s="469">
        <f>+AR636</f>
        <v>24156</v>
      </c>
      <c r="AS639" s="64"/>
      <c r="AT639" s="64"/>
      <c r="AU639" s="64"/>
      <c r="AV639" s="144"/>
      <c r="AW639" s="468"/>
      <c r="AX639" s="500"/>
    </row>
    <row r="640" spans="2:63" ht="15.6" x14ac:dyDescent="0.3">
      <c r="B640" s="427"/>
      <c r="D640" s="235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10"/>
      <c r="AE640" s="507"/>
      <c r="AF640" s="546"/>
      <c r="AG640" s="33">
        <f>SUM(W125:W138)</f>
        <v>12117</v>
      </c>
      <c r="AH640" s="1"/>
      <c r="AI640" s="485"/>
      <c r="AJ640" s="467"/>
      <c r="AK640" s="63"/>
      <c r="AL640" s="497" t="s">
        <v>3</v>
      </c>
      <c r="AM640" s="63"/>
      <c r="AN640" s="63"/>
      <c r="AO640" s="64"/>
      <c r="AP640" s="469"/>
      <c r="AQ640" s="64"/>
      <c r="AR640" s="469">
        <f>+AR638-AR639</f>
        <v>31531</v>
      </c>
      <c r="AS640" s="64"/>
      <c r="AT640" s="64"/>
      <c r="AU640" s="64"/>
      <c r="AV640" s="484">
        <f>+AR640/AR638</f>
        <v>0.5662183274372834</v>
      </c>
      <c r="AW640" s="468"/>
      <c r="AX640" s="500"/>
    </row>
    <row r="641" spans="4:87" ht="15" thickBot="1" x14ac:dyDescent="0.35">
      <c r="D641" s="427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10"/>
      <c r="AE641" s="507"/>
      <c r="AF641" s="548"/>
      <c r="AG641" s="33">
        <f>SUM(W113:W143)</f>
        <v>25901</v>
      </c>
      <c r="AH641" s="1"/>
      <c r="AI641" s="485"/>
      <c r="AJ641" s="470"/>
      <c r="AK641" s="471"/>
      <c r="AL641" s="471"/>
      <c r="AM641" s="471"/>
      <c r="AN641" s="471"/>
      <c r="AO641" s="471"/>
      <c r="AP641" s="471"/>
      <c r="AQ641" s="471"/>
      <c r="AR641" s="471"/>
      <c r="AS641" s="471"/>
      <c r="AT641" s="471"/>
      <c r="AU641" s="471"/>
      <c r="AV641" s="471"/>
      <c r="AW641" s="472"/>
      <c r="AX641" s="500"/>
      <c r="BD641" s="78"/>
      <c r="BE641" s="78"/>
      <c r="BF641" s="78"/>
      <c r="BG641" s="78"/>
      <c r="BH641" s="78"/>
      <c r="BI641" s="78"/>
      <c r="BJ641" s="78"/>
      <c r="BK641" s="78"/>
      <c r="BL641" s="78"/>
      <c r="BM641" s="78"/>
      <c r="BN641" s="78"/>
      <c r="BO641" s="78"/>
      <c r="BP641" s="78"/>
      <c r="BQ641" s="78"/>
      <c r="BR641" s="78"/>
      <c r="BS641" s="1"/>
      <c r="BT641" s="1"/>
      <c r="BU641" s="1"/>
      <c r="BV641" s="1"/>
      <c r="BW641" s="78"/>
      <c r="BX641" s="78"/>
      <c r="BY641" s="78"/>
      <c r="BZ641" s="78"/>
      <c r="CA641" s="78"/>
      <c r="CB641" s="78"/>
      <c r="CC641" s="78"/>
      <c r="CD641" s="78"/>
      <c r="CE641" s="78"/>
      <c r="CF641" s="78"/>
      <c r="CG641" s="78"/>
      <c r="CH641" s="78"/>
      <c r="CI641" s="78"/>
    </row>
    <row r="642" spans="4:87" x14ac:dyDescent="0.3"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10"/>
      <c r="AE642" s="507"/>
      <c r="AF642" s="507"/>
      <c r="AG642" s="507"/>
      <c r="AH642" s="507"/>
      <c r="AI642" s="507"/>
      <c r="AJ642" s="500"/>
      <c r="AK642" s="500"/>
      <c r="AL642" s="500"/>
      <c r="AM642" s="500"/>
      <c r="AN642" s="500"/>
      <c r="AO642" s="500"/>
      <c r="AP642" s="500"/>
      <c r="AQ642" s="500"/>
      <c r="AR642" s="500"/>
      <c r="AS642" s="500"/>
      <c r="AT642" s="500"/>
      <c r="AU642" s="500"/>
      <c r="AV642" s="500"/>
      <c r="AW642" s="500"/>
      <c r="AX642" s="500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77"/>
      <c r="BX642" s="77"/>
      <c r="BY642" s="77"/>
      <c r="BZ642" s="77"/>
      <c r="CA642" s="109"/>
      <c r="CB642" s="1"/>
      <c r="CC642" s="1"/>
      <c r="CD642" s="1"/>
      <c r="CE642" s="1"/>
      <c r="CF642" s="1"/>
      <c r="CG642" s="1"/>
      <c r="CH642" s="1"/>
      <c r="CI642" s="1"/>
    </row>
    <row r="643" spans="4:87" x14ac:dyDescent="0.3">
      <c r="D643">
        <v>10</v>
      </c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10"/>
      <c r="AE643" s="10"/>
      <c r="AF643" s="10"/>
      <c r="AG643" s="10"/>
      <c r="AH643" s="10"/>
      <c r="AI643" s="10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77"/>
      <c r="BX643" s="77"/>
      <c r="BY643" s="77"/>
      <c r="BZ643" s="77"/>
      <c r="CA643" s="77"/>
      <c r="CB643" s="1"/>
      <c r="CC643" s="1"/>
      <c r="CD643" s="1"/>
      <c r="CE643" s="1"/>
      <c r="CF643" s="1"/>
      <c r="CG643" s="1"/>
      <c r="CH643" s="1"/>
      <c r="CI643" s="1"/>
    </row>
    <row r="644" spans="4:87" x14ac:dyDescent="0.3">
      <c r="D644" s="1">
        <v>77000000</v>
      </c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10"/>
      <c r="AE644" s="10"/>
      <c r="AF644" s="10"/>
      <c r="AG644" s="10"/>
      <c r="AH644" s="10"/>
      <c r="AI644" s="10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77"/>
      <c r="BX644" s="77"/>
      <c r="BY644" s="77"/>
      <c r="BZ644" s="77"/>
      <c r="CA644" s="77"/>
      <c r="CB644" s="1"/>
      <c r="CC644" s="1"/>
      <c r="CD644" s="1"/>
      <c r="CE644" s="1"/>
      <c r="CF644" s="1"/>
      <c r="CG644" s="1"/>
    </row>
    <row r="645" spans="4:87" x14ac:dyDescent="0.3">
      <c r="D645" s="57">
        <f>+D644/D647</f>
        <v>0.23262839879154079</v>
      </c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10"/>
      <c r="AE645" s="10"/>
      <c r="AF645" s="10"/>
      <c r="AG645" s="501"/>
      <c r="AH645" s="10"/>
      <c r="AI645" s="10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77"/>
      <c r="BX645" s="77"/>
      <c r="BY645" s="77"/>
      <c r="BZ645" s="77"/>
      <c r="CA645" s="77"/>
      <c r="CB645" s="1"/>
      <c r="CC645" s="1"/>
      <c r="CD645" s="1"/>
      <c r="CE645" s="1"/>
      <c r="CF645" s="1"/>
      <c r="CG645" s="1"/>
    </row>
    <row r="646" spans="4:87" x14ac:dyDescent="0.3"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10"/>
      <c r="AE646" s="10"/>
      <c r="AF646" s="507"/>
      <c r="AG646" s="526"/>
      <c r="AH646" s="507"/>
      <c r="AI646" s="507"/>
      <c r="AJ646" s="500"/>
      <c r="AK646" s="500"/>
      <c r="AL646" s="500"/>
      <c r="AM646" s="500"/>
      <c r="AN646" s="500"/>
      <c r="AO646" s="500"/>
      <c r="AP646" s="500"/>
      <c r="AQ646" s="500"/>
      <c r="AR646" s="500"/>
      <c r="AS646" s="500"/>
      <c r="AT646" s="500"/>
      <c r="AU646" s="500"/>
      <c r="AV646" s="500"/>
      <c r="AW646" s="500"/>
      <c r="AX646" s="500"/>
      <c r="AY646" s="500"/>
      <c r="AZ646" s="500"/>
      <c r="BA646" s="500"/>
      <c r="BB646" s="500"/>
      <c r="BC646" s="500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77"/>
      <c r="BX646" s="77"/>
      <c r="BY646" s="110"/>
      <c r="BZ646" s="77"/>
      <c r="CA646" s="77"/>
    </row>
    <row r="647" spans="4:87" x14ac:dyDescent="0.3">
      <c r="D647" s="1">
        <v>331000000</v>
      </c>
      <c r="H647">
        <v>0.13400000000000001</v>
      </c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10"/>
      <c r="AE647" s="10"/>
      <c r="AF647" s="507"/>
      <c r="AG647" s="527"/>
      <c r="AH647" s="507"/>
      <c r="AI647" s="507"/>
      <c r="AJ647" s="524"/>
      <c r="AK647" s="524"/>
      <c r="AL647" s="525"/>
      <c r="AM647" s="525"/>
      <c r="AN647" s="525"/>
      <c r="AO647" s="525"/>
      <c r="AP647" s="525"/>
      <c r="AQ647" s="525"/>
      <c r="AR647" s="525"/>
      <c r="AS647" s="525"/>
      <c r="AT647" s="525"/>
      <c r="AU647" s="525"/>
      <c r="AV647" s="525"/>
      <c r="AW647" s="525"/>
      <c r="AX647" s="525"/>
      <c r="AY647" s="525"/>
      <c r="AZ647" s="525"/>
      <c r="BA647" s="525"/>
      <c r="BB647" s="524"/>
      <c r="BC647" s="524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77"/>
      <c r="BX647" s="77"/>
      <c r="BY647" s="77"/>
      <c r="BZ647" s="77"/>
      <c r="CA647" s="77"/>
    </row>
    <row r="648" spans="4:87" x14ac:dyDescent="0.3">
      <c r="D648" s="1">
        <f>+D647*H647</f>
        <v>44354000</v>
      </c>
      <c r="H648" s="1">
        <f>+D648*0.001</f>
        <v>44354</v>
      </c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10"/>
      <c r="AE648" s="10"/>
      <c r="AF648" s="507"/>
      <c r="AG648" s="526"/>
      <c r="AH648" s="507"/>
      <c r="AI648" s="507"/>
      <c r="AJ648" s="524"/>
      <c r="AK648" s="524"/>
      <c r="AL648" s="138"/>
      <c r="AM648" s="138"/>
      <c r="AN648" s="138"/>
      <c r="AO648" s="138"/>
      <c r="AP648" s="138"/>
      <c r="AQ648" s="138"/>
      <c r="AR648" s="138"/>
      <c r="AS648" s="78"/>
      <c r="AT648" s="78"/>
      <c r="AU648" s="78"/>
      <c r="AV648" s="98"/>
      <c r="AW648" s="98"/>
      <c r="AX648" s="98"/>
      <c r="AY648" s="98"/>
      <c r="AZ648" s="524"/>
      <c r="BA648" s="524"/>
      <c r="BB648" s="530"/>
      <c r="BC648" s="524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77"/>
      <c r="BX648" s="77"/>
      <c r="BY648" s="77"/>
      <c r="BZ648" s="77"/>
      <c r="CA648" s="77"/>
    </row>
    <row r="649" spans="4:87" x14ac:dyDescent="0.3">
      <c r="D649" s="425">
        <v>7.1999999999999995E-2</v>
      </c>
      <c r="H649" s="1">
        <f>+AA204*H647</f>
        <v>28746.886000000002</v>
      </c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10"/>
      <c r="AE649" s="10"/>
      <c r="AF649" s="507"/>
      <c r="AG649" s="526">
        <v>44031</v>
      </c>
      <c r="AH649" s="507"/>
      <c r="AI649" s="507"/>
      <c r="AJ649" s="524"/>
      <c r="AK649" s="524"/>
      <c r="AL649" s="138"/>
      <c r="AM649" s="138"/>
      <c r="AN649" s="138"/>
      <c r="AO649" s="138"/>
      <c r="AP649" s="138"/>
      <c r="AQ649" s="138"/>
      <c r="AR649" s="138"/>
      <c r="AS649" s="138"/>
      <c r="AT649" s="98"/>
      <c r="AU649" s="78"/>
      <c r="AV649" s="98"/>
      <c r="AW649" s="98"/>
      <c r="AX649" s="98"/>
      <c r="AY649" s="98"/>
      <c r="AZ649" s="524"/>
      <c r="BA649" s="524"/>
      <c r="BB649" s="530"/>
      <c r="BC649" s="524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77"/>
      <c r="BX649" s="77"/>
      <c r="BY649" s="77"/>
      <c r="BZ649" s="77"/>
      <c r="CA649" s="77"/>
    </row>
    <row r="650" spans="4:87" x14ac:dyDescent="0.3"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10"/>
      <c r="AE650" s="10"/>
      <c r="AF650" s="507"/>
      <c r="AG650" s="526">
        <v>44038</v>
      </c>
      <c r="AH650" s="507"/>
      <c r="AI650" s="507"/>
      <c r="AJ650" s="524"/>
      <c r="AK650" s="524"/>
      <c r="AL650" s="78"/>
      <c r="AM650" s="78"/>
      <c r="AN650" s="139"/>
      <c r="AO650" s="139"/>
      <c r="AP650" s="139"/>
      <c r="AQ650" s="139"/>
      <c r="AR650" s="139"/>
      <c r="AS650" s="78"/>
      <c r="AT650" s="78"/>
      <c r="AU650" s="78"/>
      <c r="AV650" s="98"/>
      <c r="AW650" s="98"/>
      <c r="AX650" s="98"/>
      <c r="AY650" s="98"/>
      <c r="AZ650" s="524"/>
      <c r="BA650" s="524"/>
      <c r="BB650" s="530"/>
      <c r="BC650" s="524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77"/>
      <c r="BX650" s="77"/>
      <c r="BY650" s="77"/>
      <c r="BZ650" s="77"/>
      <c r="CA650" s="77"/>
    </row>
    <row r="651" spans="4:87" x14ac:dyDescent="0.3">
      <c r="D651" s="235">
        <v>4.2000000000000003E-2</v>
      </c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10"/>
      <c r="AE651" s="10"/>
      <c r="AF651" s="507"/>
      <c r="AG651" s="526">
        <v>44045</v>
      </c>
      <c r="AH651" s="507"/>
      <c r="AI651" s="507"/>
      <c r="AJ651" s="524"/>
      <c r="AK651" s="524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98"/>
      <c r="AW651" s="98"/>
      <c r="AX651" s="98"/>
      <c r="AY651" s="98"/>
      <c r="AZ651" s="524"/>
      <c r="BA651" s="524"/>
      <c r="BB651" s="530"/>
      <c r="BC651" s="524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4:87" x14ac:dyDescent="0.3">
      <c r="D652" s="531">
        <f>+D647*D649*D651</f>
        <v>1000944.0000000001</v>
      </c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10"/>
      <c r="AE652" s="10"/>
      <c r="AF652" s="507"/>
      <c r="AG652" s="526">
        <v>44052</v>
      </c>
      <c r="AH652" s="507"/>
      <c r="AI652" s="507"/>
      <c r="AJ652" s="524"/>
      <c r="AK652" s="524"/>
      <c r="AL652" s="78"/>
      <c r="AM652" s="78"/>
      <c r="AN652" s="139"/>
      <c r="AO652" s="139"/>
      <c r="AP652" s="139"/>
      <c r="AQ652" s="139"/>
      <c r="AR652" s="139"/>
      <c r="AS652" s="139"/>
      <c r="AT652" s="139"/>
      <c r="AU652" s="78"/>
      <c r="AV652" s="98"/>
      <c r="AW652" s="98"/>
      <c r="AX652" s="98"/>
      <c r="AY652" s="98"/>
      <c r="AZ652" s="524"/>
      <c r="BA652" s="524"/>
      <c r="BB652" s="530"/>
      <c r="BC652" s="524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4:87" x14ac:dyDescent="0.3"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10"/>
      <c r="AE653" s="10"/>
      <c r="AF653" s="507"/>
      <c r="AG653" s="526"/>
      <c r="AH653" s="507"/>
      <c r="AI653" s="507"/>
      <c r="AJ653" s="524"/>
      <c r="AK653" s="524"/>
      <c r="AL653" s="78"/>
      <c r="AM653" s="78"/>
      <c r="AN653" s="139"/>
      <c r="AO653" s="139"/>
      <c r="AP653" s="139"/>
      <c r="AQ653" s="139"/>
      <c r="AR653" s="139"/>
      <c r="AS653" s="139"/>
      <c r="AT653" s="139"/>
      <c r="AU653" s="78"/>
      <c r="AV653" s="98"/>
      <c r="AW653" s="98"/>
      <c r="AX653" s="98"/>
      <c r="AY653" s="98"/>
      <c r="AZ653" s="524"/>
      <c r="BA653" s="524"/>
      <c r="BB653" s="530"/>
      <c r="BC653" s="524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4:87" x14ac:dyDescent="0.3"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10"/>
      <c r="AE654" s="10"/>
      <c r="AF654" s="507"/>
      <c r="AG654" s="526"/>
      <c r="AH654" s="507"/>
      <c r="AI654" s="507"/>
      <c r="AJ654" s="524"/>
      <c r="AK654" s="524"/>
      <c r="AL654" s="78"/>
      <c r="AM654" s="78"/>
      <c r="AN654" s="139"/>
      <c r="AO654" s="139"/>
      <c r="AP654" s="139"/>
      <c r="AQ654" s="139"/>
      <c r="AR654" s="139"/>
      <c r="AS654" s="139"/>
      <c r="AT654" s="139"/>
      <c r="AU654" s="78"/>
      <c r="AV654" s="98"/>
      <c r="AW654" s="98"/>
      <c r="AX654" s="98"/>
      <c r="AY654" s="98"/>
      <c r="AZ654" s="524"/>
      <c r="BA654" s="524"/>
      <c r="BB654" s="530"/>
      <c r="BC654" s="524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4:87" x14ac:dyDescent="0.3"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10"/>
      <c r="AE655" s="10"/>
      <c r="AF655" s="507"/>
      <c r="AG655" s="528"/>
      <c r="AH655" s="507"/>
      <c r="AI655" s="507"/>
      <c r="AJ655" s="524"/>
      <c r="AK655" s="524"/>
      <c r="AL655" s="78"/>
      <c r="AM655" s="78"/>
      <c r="AN655" s="139"/>
      <c r="AO655" s="139"/>
      <c r="AP655" s="139"/>
      <c r="AQ655" s="139"/>
      <c r="AR655" s="139"/>
      <c r="AS655" s="139"/>
      <c r="AT655" s="139"/>
      <c r="AU655" s="78"/>
      <c r="AV655" s="98"/>
      <c r="AW655" s="98"/>
      <c r="AX655" s="98"/>
      <c r="AY655" s="98"/>
      <c r="AZ655" s="524"/>
      <c r="BA655" s="524"/>
      <c r="BB655" s="530"/>
      <c r="BC655" s="524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4:87" x14ac:dyDescent="0.3"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10"/>
      <c r="AE656" s="10"/>
      <c r="AF656" s="507"/>
      <c r="AG656" s="507"/>
      <c r="AH656" s="507"/>
      <c r="AI656" s="507"/>
      <c r="AJ656" s="524"/>
      <c r="AK656" s="524"/>
      <c r="AL656" s="78"/>
      <c r="AM656" s="78"/>
      <c r="AN656" s="139"/>
      <c r="AO656" s="139"/>
      <c r="AP656" s="139"/>
      <c r="AQ656" s="139"/>
      <c r="AR656" s="139"/>
      <c r="AS656" s="139"/>
      <c r="AT656" s="139"/>
      <c r="AU656" s="78"/>
      <c r="AV656" s="98"/>
      <c r="AW656" s="98"/>
      <c r="AX656" s="98"/>
      <c r="AY656" s="98"/>
      <c r="AZ656" s="524"/>
      <c r="BA656" s="524"/>
      <c r="BB656" s="530"/>
      <c r="BC656" s="524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2:79" x14ac:dyDescent="0.3"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10"/>
      <c r="AE657" s="10"/>
      <c r="AF657" s="507"/>
      <c r="AG657" s="507"/>
      <c r="AH657" s="507"/>
      <c r="AI657" s="507"/>
      <c r="AJ657" s="524"/>
      <c r="AK657" s="524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78"/>
      <c r="AW657" s="78"/>
      <c r="AX657" s="78"/>
      <c r="AY657" s="78"/>
      <c r="AZ657" s="524"/>
      <c r="BA657" s="530"/>
      <c r="BB657" s="530"/>
      <c r="BC657" s="524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2:79" x14ac:dyDescent="0.3">
      <c r="AD658" s="10"/>
      <c r="AE658" s="10"/>
      <c r="AF658" s="507"/>
      <c r="AG658" s="507"/>
      <c r="AH658" s="507"/>
      <c r="AI658" s="507"/>
      <c r="AJ658" s="524"/>
      <c r="AK658" s="524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78"/>
      <c r="AW658" s="78"/>
      <c r="AX658" s="78"/>
      <c r="AY658" s="78"/>
      <c r="AZ658" s="524"/>
      <c r="BA658" s="530"/>
      <c r="BB658" s="530"/>
      <c r="BC658" s="524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2:79" ht="15" thickBot="1" x14ac:dyDescent="0.35">
      <c r="B659" s="500"/>
      <c r="C659" s="500"/>
      <c r="D659" s="500"/>
      <c r="E659" s="500"/>
      <c r="F659" s="500"/>
      <c r="G659" s="500"/>
      <c r="H659" s="500"/>
      <c r="I659" s="500"/>
      <c r="J659" s="500"/>
      <c r="K659" s="500"/>
      <c r="L659" s="500"/>
      <c r="M659" s="500"/>
      <c r="N659" s="500"/>
      <c r="O659" s="500"/>
      <c r="P659" s="500"/>
      <c r="Q659" s="500"/>
      <c r="R659" s="500"/>
      <c r="S659" s="500"/>
      <c r="T659" s="500"/>
      <c r="U659" s="500"/>
      <c r="V659" s="500"/>
      <c r="AD659" s="10"/>
      <c r="AE659" s="10"/>
      <c r="AF659" s="507"/>
      <c r="AG659" s="507"/>
      <c r="AH659" s="507"/>
      <c r="AI659" s="507"/>
      <c r="AJ659" s="524"/>
      <c r="AK659" s="524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78"/>
      <c r="AW659" s="78"/>
      <c r="AX659" s="78"/>
      <c r="AY659" s="78"/>
      <c r="AZ659" s="524"/>
      <c r="BA659" s="530"/>
      <c r="BB659" s="530"/>
      <c r="BC659" s="524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2:79" x14ac:dyDescent="0.3">
      <c r="B660" s="500"/>
      <c r="C660" s="510"/>
      <c r="D660" s="357"/>
      <c r="E660" s="357"/>
      <c r="F660" s="357"/>
      <c r="G660" s="357"/>
      <c r="H660" s="357"/>
      <c r="I660" s="357"/>
      <c r="J660" s="357"/>
      <c r="K660" s="357"/>
      <c r="L660" s="357"/>
      <c r="M660" s="357"/>
      <c r="N660" s="357"/>
      <c r="O660" s="357"/>
      <c r="P660" s="511"/>
      <c r="V660" s="500"/>
      <c r="AD660" s="10"/>
      <c r="AE660" s="10"/>
      <c r="AF660" s="507"/>
      <c r="AG660" s="507"/>
      <c r="AH660" s="507"/>
      <c r="AI660" s="507"/>
      <c r="AJ660" s="524"/>
      <c r="AK660" s="524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78"/>
      <c r="AW660" s="78"/>
      <c r="AX660" s="78"/>
      <c r="AY660" s="78"/>
      <c r="AZ660" s="524"/>
      <c r="BA660" s="530"/>
      <c r="BB660" s="530"/>
      <c r="BC660" s="524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2:79" x14ac:dyDescent="0.3">
      <c r="B661" s="500"/>
      <c r="C661" s="512"/>
      <c r="D661" s="502" t="s">
        <v>149</v>
      </c>
      <c r="E661" s="387"/>
      <c r="F661" s="387"/>
      <c r="G661" s="387"/>
      <c r="H661" s="627" t="s">
        <v>20</v>
      </c>
      <c r="I661" s="627"/>
      <c r="J661" s="627"/>
      <c r="K661" s="387"/>
      <c r="L661" s="387"/>
      <c r="M661" s="387"/>
      <c r="N661" s="387"/>
      <c r="O661" s="387"/>
      <c r="P661" s="513"/>
      <c r="V661" s="500"/>
      <c r="AD661" s="10"/>
      <c r="AE661" s="10"/>
      <c r="AF661" s="507"/>
      <c r="AG661" s="507"/>
      <c r="AH661" s="507"/>
      <c r="AI661" s="507"/>
      <c r="AJ661" s="524"/>
      <c r="AK661" s="524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78"/>
      <c r="AW661" s="78"/>
      <c r="AX661" s="78"/>
      <c r="AY661" s="78"/>
      <c r="AZ661" s="524"/>
      <c r="BA661" s="530"/>
      <c r="BB661" s="530"/>
      <c r="BC661" s="524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2:79" x14ac:dyDescent="0.3">
      <c r="B662" s="500"/>
      <c r="C662" s="512"/>
      <c r="D662" s="514" t="s">
        <v>150</v>
      </c>
      <c r="E662" s="387"/>
      <c r="F662" s="387"/>
      <c r="G662" s="387"/>
      <c r="H662" s="515" t="s">
        <v>147</v>
      </c>
      <c r="I662" s="502"/>
      <c r="J662" s="516" t="s">
        <v>148</v>
      </c>
      <c r="K662" s="502"/>
      <c r="L662" s="502"/>
      <c r="M662" s="502"/>
      <c r="N662" s="502"/>
      <c r="O662" s="517" t="s">
        <v>3</v>
      </c>
      <c r="P662" s="513"/>
      <c r="V662" s="500"/>
      <c r="AD662" s="10"/>
      <c r="AE662" s="10"/>
      <c r="AF662" s="507"/>
      <c r="AG662" s="507"/>
      <c r="AH662" s="507"/>
      <c r="AI662" s="507"/>
      <c r="AJ662" s="524"/>
      <c r="AK662" s="524"/>
      <c r="AL662" s="529"/>
      <c r="AM662" s="529"/>
      <c r="AN662" s="529"/>
      <c r="AO662" s="529"/>
      <c r="AP662" s="529"/>
      <c r="AQ662" s="529"/>
      <c r="AR662" s="529"/>
      <c r="AS662" s="529"/>
      <c r="AT662" s="529"/>
      <c r="AU662" s="529"/>
      <c r="AV662" s="524"/>
      <c r="AW662" s="524"/>
      <c r="AX662" s="524"/>
      <c r="AY662" s="524"/>
      <c r="AZ662" s="524"/>
      <c r="BA662" s="530"/>
      <c r="BB662" s="530"/>
      <c r="BC662" s="524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2:79" x14ac:dyDescent="0.3">
      <c r="B663" s="500"/>
      <c r="C663" s="512"/>
      <c r="D663" s="503" t="s">
        <v>146</v>
      </c>
      <c r="E663" s="15"/>
      <c r="F663" s="15"/>
      <c r="G663" s="15"/>
      <c r="H663" s="518">
        <f>SUM(D133:D139)</f>
        <v>471981</v>
      </c>
      <c r="I663" s="15"/>
      <c r="J663" s="16">
        <f>+H663/7</f>
        <v>67425.857142857145</v>
      </c>
      <c r="K663" s="15"/>
      <c r="L663" s="15"/>
      <c r="M663" s="15"/>
      <c r="N663" s="15"/>
      <c r="O663" s="15"/>
      <c r="P663" s="513"/>
      <c r="V663" s="500"/>
      <c r="AD663" s="10"/>
      <c r="AE663" s="10"/>
      <c r="AF663" s="507"/>
      <c r="AG663" s="507"/>
      <c r="AH663" s="507"/>
      <c r="AI663" s="507"/>
      <c r="AJ663" s="524"/>
      <c r="AK663" s="524"/>
      <c r="AL663" s="529"/>
      <c r="AM663" s="529"/>
      <c r="AN663" s="529"/>
      <c r="AO663" s="529"/>
      <c r="AP663" s="529"/>
      <c r="AQ663" s="529"/>
      <c r="AR663" s="529"/>
      <c r="AS663" s="529"/>
      <c r="AT663" s="529"/>
      <c r="AU663" s="529"/>
      <c r="AV663" s="529"/>
      <c r="AW663" s="529"/>
      <c r="AX663" s="529"/>
      <c r="AY663" s="529"/>
      <c r="AZ663" s="524"/>
      <c r="BA663" s="524"/>
      <c r="BB663" s="530"/>
      <c r="BC663" s="524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2:79" x14ac:dyDescent="0.3">
      <c r="B664" s="500"/>
      <c r="C664" s="512"/>
      <c r="D664" s="503" t="s">
        <v>145</v>
      </c>
      <c r="E664" s="15"/>
      <c r="F664" s="15"/>
      <c r="G664" s="15"/>
      <c r="H664" s="16">
        <f>SUM(D140:D146)</f>
        <v>427527</v>
      </c>
      <c r="I664" s="15"/>
      <c r="J664" s="16">
        <f>+H664/7</f>
        <v>61075.285714285717</v>
      </c>
      <c r="K664" s="15"/>
      <c r="L664" s="15"/>
      <c r="M664" s="15"/>
      <c r="N664" s="15"/>
      <c r="O664" s="15"/>
      <c r="P664" s="513"/>
      <c r="V664" s="500"/>
      <c r="AJ664" s="98"/>
      <c r="AK664" s="98"/>
      <c r="AL664" s="98"/>
      <c r="AM664" s="98"/>
      <c r="AN664" s="98"/>
      <c r="AO664" s="98"/>
      <c r="AP664" s="98"/>
      <c r="AQ664" s="98"/>
      <c r="AR664" s="98"/>
      <c r="AS664" s="98"/>
      <c r="AT664" s="78"/>
      <c r="AU664" s="98"/>
      <c r="AV664" s="140"/>
      <c r="AW664" s="140"/>
      <c r="AX664" s="140"/>
      <c r="AY664" s="140"/>
      <c r="AZ664" s="98"/>
      <c r="BA664" s="98"/>
      <c r="BB664" s="98"/>
      <c r="BC664" s="98"/>
    </row>
    <row r="665" spans="2:79" x14ac:dyDescent="0.3">
      <c r="B665" s="506"/>
      <c r="C665" s="512"/>
      <c r="D665" s="503" t="s">
        <v>144</v>
      </c>
      <c r="E665" s="15"/>
      <c r="F665" s="15"/>
      <c r="G665" s="15"/>
      <c r="H665" s="16">
        <f>SUM(D147:D153)</f>
        <v>383516</v>
      </c>
      <c r="I665" s="15"/>
      <c r="J665" s="16">
        <f>+H665/7</f>
        <v>54788</v>
      </c>
      <c r="K665" s="15"/>
      <c r="L665" s="15"/>
      <c r="M665" s="15"/>
      <c r="N665" s="15"/>
      <c r="O665" s="518">
        <f>+H663-H665</f>
        <v>88465</v>
      </c>
      <c r="P665" s="513"/>
      <c r="V665" s="500"/>
      <c r="AA665">
        <f>+O665/7</f>
        <v>12637.857142857143</v>
      </c>
      <c r="AJ665" s="98"/>
      <c r="AK665" s="98"/>
      <c r="AL665" s="98"/>
      <c r="AM665" s="98"/>
      <c r="AN665" s="98"/>
      <c r="AO665" s="98"/>
      <c r="AP665" s="98"/>
      <c r="AQ665" s="98"/>
      <c r="AR665" s="98"/>
      <c r="AS665" s="98"/>
      <c r="AT665" s="98"/>
      <c r="AU665" s="98"/>
      <c r="AV665" s="78"/>
      <c r="AW665" s="78"/>
      <c r="AX665" s="78"/>
      <c r="AY665" s="78"/>
      <c r="AZ665" s="98"/>
      <c r="BA665" s="141"/>
      <c r="BB665" s="98"/>
      <c r="BC665" s="98"/>
    </row>
    <row r="666" spans="2:79" x14ac:dyDescent="0.3">
      <c r="B666" s="507"/>
      <c r="C666" s="512"/>
      <c r="D666" s="519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60">
        <f>+O665/H663</f>
        <v>0.18743339244588236</v>
      </c>
      <c r="P666" s="513"/>
      <c r="V666" s="500"/>
      <c r="X666" s="61"/>
      <c r="Y666" s="61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78">
        <v>480454</v>
      </c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</row>
    <row r="667" spans="2:79" ht="15" thickBot="1" x14ac:dyDescent="0.35">
      <c r="B667" s="507"/>
      <c r="C667" s="520"/>
      <c r="D667" s="521"/>
      <c r="E667" s="521"/>
      <c r="F667" s="521"/>
      <c r="G667" s="521"/>
      <c r="H667" s="521"/>
      <c r="I667" s="521"/>
      <c r="J667" s="522"/>
      <c r="K667" s="521"/>
      <c r="L667" s="521"/>
      <c r="M667" s="521"/>
      <c r="N667" s="521"/>
      <c r="O667" s="521"/>
      <c r="P667" s="523"/>
      <c r="V667" s="500"/>
      <c r="X667" s="61"/>
      <c r="Y667" s="61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140">
        <f>+N201</f>
        <v>290088</v>
      </c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</row>
    <row r="668" spans="2:79" x14ac:dyDescent="0.3">
      <c r="B668" s="507"/>
      <c r="C668" s="500"/>
      <c r="D668" s="508"/>
      <c r="E668" s="500"/>
      <c r="F668" s="500"/>
      <c r="G668" s="500"/>
      <c r="H668" s="509"/>
      <c r="I668" s="500"/>
      <c r="J668" s="500"/>
      <c r="K668" s="500"/>
      <c r="L668" s="500"/>
      <c r="M668" s="500"/>
      <c r="N668" s="500"/>
      <c r="O668" s="500"/>
      <c r="P668" s="500"/>
      <c r="Q668" s="500"/>
      <c r="R668" s="500"/>
      <c r="S668" s="500"/>
      <c r="T668" s="500"/>
      <c r="U668" s="500"/>
      <c r="V668" s="500"/>
      <c r="X668" s="61"/>
      <c r="Y668" s="61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140">
        <f>+AP666-AP667</f>
        <v>190366</v>
      </c>
      <c r="AQ668" s="98"/>
      <c r="AR668" s="98"/>
    </row>
    <row r="669" spans="2:79" x14ac:dyDescent="0.3">
      <c r="B669" s="1"/>
      <c r="D669" s="55"/>
      <c r="X669" s="61"/>
      <c r="Y669" s="61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84">
        <f>+AP668/AP666</f>
        <v>0.3962210742339537</v>
      </c>
      <c r="AQ669" s="98"/>
      <c r="AR669" s="98"/>
    </row>
    <row r="670" spans="2:79" x14ac:dyDescent="0.3">
      <c r="B670" s="55"/>
      <c r="D670" s="55"/>
      <c r="J670" s="56">
        <f>+J663-J665</f>
        <v>12637.857142857145</v>
      </c>
      <c r="X670" s="61"/>
      <c r="Y670" s="61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98"/>
      <c r="AQ670" s="98"/>
      <c r="AR670" s="98"/>
    </row>
    <row r="671" spans="2:79" x14ac:dyDescent="0.3">
      <c r="B671" s="57"/>
      <c r="D671" s="55"/>
      <c r="X671" s="61"/>
      <c r="Y671" s="61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98"/>
      <c r="AQ671" s="98"/>
      <c r="AR671" s="98"/>
    </row>
    <row r="672" spans="2:79" x14ac:dyDescent="0.3">
      <c r="B672" s="1"/>
      <c r="D672" s="55"/>
      <c r="X672" s="61"/>
      <c r="Y672" s="61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98"/>
      <c r="AQ672" s="98"/>
      <c r="AR672" s="98"/>
    </row>
    <row r="673" spans="2:61" x14ac:dyDescent="0.3">
      <c r="B673" s="1"/>
      <c r="D673" s="55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</row>
    <row r="674" spans="2:61" x14ac:dyDescent="0.3">
      <c r="B674" s="1"/>
      <c r="D674" s="55"/>
      <c r="AT674" s="500"/>
      <c r="AU674" s="500"/>
      <c r="AV674" s="500"/>
      <c r="AW674" s="500"/>
      <c r="AX674" s="500"/>
      <c r="AY674" s="500"/>
      <c r="AZ674" s="500"/>
      <c r="BA674" s="500"/>
      <c r="BB674" s="500"/>
      <c r="BC674" s="500"/>
      <c r="BD674" s="500"/>
      <c r="BE674" s="500"/>
      <c r="BF674" s="500"/>
      <c r="BG674" s="500"/>
      <c r="BH674" s="500"/>
      <c r="BI674" s="500"/>
    </row>
    <row r="675" spans="2:61" ht="15.6" x14ac:dyDescent="0.3">
      <c r="B675" s="1"/>
      <c r="D675" s="55"/>
      <c r="AT675" s="500"/>
      <c r="AU675" s="533"/>
      <c r="AV675" s="534"/>
      <c r="AW675" s="534"/>
      <c r="AX675" s="534"/>
      <c r="AY675" s="534"/>
      <c r="AZ675" s="534"/>
      <c r="BA675" s="534"/>
      <c r="BB675" s="534"/>
      <c r="BC675" s="534"/>
      <c r="BD675" s="534"/>
      <c r="BE675" s="534" t="s">
        <v>156</v>
      </c>
      <c r="BF675" s="534"/>
      <c r="BG675" s="534" t="s">
        <v>2</v>
      </c>
      <c r="BH675" s="533"/>
      <c r="BI675" s="500"/>
    </row>
    <row r="676" spans="2:61" ht="16.2" thickBot="1" x14ac:dyDescent="0.35">
      <c r="B676" s="57" t="e">
        <f>+B675/B674</f>
        <v>#DIV/0!</v>
      </c>
      <c r="D676" s="55"/>
      <c r="AT676" s="500"/>
      <c r="AU676" s="533"/>
      <c r="AV676" s="634" t="s">
        <v>155</v>
      </c>
      <c r="AW676" s="634"/>
      <c r="AX676" s="634"/>
      <c r="AY676" s="534"/>
      <c r="AZ676" s="534"/>
      <c r="BA676" s="535" t="s">
        <v>20</v>
      </c>
      <c r="BB676" s="534"/>
      <c r="BC676" s="535" t="s">
        <v>3</v>
      </c>
      <c r="BD676" s="534"/>
      <c r="BE676" s="535" t="s">
        <v>65</v>
      </c>
      <c r="BF676" s="534"/>
      <c r="BG676" s="535" t="s">
        <v>65</v>
      </c>
      <c r="BH676" s="533"/>
      <c r="BI676" s="500"/>
    </row>
    <row r="677" spans="2:61" ht="21" x14ac:dyDescent="0.4">
      <c r="B677" s="1"/>
      <c r="D677" s="55"/>
      <c r="AT677" s="500"/>
      <c r="AU677" s="533"/>
      <c r="AV677" s="536" t="s">
        <v>143</v>
      </c>
      <c r="AW677" s="533"/>
      <c r="AX677" s="537"/>
      <c r="AY677" s="533"/>
      <c r="AZ677" s="533"/>
      <c r="BA677" s="538">
        <f>+N143</f>
        <v>1970617</v>
      </c>
      <c r="BB677" s="537"/>
      <c r="BC677" s="537"/>
      <c r="BD677" s="537"/>
      <c r="BE677" s="537"/>
      <c r="BF677" s="537"/>
      <c r="BG677" s="537"/>
      <c r="BH677" s="533"/>
      <c r="BI677" s="500"/>
    </row>
    <row r="678" spans="2:61" ht="21" x14ac:dyDescent="0.4">
      <c r="B678" s="1"/>
      <c r="D678" s="55"/>
      <c r="AT678" s="500"/>
      <c r="AU678" s="533"/>
      <c r="AV678" s="536" t="s">
        <v>151</v>
      </c>
      <c r="AW678" s="533"/>
      <c r="AX678" s="537"/>
      <c r="AY678" s="533"/>
      <c r="AZ678" s="533"/>
      <c r="BA678" s="538">
        <f>+N174</f>
        <v>1493931</v>
      </c>
      <c r="BB678" s="537"/>
      <c r="BC678" s="538">
        <f>+BA678-BA677</f>
        <v>-476686</v>
      </c>
      <c r="BD678" s="537"/>
      <c r="BE678" s="539">
        <f>+BC678/BA677</f>
        <v>-0.24189682723735764</v>
      </c>
      <c r="BF678" s="537"/>
      <c r="BG678" s="537"/>
      <c r="BH678" s="533"/>
      <c r="BI678" s="500"/>
    </row>
    <row r="679" spans="2:61" ht="21" x14ac:dyDescent="0.4">
      <c r="B679" s="1">
        <f>+B675*50</f>
        <v>0</v>
      </c>
      <c r="D679" s="55"/>
      <c r="AT679" s="500"/>
      <c r="AU679" s="533"/>
      <c r="AV679" s="536" t="s">
        <v>152</v>
      </c>
      <c r="AW679" s="533"/>
      <c r="AX679" s="537"/>
      <c r="AY679" s="533"/>
      <c r="AZ679" s="533"/>
      <c r="BA679" s="538">
        <f>+N204</f>
        <v>1202331</v>
      </c>
      <c r="BB679" s="537"/>
      <c r="BC679" s="538">
        <f>+BA679-BA678</f>
        <v>-291600</v>
      </c>
      <c r="BD679" s="537"/>
      <c r="BE679" s="539">
        <f>+BC679/BA678</f>
        <v>-0.19518973767864781</v>
      </c>
      <c r="BF679" s="537"/>
      <c r="BG679" s="537"/>
      <c r="BH679" s="533"/>
      <c r="BI679" s="500"/>
    </row>
    <row r="680" spans="2:61" ht="21" x14ac:dyDescent="0.4">
      <c r="B680" s="1"/>
      <c r="D680" s="55"/>
      <c r="AT680" s="500"/>
      <c r="AU680" s="533"/>
      <c r="AV680" s="536" t="s">
        <v>153</v>
      </c>
      <c r="AW680" s="533"/>
      <c r="AX680" s="537"/>
      <c r="AY680" s="533"/>
      <c r="AZ680" s="540" t="s">
        <v>26</v>
      </c>
      <c r="BA680" s="538">
        <f>+N218</f>
        <v>371489</v>
      </c>
      <c r="BB680" s="537"/>
      <c r="BC680" s="538">
        <f>+BA680-BA679</f>
        <v>-830842</v>
      </c>
      <c r="BD680" s="537"/>
      <c r="BE680" s="539">
        <f>+BC680/BA679</f>
        <v>-0.69102601529861574</v>
      </c>
      <c r="BF680" s="537"/>
      <c r="BG680" s="539">
        <f>+(BA680-BA677)/BA677</f>
        <v>-0.81148594577231392</v>
      </c>
      <c r="BH680" s="533"/>
      <c r="BI680" s="500"/>
    </row>
    <row r="681" spans="2:61" x14ac:dyDescent="0.3">
      <c r="B681" s="1"/>
      <c r="D681" s="55"/>
      <c r="AT681" s="500"/>
      <c r="AU681" s="533"/>
      <c r="AV681" s="533"/>
      <c r="AW681" s="533"/>
      <c r="AX681" s="533"/>
      <c r="AY681" s="533"/>
      <c r="AZ681" s="533"/>
      <c r="BA681" s="533"/>
      <c r="BB681" s="533"/>
      <c r="BC681" s="533"/>
      <c r="BD681" s="533"/>
      <c r="BE681" s="533"/>
      <c r="BF681" s="533"/>
      <c r="BG681" s="533"/>
      <c r="BH681" s="533"/>
      <c r="BI681" s="500"/>
    </row>
    <row r="682" spans="2:61" ht="16.2" x14ac:dyDescent="0.3">
      <c r="B682" s="1"/>
      <c r="D682" s="55"/>
      <c r="AT682" s="500"/>
      <c r="AU682" s="533"/>
      <c r="AV682" s="533"/>
      <c r="AW682" s="533"/>
      <c r="AX682" s="541" t="s">
        <v>26</v>
      </c>
      <c r="AY682" s="533"/>
      <c r="AZ682" s="542" t="s">
        <v>154</v>
      </c>
      <c r="BA682" s="533"/>
      <c r="BB682" s="533"/>
      <c r="BC682" s="533"/>
      <c r="BD682" s="533"/>
      <c r="BE682" s="533"/>
      <c r="BF682" s="533"/>
      <c r="BG682" s="533"/>
      <c r="BH682" s="533"/>
      <c r="BI682" s="500"/>
    </row>
    <row r="683" spans="2:61" x14ac:dyDescent="0.3">
      <c r="B683" s="1"/>
      <c r="D683" s="55"/>
      <c r="AT683" s="500"/>
      <c r="AU683" s="533"/>
      <c r="AV683" s="533"/>
      <c r="AW683" s="533"/>
      <c r="AX683" s="533"/>
      <c r="AY683" s="533"/>
      <c r="AZ683" s="533"/>
      <c r="BA683" s="533"/>
      <c r="BB683" s="533"/>
      <c r="BC683" s="533"/>
      <c r="BD683" s="533"/>
      <c r="BE683" s="533"/>
      <c r="BF683" s="533"/>
      <c r="BG683" s="533"/>
      <c r="BH683" s="533"/>
      <c r="BI683" s="500"/>
    </row>
    <row r="684" spans="2:61" x14ac:dyDescent="0.3">
      <c r="B684" s="1"/>
      <c r="D684" s="55"/>
      <c r="AT684" s="532"/>
      <c r="AU684" s="532"/>
      <c r="AV684" s="532"/>
      <c r="AW684" s="532"/>
      <c r="AX684" s="532"/>
      <c r="AY684" s="532"/>
      <c r="AZ684" s="532"/>
      <c r="BA684" s="532"/>
      <c r="BB684" s="532"/>
      <c r="BC684" s="532"/>
      <c r="BD684" s="532"/>
      <c r="BE684" s="532"/>
      <c r="BF684" s="532"/>
      <c r="BG684" s="532"/>
      <c r="BH684" s="532"/>
      <c r="BI684" s="532"/>
    </row>
    <row r="685" spans="2:61" x14ac:dyDescent="0.3">
      <c r="B685" s="1"/>
      <c r="D685" s="55"/>
    </row>
    <row r="686" spans="2:61" x14ac:dyDescent="0.3">
      <c r="B686" s="1"/>
      <c r="D686" s="55"/>
      <c r="AS686" s="61"/>
      <c r="AT686" s="500"/>
      <c r="AU686" s="500"/>
      <c r="AV686" s="500"/>
      <c r="AW686" s="500"/>
      <c r="AX686" s="500"/>
      <c r="AY686" s="500"/>
      <c r="AZ686" s="500"/>
      <c r="BA686" s="500"/>
      <c r="BB686" s="500"/>
      <c r="BC686" s="500"/>
      <c r="BD686" s="500"/>
      <c r="BE686" s="500"/>
      <c r="BF686" s="500"/>
      <c r="BG686" s="500"/>
      <c r="BH686" s="500"/>
      <c r="BI686" s="500"/>
    </row>
    <row r="687" spans="2:61" x14ac:dyDescent="0.3">
      <c r="B687" s="1"/>
      <c r="D687" s="55"/>
      <c r="AT687" s="500"/>
      <c r="AU687" s="550"/>
      <c r="AV687" s="550"/>
      <c r="AW687" s="550"/>
      <c r="AX687" s="550"/>
      <c r="AY687" s="550"/>
      <c r="AZ687" s="550"/>
      <c r="BA687" s="550"/>
      <c r="BB687" s="550"/>
      <c r="BC687" s="550"/>
      <c r="BD687" s="550"/>
      <c r="BE687" s="550"/>
      <c r="BF687" s="550"/>
      <c r="BG687" s="550"/>
      <c r="BH687" s="550"/>
      <c r="BI687" s="500"/>
    </row>
    <row r="688" spans="2:61" ht="15" thickBot="1" x14ac:dyDescent="0.35">
      <c r="B688" s="1"/>
      <c r="D688" s="55"/>
      <c r="AT688" s="500"/>
      <c r="AU688" s="550"/>
      <c r="AV688" s="610" t="s">
        <v>160</v>
      </c>
      <c r="AW688" s="610"/>
      <c r="AX688" s="610"/>
      <c r="AY688" s="551"/>
      <c r="AZ688" s="551"/>
      <c r="BA688" s="552" t="s">
        <v>23</v>
      </c>
      <c r="BB688" s="553"/>
      <c r="BC688" s="552" t="s">
        <v>3</v>
      </c>
      <c r="BD688" s="553"/>
      <c r="BE688" s="552" t="s">
        <v>20</v>
      </c>
      <c r="BF688" s="553"/>
      <c r="BG688" s="552" t="s">
        <v>21</v>
      </c>
      <c r="BH688" s="550"/>
      <c r="BI688" s="500"/>
    </row>
    <row r="689" spans="2:68" x14ac:dyDescent="0.3">
      <c r="B689" s="1"/>
      <c r="AT689" s="500"/>
      <c r="AU689" s="550"/>
      <c r="AV689" s="551" t="s">
        <v>143</v>
      </c>
      <c r="AW689" s="551"/>
      <c r="AX689" s="551"/>
      <c r="AY689" s="551"/>
      <c r="AZ689" s="551"/>
      <c r="BA689" s="554">
        <f>+BK275</f>
        <v>13351981</v>
      </c>
      <c r="BB689" s="551"/>
      <c r="BC689" s="551"/>
      <c r="BD689" s="551"/>
      <c r="BE689" s="555">
        <f>+N143</f>
        <v>1970617</v>
      </c>
      <c r="BF689" s="551"/>
      <c r="BG689" s="556">
        <f>+BE689/BA689</f>
        <v>0.14758985951223269</v>
      </c>
      <c r="BH689" s="550"/>
      <c r="BI689" s="500"/>
    </row>
    <row r="690" spans="2:68" x14ac:dyDescent="0.3">
      <c r="B690" s="1"/>
      <c r="AT690" s="500"/>
      <c r="AU690" s="550"/>
      <c r="AV690" s="551"/>
      <c r="AW690" s="551"/>
      <c r="AX690" s="551"/>
      <c r="AY690" s="551"/>
      <c r="AZ690" s="551"/>
      <c r="BA690" s="554"/>
      <c r="BB690" s="551"/>
      <c r="BC690" s="551"/>
      <c r="BD690" s="551"/>
      <c r="BE690" s="551"/>
      <c r="BF690" s="551"/>
      <c r="BG690" s="556"/>
      <c r="BH690" s="550"/>
      <c r="BI690" s="500"/>
    </row>
    <row r="691" spans="2:68" x14ac:dyDescent="0.3">
      <c r="B691" s="1"/>
      <c r="AT691" s="500"/>
      <c r="AU691" s="550"/>
      <c r="AV691" s="551" t="s">
        <v>159</v>
      </c>
      <c r="AW691" s="551"/>
      <c r="AX691" s="551"/>
      <c r="AY691" s="551"/>
      <c r="AZ691" s="551"/>
      <c r="BA691" s="554">
        <v>52440389</v>
      </c>
      <c r="BB691" s="551"/>
      <c r="BC691" s="556">
        <f>+(BA691-BA689)/BA689</f>
        <v>2.9275362210296736</v>
      </c>
      <c r="BD691" s="551"/>
      <c r="BE691" s="555">
        <f>+N273</f>
        <v>1462688</v>
      </c>
      <c r="BF691" s="551"/>
      <c r="BG691" s="556">
        <f>+BE691/BA691</f>
        <v>2.7892394162064665E-2</v>
      </c>
      <c r="BH691" s="550"/>
      <c r="BI691" s="500"/>
    </row>
    <row r="692" spans="2:68" x14ac:dyDescent="0.3">
      <c r="B692" s="1"/>
      <c r="AT692" s="500"/>
      <c r="AU692" s="550"/>
      <c r="AV692" s="551"/>
      <c r="AW692" s="551"/>
      <c r="AX692" s="551"/>
      <c r="AY692" s="551"/>
      <c r="AZ692" s="551"/>
      <c r="BA692" s="554"/>
      <c r="BB692" s="551"/>
      <c r="BC692" s="551"/>
      <c r="BD692" s="551"/>
      <c r="BE692" s="551"/>
      <c r="BF692" s="551"/>
      <c r="BG692" s="551"/>
      <c r="BH692" s="550"/>
      <c r="BI692" s="500"/>
    </row>
    <row r="693" spans="2:68" x14ac:dyDescent="0.3">
      <c r="B693" s="1"/>
      <c r="AT693" s="500"/>
      <c r="AU693" s="550"/>
      <c r="AV693" s="631" t="s">
        <v>105</v>
      </c>
      <c r="AW693" s="631"/>
      <c r="AX693" s="631"/>
      <c r="AY693" s="631"/>
      <c r="AZ693" s="551"/>
      <c r="BA693" s="555">
        <f>+BA691-BA689</f>
        <v>39088408</v>
      </c>
      <c r="BB693" s="551"/>
      <c r="BC693" s="551"/>
      <c r="BD693" s="551"/>
      <c r="BE693" s="555">
        <f>+BE691-BE689</f>
        <v>-507929</v>
      </c>
      <c r="BF693" s="551"/>
      <c r="BG693" s="558"/>
      <c r="BH693" s="550"/>
      <c r="BI693" s="500"/>
    </row>
    <row r="694" spans="2:68" x14ac:dyDescent="0.3">
      <c r="B694" s="1"/>
      <c r="AT694" s="500"/>
      <c r="AU694" s="550"/>
      <c r="AV694" s="550"/>
      <c r="AW694" s="550"/>
      <c r="AX694" s="550"/>
      <c r="AY694" s="550"/>
      <c r="AZ694" s="550"/>
      <c r="BA694" s="550"/>
      <c r="BB694" s="550"/>
      <c r="BC694" s="550"/>
      <c r="BD694" s="550"/>
      <c r="BE694" s="550"/>
      <c r="BF694" s="550"/>
      <c r="BG694" s="550"/>
      <c r="BH694" s="550"/>
      <c r="BI694" s="500"/>
    </row>
    <row r="695" spans="2:68" x14ac:dyDescent="0.3">
      <c r="B695" s="1"/>
      <c r="AT695" s="500"/>
      <c r="AU695" s="500"/>
      <c r="AV695" s="500"/>
      <c r="AW695" s="500"/>
      <c r="AX695" s="500"/>
      <c r="AY695" s="500"/>
      <c r="AZ695" s="500"/>
      <c r="BA695" s="500"/>
      <c r="BB695" s="500"/>
      <c r="BC695" s="500"/>
      <c r="BD695" s="500"/>
      <c r="BE695" s="557"/>
      <c r="BF695" s="500"/>
      <c r="BG695" s="507"/>
      <c r="BH695" s="500"/>
      <c r="BI695" s="500"/>
    </row>
    <row r="696" spans="2:68" x14ac:dyDescent="0.3">
      <c r="B696" s="1"/>
    </row>
    <row r="697" spans="2:68" x14ac:dyDescent="0.3">
      <c r="B697" s="1"/>
    </row>
    <row r="698" spans="2:68" x14ac:dyDescent="0.3">
      <c r="B698" s="1"/>
      <c r="H698" s="1">
        <v>4000000</v>
      </c>
      <c r="AR698" s="500"/>
      <c r="AS698" s="500"/>
      <c r="AT698" s="500"/>
      <c r="AU698" s="500"/>
      <c r="AV698" s="500"/>
      <c r="AW698" s="500"/>
      <c r="AX698" s="500"/>
      <c r="AY698" s="500"/>
      <c r="AZ698" s="500"/>
      <c r="BA698" s="500"/>
      <c r="BB698" s="500"/>
      <c r="BC698" s="500"/>
      <c r="BD698" s="500"/>
      <c r="BE698" s="500"/>
      <c r="BF698" s="500"/>
      <c r="BG698" s="500"/>
      <c r="BH698" s="500"/>
      <c r="BI698" s="500"/>
    </row>
    <row r="699" spans="2:68" ht="15.6" x14ac:dyDescent="0.3">
      <c r="B699" s="1"/>
      <c r="H699" s="1"/>
      <c r="AR699" s="500"/>
      <c r="AS699" s="626" t="s">
        <v>170</v>
      </c>
      <c r="AT699" s="626"/>
      <c r="AU699" s="626"/>
      <c r="AV699" s="626"/>
      <c r="AW699" s="626"/>
      <c r="AX699" s="626"/>
      <c r="AY699" s="626"/>
      <c r="AZ699" s="626"/>
      <c r="BA699" s="626"/>
      <c r="BB699" s="626"/>
      <c r="BC699" s="626"/>
      <c r="BD699" s="626"/>
      <c r="BE699" s="626"/>
      <c r="BF699" s="626"/>
      <c r="BG699" s="626"/>
      <c r="BH699" s="626"/>
      <c r="BI699" s="500"/>
    </row>
    <row r="700" spans="2:68" x14ac:dyDescent="0.3">
      <c r="H700" s="1">
        <f>+H698/7</f>
        <v>571428.57142857148</v>
      </c>
      <c r="AR700" s="500"/>
      <c r="AS700" s="533"/>
      <c r="AT700" s="561"/>
      <c r="AU700" s="561"/>
      <c r="AV700" s="561"/>
      <c r="AW700" s="561"/>
      <c r="AX700" s="561"/>
      <c r="AY700" s="561"/>
      <c r="AZ700" s="561"/>
      <c r="BA700" s="561"/>
      <c r="BB700" s="561"/>
      <c r="BC700" s="561"/>
      <c r="BD700" s="561"/>
      <c r="BE700" s="632" t="s">
        <v>166</v>
      </c>
      <c r="BF700" s="561"/>
      <c r="BG700" s="638" t="s">
        <v>167</v>
      </c>
      <c r="BH700" s="533"/>
      <c r="BI700" s="500"/>
    </row>
    <row r="701" spans="2:68" x14ac:dyDescent="0.3">
      <c r="AR701" s="500"/>
      <c r="AS701" s="533"/>
      <c r="AT701" s="608" t="s">
        <v>19</v>
      </c>
      <c r="AU701" s="608"/>
      <c r="AV701" s="608"/>
      <c r="AW701" s="608"/>
      <c r="AX701" s="608"/>
      <c r="AY701" s="608"/>
      <c r="AZ701" s="561"/>
      <c r="BA701" s="560" t="s">
        <v>20</v>
      </c>
      <c r="BB701" s="561"/>
      <c r="BC701" s="560" t="s">
        <v>165</v>
      </c>
      <c r="BD701" s="561"/>
      <c r="BE701" s="633"/>
      <c r="BF701" s="561"/>
      <c r="BG701" s="636"/>
      <c r="BH701" s="533"/>
      <c r="BI701" s="500"/>
    </row>
    <row r="702" spans="2:68" x14ac:dyDescent="0.3">
      <c r="H702" t="s">
        <v>168</v>
      </c>
      <c r="J702">
        <v>28</v>
      </c>
      <c r="N702" s="1">
        <f>+H700*J702</f>
        <v>16000000.000000002</v>
      </c>
      <c r="AR702" s="500"/>
      <c r="AS702" s="533"/>
      <c r="AT702" s="628" t="s">
        <v>162</v>
      </c>
      <c r="AU702" s="628"/>
      <c r="AV702" s="628"/>
      <c r="AW702" s="628"/>
      <c r="AX702" s="628"/>
      <c r="AY702" s="561"/>
      <c r="AZ702" s="561"/>
      <c r="BA702" s="562">
        <f>+H174</f>
        <v>6826001</v>
      </c>
      <c r="BB702" s="561"/>
      <c r="BC702" s="561">
        <v>10</v>
      </c>
      <c r="BD702" s="561"/>
      <c r="BE702" s="563">
        <f>+BA702*BC702</f>
        <v>68260010</v>
      </c>
      <c r="BF702" s="561"/>
      <c r="BG702" s="561"/>
      <c r="BH702" s="533"/>
      <c r="BI702" s="500"/>
      <c r="BP702" s="56">
        <f>+BE702-BA702</f>
        <v>61434009</v>
      </c>
    </row>
    <row r="703" spans="2:68" x14ac:dyDescent="0.3">
      <c r="D703" s="56">
        <f>+N702+N703</f>
        <v>33714285.714285716</v>
      </c>
      <c r="H703" t="s">
        <v>169</v>
      </c>
      <c r="J703">
        <v>31</v>
      </c>
      <c r="N703" s="1">
        <f>+J703*H$700</f>
        <v>17714285.714285716</v>
      </c>
      <c r="AR703" s="500"/>
      <c r="AS703" s="533"/>
      <c r="AT703" s="628" t="s">
        <v>171</v>
      </c>
      <c r="AU703" s="628"/>
      <c r="AV703" s="628"/>
      <c r="AW703" s="628"/>
      <c r="AX703" s="628"/>
      <c r="AY703" s="561"/>
      <c r="AZ703" s="561"/>
      <c r="BA703" s="562">
        <f>+BA715-BA702</f>
        <v>3109228</v>
      </c>
      <c r="BB703" s="561"/>
      <c r="BC703" s="561">
        <v>5</v>
      </c>
      <c r="BD703" s="561"/>
      <c r="BE703" s="563">
        <f>+BA703*BC703</f>
        <v>15546140</v>
      </c>
      <c r="BF703" s="561"/>
      <c r="BG703" s="561"/>
      <c r="BH703" s="533"/>
      <c r="BI703" s="500"/>
      <c r="BP703" s="56">
        <f>+BE703-BA703</f>
        <v>12436912</v>
      </c>
    </row>
    <row r="704" spans="2:68" x14ac:dyDescent="0.3">
      <c r="D704" s="56">
        <f>+D703+N704</f>
        <v>50857142.857142866</v>
      </c>
      <c r="H704" t="s">
        <v>138</v>
      </c>
      <c r="J704">
        <v>30</v>
      </c>
      <c r="N704" s="1">
        <f>+J704*H$700</f>
        <v>17142857.142857146</v>
      </c>
      <c r="AR704" s="500"/>
      <c r="AS704" s="533"/>
      <c r="AT704" s="628" t="s">
        <v>163</v>
      </c>
      <c r="AU704" s="628"/>
      <c r="AV704" s="628"/>
      <c r="AW704" s="628"/>
      <c r="AX704" s="628"/>
      <c r="AY704" s="628"/>
      <c r="AZ704" s="628"/>
      <c r="BA704" s="562">
        <f>+BA717-BA715</f>
        <v>16784558</v>
      </c>
      <c r="BB704" s="561"/>
      <c r="BC704" s="561">
        <v>1</v>
      </c>
      <c r="BD704" s="561"/>
      <c r="BE704" s="563">
        <f>+BC704*BA704</f>
        <v>16784558</v>
      </c>
      <c r="BF704" s="561"/>
      <c r="BG704" s="561"/>
      <c r="BH704" s="533"/>
      <c r="BI704" s="500"/>
      <c r="BP704" s="56">
        <f>+BE704-BA704</f>
        <v>0</v>
      </c>
    </row>
    <row r="705" spans="4:75" x14ac:dyDescent="0.3">
      <c r="D705" s="56">
        <f>+D704+N705</f>
        <v>68571428.571428582</v>
      </c>
      <c r="H705" t="s">
        <v>139</v>
      </c>
      <c r="J705">
        <v>31</v>
      </c>
      <c r="N705" s="1">
        <f>+J705*H$700</f>
        <v>17714285.714285716</v>
      </c>
      <c r="AR705" s="500"/>
      <c r="AS705" s="533"/>
      <c r="AT705" s="569" t="s">
        <v>183</v>
      </c>
      <c r="AU705" s="561"/>
      <c r="AV705" s="561"/>
      <c r="AW705" s="561"/>
      <c r="AX705" s="561"/>
      <c r="AY705" s="561"/>
      <c r="AZ705" s="561"/>
      <c r="BA705" s="562">
        <f>SUM(D328:D386)</f>
        <v>4197929</v>
      </c>
      <c r="BB705" s="561"/>
      <c r="BC705" s="561">
        <v>1</v>
      </c>
      <c r="BD705" s="561"/>
      <c r="BE705" s="563">
        <f>+BC705*BA705</f>
        <v>4197929</v>
      </c>
      <c r="BF705" s="561"/>
      <c r="BG705" s="561"/>
      <c r="BH705" s="533"/>
      <c r="BI705" s="500"/>
      <c r="BP705" s="56">
        <f>+BE705-BA705</f>
        <v>0</v>
      </c>
    </row>
    <row r="706" spans="4:75" x14ac:dyDescent="0.3">
      <c r="D706" s="56"/>
      <c r="N706" s="1"/>
      <c r="AR706" s="500"/>
      <c r="AS706" s="533"/>
      <c r="AT706" s="569" t="s">
        <v>188</v>
      </c>
      <c r="AU706" s="561"/>
      <c r="AV706" s="561"/>
      <c r="AW706" s="561"/>
      <c r="AX706" s="561"/>
      <c r="AY706" s="561"/>
      <c r="AZ706" s="561"/>
      <c r="BA706" s="562">
        <f>SUM(D387:D509)</f>
        <v>4225210</v>
      </c>
      <c r="BB706" s="561"/>
      <c r="BC706" s="561">
        <v>1</v>
      </c>
      <c r="BD706" s="561"/>
      <c r="BE706" s="563">
        <f>+BC706*BA706</f>
        <v>4225210</v>
      </c>
      <c r="BF706" s="561"/>
      <c r="BG706" s="561"/>
      <c r="BH706" s="533"/>
      <c r="BI706" s="500"/>
      <c r="BP706" s="56"/>
    </row>
    <row r="707" spans="4:75" x14ac:dyDescent="0.3">
      <c r="AR707" s="500"/>
      <c r="AS707" s="533"/>
      <c r="AT707" s="628" t="s">
        <v>189</v>
      </c>
      <c r="AU707" s="628"/>
      <c r="AV707" s="628"/>
      <c r="AW707" s="628"/>
      <c r="AX707" s="628"/>
      <c r="AY707" s="628"/>
      <c r="AZ707" s="628"/>
      <c r="BA707" s="585">
        <f>SUM(D510:D600)</f>
        <v>8960993</v>
      </c>
      <c r="BB707" s="561"/>
      <c r="BC707" s="561"/>
      <c r="BD707" s="561"/>
      <c r="BE707" s="563"/>
      <c r="BF707" s="561"/>
      <c r="BG707" s="561"/>
      <c r="BH707" s="533"/>
      <c r="BI707" s="500"/>
      <c r="BP707" s="56">
        <f>+BA705-BA706</f>
        <v>-27281</v>
      </c>
    </row>
    <row r="708" spans="4:75" ht="15" thickBot="1" x14ac:dyDescent="0.35">
      <c r="D708" s="56">
        <f>+BE708+D705</f>
        <v>177585275.5714286</v>
      </c>
      <c r="H708" s="59">
        <f>+D708/320000000</f>
        <v>0.55495398616071434</v>
      </c>
      <c r="AR708" s="500"/>
      <c r="AS708" s="533"/>
      <c r="AT708" s="561"/>
      <c r="AU708" s="561"/>
      <c r="AV708" s="561"/>
      <c r="AW708" s="561"/>
      <c r="AX708" s="561"/>
      <c r="AY708" s="561"/>
      <c r="AZ708" s="561"/>
      <c r="BA708" s="564">
        <f>SUM(BA702:BA707)</f>
        <v>44103919</v>
      </c>
      <c r="BB708" s="561"/>
      <c r="BC708" s="561"/>
      <c r="BD708" s="561"/>
      <c r="BE708" s="564">
        <f>SUM(BE702:BE707)</f>
        <v>109013847</v>
      </c>
      <c r="BF708" s="561"/>
      <c r="BG708" s="565">
        <f>+BE708/320000000</f>
        <v>0.34066827187499998</v>
      </c>
      <c r="BH708" s="533"/>
      <c r="BI708" s="500"/>
      <c r="BP708" s="59">
        <f>+BP707/BA705</f>
        <v>-6.4986806589630271E-3</v>
      </c>
    </row>
    <row r="709" spans="4:75" ht="15" thickTop="1" x14ac:dyDescent="0.3">
      <c r="D709" s="56"/>
      <c r="H709" s="59"/>
      <c r="AR709" s="500"/>
      <c r="AS709" s="533"/>
      <c r="AT709" s="575" t="s">
        <v>185</v>
      </c>
      <c r="AU709" s="561"/>
      <c r="AV709" s="561"/>
      <c r="AW709" s="561"/>
      <c r="AX709" s="561"/>
      <c r="AY709" s="561"/>
      <c r="AZ709" s="561"/>
      <c r="BA709" s="484">
        <f>+BY729</f>
        <v>0.57417417417417416</v>
      </c>
      <c r="BB709" s="561"/>
      <c r="BC709" s="561"/>
      <c r="BD709" s="561"/>
      <c r="BE709" s="574"/>
      <c r="BF709" s="561"/>
      <c r="BG709" s="484"/>
      <c r="BH709" s="533"/>
      <c r="BI709" s="500"/>
      <c r="BP709" s="59"/>
    </row>
    <row r="710" spans="4:75" x14ac:dyDescent="0.3">
      <c r="D710" s="56"/>
      <c r="H710" s="59"/>
      <c r="AR710" s="500"/>
      <c r="AS710" s="533"/>
      <c r="AT710" s="575" t="s">
        <v>187</v>
      </c>
      <c r="AU710" s="561"/>
      <c r="AV710" s="561"/>
      <c r="AW710" s="561"/>
      <c r="AX710" s="561"/>
      <c r="AY710" s="561"/>
      <c r="AZ710" s="561"/>
      <c r="BA710" s="576">
        <f>+BA708*BA709</f>
        <v>25323331.269669671</v>
      </c>
      <c r="BB710" s="561"/>
      <c r="BC710" s="561"/>
      <c r="BD710" s="561"/>
      <c r="BE710" s="574"/>
      <c r="BF710" s="561"/>
      <c r="BG710" s="484"/>
      <c r="BH710" s="533"/>
      <c r="BI710" s="500"/>
      <c r="BP710" s="59"/>
    </row>
    <row r="711" spans="4:75" ht="15" thickBot="1" x14ac:dyDescent="0.35">
      <c r="D711" s="56"/>
      <c r="H711" s="59"/>
      <c r="AR711" s="500"/>
      <c r="AS711" s="533"/>
      <c r="AT711" s="575" t="s">
        <v>186</v>
      </c>
      <c r="AU711" s="561"/>
      <c r="AV711" s="561"/>
      <c r="AW711" s="561"/>
      <c r="AX711" s="561"/>
      <c r="AY711" s="561"/>
      <c r="AZ711" s="561"/>
      <c r="BA711" s="564">
        <f>+BA708-BA710</f>
        <v>18780587.730330329</v>
      </c>
      <c r="BB711" s="561"/>
      <c r="BC711" s="561"/>
      <c r="BD711" s="561"/>
      <c r="BE711" s="574"/>
      <c r="BF711" s="561"/>
      <c r="BG711" s="484"/>
      <c r="BH711" s="533"/>
      <c r="BI711" s="500"/>
      <c r="BP711" s="59"/>
    </row>
    <row r="712" spans="4:75" ht="15" thickTop="1" x14ac:dyDescent="0.3">
      <c r="AR712" s="500"/>
      <c r="AS712" s="533"/>
      <c r="AT712" s="561"/>
      <c r="AU712" s="561"/>
      <c r="AV712" s="561"/>
      <c r="AW712" s="561"/>
      <c r="AX712" s="561"/>
      <c r="AY712" s="561"/>
      <c r="AZ712" s="561"/>
      <c r="BA712" s="561"/>
      <c r="BB712" s="561"/>
      <c r="BC712" s="561"/>
      <c r="BD712" s="561"/>
      <c r="BE712" s="561"/>
      <c r="BF712" s="561"/>
      <c r="BG712" s="561"/>
      <c r="BH712" s="533"/>
      <c r="BI712" s="500"/>
      <c r="BP712">
        <v>35761323</v>
      </c>
      <c r="BR712" s="56">
        <f>+BA708-BP712</f>
        <v>8342596</v>
      </c>
    </row>
    <row r="713" spans="4:75" x14ac:dyDescent="0.3">
      <c r="AR713" s="500"/>
      <c r="AS713" s="500"/>
      <c r="AT713" s="500"/>
      <c r="AU713" s="500"/>
      <c r="AV713" s="500"/>
      <c r="AW713" s="500"/>
      <c r="AX713" s="500"/>
      <c r="AY713" s="500"/>
      <c r="AZ713" s="500"/>
      <c r="BA713" s="500"/>
      <c r="BB713" s="500"/>
      <c r="BC713" s="500"/>
      <c r="BD713" s="500"/>
      <c r="BE713" s="500"/>
      <c r="BF713" s="500"/>
      <c r="BG713" s="500"/>
      <c r="BH713" s="500"/>
      <c r="BI713" s="500"/>
    </row>
    <row r="714" spans="4:75" x14ac:dyDescent="0.3">
      <c r="BP714" s="586">
        <v>221538504.58886749</v>
      </c>
      <c r="BQ714" s="587"/>
      <c r="BR714" s="587"/>
      <c r="BS714" s="587"/>
      <c r="BT714" s="587"/>
    </row>
    <row r="715" spans="4:75" x14ac:dyDescent="0.3">
      <c r="AV715" t="s">
        <v>153</v>
      </c>
      <c r="BA715" s="56">
        <f>+H235</f>
        <v>9935229</v>
      </c>
    </row>
    <row r="717" spans="4:75" x14ac:dyDescent="0.3">
      <c r="AV717" t="s">
        <v>164</v>
      </c>
      <c r="BA717" s="56">
        <f>+H327</f>
        <v>26719787</v>
      </c>
    </row>
    <row r="718" spans="4:75" x14ac:dyDescent="0.3">
      <c r="BA718" s="56"/>
    </row>
    <row r="719" spans="4:75" x14ac:dyDescent="0.3">
      <c r="AR719" s="500"/>
      <c r="AS719" s="500"/>
      <c r="AT719" s="500"/>
      <c r="AU719" s="500"/>
      <c r="AV719" s="500"/>
      <c r="AW719" s="500"/>
      <c r="AX719" s="500"/>
      <c r="AY719" s="500"/>
      <c r="AZ719" s="500"/>
      <c r="BA719" s="557"/>
      <c r="BB719" s="500"/>
      <c r="BC719" s="500"/>
      <c r="BD719" s="500"/>
      <c r="BE719" s="500"/>
      <c r="BF719" s="500"/>
      <c r="BG719" s="500"/>
      <c r="BH719" s="500"/>
      <c r="BI719" s="500"/>
      <c r="BJ719" s="500"/>
      <c r="BK719" s="500"/>
      <c r="BL719" s="500"/>
      <c r="BM719" s="500"/>
      <c r="BN719" s="500"/>
      <c r="BO719" s="500"/>
      <c r="BP719" s="500"/>
      <c r="BQ719" s="500"/>
      <c r="BR719" s="500"/>
      <c r="BS719" s="500"/>
      <c r="BT719" s="500"/>
      <c r="BU719" s="500"/>
      <c r="BV719" s="500"/>
      <c r="BW719" s="500"/>
    </row>
    <row r="720" spans="4:75" ht="14.4" customHeight="1" x14ac:dyDescent="0.3">
      <c r="AR720" s="500"/>
      <c r="AS720" s="533"/>
      <c r="AT720" s="608" t="s">
        <v>176</v>
      </c>
      <c r="AU720" s="608"/>
      <c r="AV720" s="608"/>
      <c r="AW720" s="608"/>
      <c r="AX720" s="608"/>
      <c r="AY720" s="608"/>
      <c r="AZ720" s="608"/>
      <c r="BA720" s="608"/>
      <c r="BB720" s="608"/>
      <c r="BC720" s="608"/>
      <c r="BD720" s="608"/>
      <c r="BE720" s="608"/>
      <c r="BF720" s="608"/>
      <c r="BG720" s="608"/>
      <c r="BH720" s="608"/>
      <c r="BI720" s="608"/>
      <c r="BJ720" s="608"/>
      <c r="BK720" s="608"/>
      <c r="BL720" s="608"/>
      <c r="BM720" s="608"/>
      <c r="BN720" s="608"/>
      <c r="BO720" s="608"/>
      <c r="BP720" s="608"/>
      <c r="BQ720" s="608"/>
      <c r="BR720" s="608"/>
      <c r="BS720" s="608"/>
      <c r="BT720" s="608"/>
      <c r="BU720" s="608"/>
      <c r="BV720" s="608"/>
      <c r="BW720" s="500"/>
    </row>
    <row r="721" spans="44:90" ht="14.4" customHeight="1" x14ac:dyDescent="0.3">
      <c r="AR721" s="500"/>
      <c r="AS721" s="533"/>
      <c r="AT721" s="533"/>
      <c r="AU721" s="533"/>
      <c r="AV721" s="533"/>
      <c r="AW721" s="533"/>
      <c r="AX721" s="533"/>
      <c r="AY721" s="533"/>
      <c r="AZ721" s="533"/>
      <c r="BA721" s="629" t="s">
        <v>172</v>
      </c>
      <c r="BB721" s="629"/>
      <c r="BC721" s="629"/>
      <c r="BD721" s="629"/>
      <c r="BE721" s="629"/>
      <c r="BF721" s="561"/>
      <c r="BG721" s="608" t="s">
        <v>180</v>
      </c>
      <c r="BH721" s="608"/>
      <c r="BI721" s="608"/>
      <c r="BJ721" s="608"/>
      <c r="BK721" s="608"/>
      <c r="BL721" s="608"/>
      <c r="BM721" s="608"/>
      <c r="BN721" s="608"/>
      <c r="BO721" s="608"/>
      <c r="BP721" s="608"/>
      <c r="BQ721" s="533"/>
      <c r="BR721" s="635" t="s">
        <v>176</v>
      </c>
      <c r="BS721" s="635"/>
      <c r="BT721" s="635"/>
      <c r="BU721" s="635"/>
      <c r="BV721" s="635"/>
      <c r="BW721" s="500"/>
    </row>
    <row r="722" spans="44:90" x14ac:dyDescent="0.3">
      <c r="AR722" s="500"/>
      <c r="AS722" s="533"/>
      <c r="AT722" s="533"/>
      <c r="AU722" s="533"/>
      <c r="AV722" s="533"/>
      <c r="AW722" s="533"/>
      <c r="AX722" s="533"/>
      <c r="AY722" s="533"/>
      <c r="AZ722" s="533"/>
      <c r="BA722" s="570" t="s">
        <v>177</v>
      </c>
      <c r="BB722" s="571"/>
      <c r="BC722" s="572" t="s">
        <v>182</v>
      </c>
      <c r="BD722" s="571"/>
      <c r="BE722" s="572" t="s">
        <v>178</v>
      </c>
      <c r="BF722" s="561"/>
      <c r="BG722" s="570"/>
      <c r="BH722" s="571"/>
      <c r="BI722" s="630"/>
      <c r="BJ722" s="630"/>
      <c r="BK722" s="630"/>
      <c r="BL722" s="630"/>
      <c r="BM722" s="630"/>
      <c r="BN722" s="630"/>
      <c r="BO722" s="473"/>
      <c r="BP722" s="572"/>
      <c r="BQ722" s="533"/>
      <c r="BR722" s="636"/>
      <c r="BS722" s="636"/>
      <c r="BT722" s="636"/>
      <c r="BU722" s="636"/>
      <c r="BV722" s="636"/>
      <c r="BW722" s="500"/>
    </row>
    <row r="723" spans="44:90" x14ac:dyDescent="0.3">
      <c r="AR723" s="500"/>
      <c r="AS723" s="533"/>
      <c r="AT723" s="533"/>
      <c r="AU723" s="533"/>
      <c r="AV723" s="533"/>
      <c r="AW723" s="533"/>
      <c r="AX723" s="533"/>
      <c r="AY723" s="533"/>
      <c r="AZ723" s="533"/>
      <c r="BA723" s="568" t="s">
        <v>173</v>
      </c>
      <c r="BB723" s="566"/>
      <c r="BC723" s="568" t="s">
        <v>175</v>
      </c>
      <c r="BD723" s="566"/>
      <c r="BE723" s="568" t="s">
        <v>174</v>
      </c>
      <c r="BF723" s="561"/>
      <c r="BG723" s="567" t="s">
        <v>180</v>
      </c>
      <c r="BH723" s="561"/>
      <c r="BI723" s="595" t="s">
        <v>184</v>
      </c>
      <c r="BJ723" s="595"/>
      <c r="BK723" s="595"/>
      <c r="BL723" s="595"/>
      <c r="BM723" s="595"/>
      <c r="BN723" s="595"/>
      <c r="BO723" s="561"/>
      <c r="BP723" s="568" t="s">
        <v>181</v>
      </c>
      <c r="BQ723" s="533"/>
      <c r="BR723" s="637" t="s">
        <v>179</v>
      </c>
      <c r="BS723" s="637"/>
      <c r="BT723" s="637"/>
      <c r="BU723" s="637"/>
      <c r="BV723" s="637"/>
      <c r="BW723" s="500"/>
    </row>
    <row r="724" spans="44:90" x14ac:dyDescent="0.3">
      <c r="AR724" s="500"/>
      <c r="AS724" s="533"/>
      <c r="AT724" s="628" t="s">
        <v>162</v>
      </c>
      <c r="AU724" s="628"/>
      <c r="AV724" s="628"/>
      <c r="AW724" s="628"/>
      <c r="AX724" s="628"/>
      <c r="AY724" s="561"/>
      <c r="AZ724" s="561"/>
      <c r="BA724" s="562">
        <f>+BA702</f>
        <v>6826001</v>
      </c>
      <c r="BB724" s="561"/>
      <c r="BC724" s="562">
        <f>+BE724-BA724</f>
        <v>61434009</v>
      </c>
      <c r="BD724" s="561"/>
      <c r="BE724" s="562">
        <f>+BE702</f>
        <v>68260010</v>
      </c>
      <c r="BF724" s="533"/>
      <c r="BG724" s="563">
        <v>0</v>
      </c>
      <c r="BH724" s="563"/>
      <c r="BI724" s="563"/>
      <c r="BJ724" s="563"/>
      <c r="BK724" s="563"/>
      <c r="BL724" s="563"/>
      <c r="BM724" s="563"/>
      <c r="BN724" s="563">
        <f>+BG724</f>
        <v>0</v>
      </c>
      <c r="BO724" s="563"/>
      <c r="BP724" s="563">
        <f>+BN724*0.5</f>
        <v>0</v>
      </c>
      <c r="BQ724" s="561"/>
      <c r="BR724" s="586">
        <f t="shared" ref="BR724:BR729" si="1735">+BE724+BP724</f>
        <v>68260010</v>
      </c>
      <c r="BS724" s="587"/>
      <c r="BT724" s="587"/>
      <c r="BU724" s="587"/>
      <c r="BV724" s="587"/>
      <c r="BW724" s="500"/>
      <c r="CA724" s="56">
        <f>+BR724</f>
        <v>68260010</v>
      </c>
    </row>
    <row r="725" spans="44:90" x14ac:dyDescent="0.3">
      <c r="AR725" s="500"/>
      <c r="AS725" s="533"/>
      <c r="AT725" s="628" t="s">
        <v>171</v>
      </c>
      <c r="AU725" s="628"/>
      <c r="AV725" s="628"/>
      <c r="AW725" s="628"/>
      <c r="AX725" s="628"/>
      <c r="AY725" s="561"/>
      <c r="AZ725" s="561"/>
      <c r="BA725" s="562">
        <f>+BA724+BA703</f>
        <v>9935229</v>
      </c>
      <c r="BB725" s="561"/>
      <c r="BC725" s="562">
        <f>+BE725-BA725</f>
        <v>73870921</v>
      </c>
      <c r="BD725" s="561"/>
      <c r="BE725" s="562">
        <f>+BE724+BE703</f>
        <v>83806150</v>
      </c>
      <c r="BF725" s="533"/>
      <c r="BG725" s="563">
        <v>0</v>
      </c>
      <c r="BH725" s="563"/>
      <c r="BI725" s="563"/>
      <c r="BJ725" s="563"/>
      <c r="BK725" s="563"/>
      <c r="BL725" s="563"/>
      <c r="BM725" s="563"/>
      <c r="BN725" s="563">
        <f>+BN724+BG725</f>
        <v>0</v>
      </c>
      <c r="BO725" s="563"/>
      <c r="BP725" s="563">
        <f>+BN725*0.5</f>
        <v>0</v>
      </c>
      <c r="BQ725" s="561"/>
      <c r="BR725" s="586">
        <f t="shared" si="1735"/>
        <v>83806150</v>
      </c>
      <c r="BS725" s="587"/>
      <c r="BT725" s="587"/>
      <c r="BU725" s="587"/>
      <c r="BV725" s="587"/>
      <c r="BW725" s="500"/>
    </row>
    <row r="726" spans="44:90" x14ac:dyDescent="0.3">
      <c r="AR726" s="500"/>
      <c r="AS726" s="533"/>
      <c r="AT726" s="628" t="s">
        <v>163</v>
      </c>
      <c r="AU726" s="628"/>
      <c r="AV726" s="628"/>
      <c r="AW726" s="628"/>
      <c r="AX726" s="628"/>
      <c r="AY726" s="628"/>
      <c r="AZ726" s="628"/>
      <c r="BA726" s="562">
        <f>+BA725+BA704</f>
        <v>26719787</v>
      </c>
      <c r="BB726" s="561"/>
      <c r="BC726" s="562">
        <f>(+BE726-BA726)*(1-0.2)</f>
        <v>59096736.800000004</v>
      </c>
      <c r="BD726" s="561"/>
      <c r="BE726" s="562">
        <f>+BE725+BE704</f>
        <v>100590708</v>
      </c>
      <c r="BF726" s="533"/>
      <c r="BG726" s="563">
        <f>13400000+5660000</f>
        <v>19060000</v>
      </c>
      <c r="BH726" s="563"/>
      <c r="BI726" s="588"/>
      <c r="BJ726" s="588"/>
      <c r="BK726" s="588"/>
      <c r="BL726" s="588"/>
      <c r="BM726" s="588"/>
      <c r="BN726" s="588"/>
      <c r="BO726" s="563"/>
      <c r="BP726" s="563">
        <f>+BG726</f>
        <v>19060000</v>
      </c>
      <c r="BQ726" s="561"/>
      <c r="BR726" s="586">
        <f t="shared" si="1735"/>
        <v>119650708</v>
      </c>
      <c r="BS726" s="587"/>
      <c r="BT726" s="587"/>
      <c r="BU726" s="587"/>
      <c r="BV726" s="587"/>
      <c r="BW726" s="500"/>
    </row>
    <row r="727" spans="44:90" x14ac:dyDescent="0.3">
      <c r="AR727" s="500"/>
      <c r="AS727" s="533"/>
      <c r="AT727" s="569" t="s">
        <v>183</v>
      </c>
      <c r="AU727" s="561"/>
      <c r="AV727" s="561"/>
      <c r="AW727" s="561"/>
      <c r="AX727" s="561"/>
      <c r="AY727" s="561"/>
      <c r="AZ727" s="561"/>
      <c r="BA727" s="562">
        <f>+BA726+BA705</f>
        <v>30917716</v>
      </c>
      <c r="BB727" s="561"/>
      <c r="BC727" s="562">
        <f>(+BE727-BA727)*(1-0.34)</f>
        <v>48754807.859999992</v>
      </c>
      <c r="BD727" s="561"/>
      <c r="BE727" s="562">
        <f>+BE726+BE705</f>
        <v>104788637</v>
      </c>
      <c r="BF727" s="533"/>
      <c r="BG727" s="563">
        <f>53420000-BG726</f>
        <v>34360000</v>
      </c>
      <c r="BH727" s="563"/>
      <c r="BI727" s="588"/>
      <c r="BJ727" s="588"/>
      <c r="BK727" s="588"/>
      <c r="BL727" s="588"/>
      <c r="BM727" s="588"/>
      <c r="BN727" s="588"/>
      <c r="BO727" s="563"/>
      <c r="BP727" s="563">
        <f>+BP726+BG727</f>
        <v>53420000</v>
      </c>
      <c r="BQ727" s="561"/>
      <c r="BR727" s="586">
        <f t="shared" si="1735"/>
        <v>158208637</v>
      </c>
      <c r="BS727" s="587"/>
      <c r="BT727" s="587"/>
      <c r="BU727" s="587"/>
      <c r="BV727" s="587"/>
      <c r="BW727" s="500"/>
    </row>
    <row r="728" spans="44:90" x14ac:dyDescent="0.3">
      <c r="AR728" s="500"/>
      <c r="AS728" s="533"/>
      <c r="AT728" s="569" t="s">
        <v>188</v>
      </c>
      <c r="AU728" s="561"/>
      <c r="AV728" s="561"/>
      <c r="AW728" s="561"/>
      <c r="AX728" s="561"/>
      <c r="AY728" s="561"/>
      <c r="AZ728" s="561"/>
      <c r="BA728" s="562">
        <v>17702720</v>
      </c>
      <c r="BB728" s="561"/>
      <c r="BC728" s="562">
        <v>36659557</v>
      </c>
      <c r="BD728" s="561"/>
      <c r="BE728" s="562">
        <f>+BA728+BC728</f>
        <v>54362277</v>
      </c>
      <c r="BF728" s="533"/>
      <c r="BG728" s="563">
        <f>164760000-BP727</f>
        <v>111340000</v>
      </c>
      <c r="BH728" s="563"/>
      <c r="BI728" s="588"/>
      <c r="BJ728" s="588"/>
      <c r="BK728" s="588"/>
      <c r="BL728" s="588"/>
      <c r="BM728" s="588"/>
      <c r="BN728" s="588"/>
      <c r="BO728" s="563"/>
      <c r="BP728" s="563">
        <f>+BP727+BG728</f>
        <v>164760000</v>
      </c>
      <c r="BQ728" s="561"/>
      <c r="BR728" s="586">
        <f t="shared" si="1735"/>
        <v>219122277</v>
      </c>
      <c r="BS728" s="587"/>
      <c r="BT728" s="587"/>
      <c r="BU728" s="587"/>
      <c r="BV728" s="587"/>
      <c r="BW728" s="500"/>
      <c r="CL728" s="1">
        <v>333000000</v>
      </c>
    </row>
    <row r="729" spans="44:90" x14ac:dyDescent="0.3">
      <c r="AR729" s="500"/>
      <c r="AS729" s="533"/>
      <c r="AT729" s="569" t="s">
        <v>189</v>
      </c>
      <c r="AU729" s="561"/>
      <c r="AV729" s="561"/>
      <c r="AW729" s="561"/>
      <c r="AX729" s="561"/>
      <c r="AY729" s="561"/>
      <c r="AZ729" s="561"/>
      <c r="BA729" s="562">
        <f>+BA711</f>
        <v>18780587.730330329</v>
      </c>
      <c r="BB729" s="561"/>
      <c r="BC729" s="562">
        <f>+BC725*BY729</f>
        <v>42414775.06066066</v>
      </c>
      <c r="BD729" s="561"/>
      <c r="BE729" s="562">
        <f>+BA729+BC729</f>
        <v>61195362.790990993</v>
      </c>
      <c r="BF729" s="533"/>
      <c r="BG729" s="563">
        <f>191200000-BP728</f>
        <v>26440000</v>
      </c>
      <c r="BH729" s="563"/>
      <c r="BI729" s="588"/>
      <c r="BJ729" s="588"/>
      <c r="BK729" s="588"/>
      <c r="BL729" s="588"/>
      <c r="BM729" s="588"/>
      <c r="BN729" s="588"/>
      <c r="BO729" s="563"/>
      <c r="BP729" s="563">
        <f>+BP728+BG729</f>
        <v>191200000</v>
      </c>
      <c r="BQ729" s="561"/>
      <c r="BR729" s="586">
        <f t="shared" si="1735"/>
        <v>252395362.79099101</v>
      </c>
      <c r="BS729" s="586"/>
      <c r="BT729" s="586"/>
      <c r="BU729" s="586"/>
      <c r="BV729" s="586"/>
      <c r="BW729" s="500"/>
      <c r="BY729" s="59">
        <f>+BP729/CL728</f>
        <v>0.57417417417417416</v>
      </c>
      <c r="CL729" s="1"/>
    </row>
    <row r="730" spans="44:90" x14ac:dyDescent="0.3">
      <c r="AR730" s="500"/>
      <c r="AS730" s="500"/>
      <c r="AT730" s="500"/>
      <c r="AU730" s="500"/>
      <c r="AV730" s="500"/>
      <c r="AW730" s="500"/>
      <c r="AX730" s="500"/>
      <c r="AY730" s="500"/>
      <c r="AZ730" s="500"/>
      <c r="BA730" s="500"/>
      <c r="BB730" s="500"/>
      <c r="BC730" s="500"/>
      <c r="BD730" s="500"/>
      <c r="BE730" s="500"/>
      <c r="BF730" s="500"/>
      <c r="BG730" s="500"/>
      <c r="BH730" s="500"/>
      <c r="BI730" s="500"/>
      <c r="BJ730" s="500"/>
      <c r="BK730" s="500"/>
      <c r="BL730" s="500"/>
      <c r="BM730" s="500"/>
      <c r="BN730" s="500"/>
      <c r="BO730" s="500"/>
      <c r="BP730" s="500"/>
      <c r="BQ730" s="500"/>
      <c r="BR730" s="500"/>
      <c r="BS730" s="500"/>
      <c r="BT730" s="500"/>
      <c r="BU730" s="500"/>
      <c r="BV730" s="500"/>
      <c r="BW730" s="500"/>
      <c r="CL730" s="59">
        <f>+BR729/CL728</f>
        <v>0.75794403240537844</v>
      </c>
    </row>
    <row r="732" spans="44:90" x14ac:dyDescent="0.3">
      <c r="BA732" s="56">
        <f>+BR728+BA710</f>
        <v>244445608.26966968</v>
      </c>
      <c r="BC732" s="59">
        <f>+BA732/CL728</f>
        <v>0.73407089570471373</v>
      </c>
      <c r="BE732" s="56"/>
      <c r="BG732" s="1">
        <v>190040000</v>
      </c>
      <c r="BP732" s="1">
        <f>+(BP729-BP728)/2</f>
        <v>13220000</v>
      </c>
      <c r="CL732" s="56">
        <f>+CL728-BR728</f>
        <v>113877723</v>
      </c>
    </row>
    <row r="733" spans="44:90" x14ac:dyDescent="0.3">
      <c r="BG733" s="56">
        <f>+BP729-BG732</f>
        <v>1160000</v>
      </c>
      <c r="BP733" s="56">
        <v>1800000</v>
      </c>
    </row>
    <row r="734" spans="44:90" ht="15" thickBot="1" x14ac:dyDescent="0.35">
      <c r="BP734" s="578">
        <f>+BP732-BP733</f>
        <v>11420000</v>
      </c>
    </row>
    <row r="735" spans="44:90" ht="15" thickTop="1" x14ac:dyDescent="0.3">
      <c r="CL735" s="59">
        <f>+BP728/CL728</f>
        <v>0.49477477477477477</v>
      </c>
    </row>
    <row r="737" spans="42:90" x14ac:dyDescent="0.3">
      <c r="BE737" s="500"/>
      <c r="BF737" s="500"/>
      <c r="BG737" s="500"/>
      <c r="BH737" s="500"/>
      <c r="BI737" s="500"/>
      <c r="BJ737" s="500"/>
      <c r="BK737" s="500"/>
      <c r="BL737" s="500"/>
      <c r="BM737" s="500"/>
      <c r="BN737" s="500"/>
      <c r="BO737" s="500"/>
      <c r="BP737" s="500"/>
      <c r="BQ737" s="500"/>
      <c r="BR737" s="500"/>
      <c r="BS737" s="500"/>
      <c r="BT737" s="500"/>
      <c r="BU737" s="500"/>
      <c r="BV737" s="500"/>
      <c r="BW737" s="500"/>
      <c r="BX737" s="500"/>
      <c r="BY737" s="500"/>
    </row>
    <row r="738" spans="42:90" x14ac:dyDescent="0.3">
      <c r="BE738" s="500"/>
      <c r="BF738" s="500"/>
      <c r="BG738" s="500"/>
      <c r="BH738" s="500"/>
      <c r="BI738" s="500"/>
      <c r="BJ738" s="500"/>
      <c r="BK738" s="500"/>
      <c r="BL738" s="500"/>
      <c r="BM738" s="500"/>
      <c r="BN738" s="500"/>
      <c r="BO738" s="500"/>
      <c r="BP738" s="500"/>
      <c r="BQ738" s="500"/>
      <c r="BR738" s="500"/>
      <c r="BS738" s="500"/>
      <c r="BT738" s="500"/>
      <c r="BU738" s="500"/>
      <c r="BV738" s="500"/>
      <c r="BW738" s="500"/>
      <c r="BX738" s="500"/>
      <c r="BY738" s="500"/>
    </row>
    <row r="739" spans="42:90" x14ac:dyDescent="0.3">
      <c r="AP739" s="1">
        <v>1500000</v>
      </c>
      <c r="BE739" s="500"/>
      <c r="BF739" s="500"/>
      <c r="BG739" s="500"/>
      <c r="BH739" s="500"/>
      <c r="BI739" s="500"/>
      <c r="BJ739" s="500"/>
      <c r="BK739" s="500"/>
      <c r="BL739" s="500"/>
      <c r="BM739" s="500"/>
      <c r="BN739" s="500"/>
      <c r="BO739" s="500"/>
      <c r="BP739" s="500"/>
      <c r="BQ739" s="500"/>
      <c r="BR739" s="500"/>
      <c r="BS739" s="500"/>
      <c r="BT739" s="500"/>
      <c r="BU739" s="500"/>
      <c r="BV739" s="500"/>
      <c r="BW739" s="500"/>
      <c r="BX739" s="500"/>
      <c r="BY739" s="500"/>
    </row>
    <row r="740" spans="42:90" x14ac:dyDescent="0.3">
      <c r="AP740">
        <v>7</v>
      </c>
      <c r="BE740" s="500"/>
      <c r="BY740" s="500"/>
      <c r="CL740">
        <v>177090000</v>
      </c>
    </row>
    <row r="741" spans="42:90" x14ac:dyDescent="0.3">
      <c r="AP741" s="1">
        <f>+AP739*AP740</f>
        <v>10500000</v>
      </c>
      <c r="BE741" s="500"/>
      <c r="BY741" s="500"/>
      <c r="CL741" s="231">
        <f>+CL740/CL728</f>
        <v>0.53180180180180181</v>
      </c>
    </row>
    <row r="742" spans="42:90" x14ac:dyDescent="0.3">
      <c r="BE742" s="500"/>
      <c r="BY742" s="500"/>
    </row>
    <row r="743" spans="42:90" x14ac:dyDescent="0.3">
      <c r="BE743" s="500"/>
      <c r="BY743" s="500"/>
    </row>
    <row r="744" spans="42:90" x14ac:dyDescent="0.3">
      <c r="BE744" s="500"/>
      <c r="BY744" s="500"/>
      <c r="CL744" s="56">
        <f>+BR728+27420000</f>
        <v>246542277</v>
      </c>
    </row>
    <row r="745" spans="42:90" x14ac:dyDescent="0.3">
      <c r="BE745" s="500"/>
      <c r="BY745" s="500"/>
    </row>
    <row r="746" spans="42:90" x14ac:dyDescent="0.3">
      <c r="BE746" s="500"/>
      <c r="BY746" s="500"/>
      <c r="CL746" s="59">
        <f>+CL744/CL728</f>
        <v>0.74036719819819818</v>
      </c>
    </row>
    <row r="747" spans="42:90" x14ac:dyDescent="0.3">
      <c r="BE747" s="500"/>
      <c r="BY747" s="500"/>
    </row>
    <row r="748" spans="42:90" x14ac:dyDescent="0.3">
      <c r="BE748" s="500"/>
      <c r="BY748" s="500"/>
    </row>
    <row r="749" spans="42:90" x14ac:dyDescent="0.3">
      <c r="BE749" s="500"/>
      <c r="BY749" s="500"/>
    </row>
    <row r="750" spans="42:90" x14ac:dyDescent="0.3">
      <c r="BE750" s="500"/>
      <c r="BY750" s="500"/>
    </row>
    <row r="751" spans="42:90" x14ac:dyDescent="0.3">
      <c r="BE751" s="500"/>
      <c r="BY751" s="500"/>
    </row>
    <row r="752" spans="42:90" x14ac:dyDescent="0.3">
      <c r="BE752" s="500"/>
      <c r="BY752" s="500"/>
    </row>
    <row r="753" spans="57:77" x14ac:dyDescent="0.3">
      <c r="BE753" s="500"/>
      <c r="BF753" s="500"/>
      <c r="BG753" s="500"/>
      <c r="BH753" s="500"/>
      <c r="BI753" s="500"/>
      <c r="BJ753" s="500"/>
      <c r="BK753" s="500"/>
      <c r="BL753" s="500"/>
      <c r="BM753" s="500"/>
      <c r="BN753" s="500"/>
      <c r="BO753" s="500"/>
      <c r="BP753" s="500"/>
      <c r="BQ753" s="500"/>
      <c r="BR753" s="500"/>
      <c r="BS753" s="500"/>
      <c r="BT753" s="500"/>
      <c r="BU753" s="500"/>
      <c r="BV753" s="500"/>
      <c r="BW753" s="500"/>
      <c r="BX753" s="500"/>
      <c r="BY753" s="500"/>
    </row>
    <row r="754" spans="57:77" x14ac:dyDescent="0.3">
      <c r="BE754" s="500"/>
      <c r="BF754" s="500"/>
      <c r="BG754" s="500"/>
      <c r="BH754" s="500"/>
      <c r="BI754" s="500"/>
      <c r="BJ754" s="500"/>
      <c r="BK754" s="500"/>
      <c r="BL754" s="500"/>
      <c r="BM754" s="500"/>
      <c r="BN754" s="500"/>
      <c r="BO754" s="500"/>
      <c r="BP754" s="500"/>
      <c r="BQ754" s="500"/>
      <c r="BR754" s="500"/>
      <c r="BS754" s="500"/>
      <c r="BT754" s="500"/>
      <c r="BU754" s="500"/>
      <c r="BV754" s="500"/>
      <c r="BW754" s="500"/>
      <c r="BX754" s="500"/>
      <c r="BY754" s="500"/>
    </row>
    <row r="755" spans="57:77" x14ac:dyDescent="0.3">
      <c r="BE755" s="500"/>
      <c r="BF755" s="500"/>
      <c r="BG755" s="500"/>
      <c r="BH755" s="500"/>
      <c r="BI755" s="500"/>
      <c r="BJ755" s="500"/>
      <c r="BK755" s="500"/>
      <c r="BL755" s="500"/>
      <c r="BM755" s="500"/>
      <c r="BN755" s="500"/>
      <c r="BO755" s="500"/>
      <c r="BP755" s="500"/>
      <c r="BQ755" s="500"/>
      <c r="BR755" s="500"/>
      <c r="BS755" s="500"/>
      <c r="BT755" s="500"/>
      <c r="BU755" s="500"/>
      <c r="BV755" s="500"/>
      <c r="BW755" s="500"/>
      <c r="BX755" s="500"/>
      <c r="BY755" s="500"/>
    </row>
    <row r="756" spans="57:77" x14ac:dyDescent="0.3">
      <c r="BE756" s="500"/>
      <c r="BF756" s="500"/>
      <c r="BG756" s="500"/>
      <c r="BH756" s="500"/>
      <c r="BI756" s="500"/>
      <c r="BJ756" s="500"/>
      <c r="BK756" s="500"/>
      <c r="BL756" s="500"/>
      <c r="BM756" s="500"/>
      <c r="BN756" s="500"/>
      <c r="BO756" s="500"/>
      <c r="BP756" s="500"/>
      <c r="BQ756" s="500"/>
      <c r="BR756" s="500"/>
      <c r="BS756" s="500"/>
      <c r="BT756" s="500"/>
      <c r="BU756" s="500"/>
      <c r="BV756" s="500"/>
      <c r="BW756" s="500"/>
      <c r="BX756" s="500"/>
      <c r="BY756" s="500"/>
    </row>
    <row r="757" spans="57:77" x14ac:dyDescent="0.3">
      <c r="BE757" s="500"/>
      <c r="BF757" s="500"/>
      <c r="BG757" s="500"/>
      <c r="BH757" s="500"/>
      <c r="BI757" s="500"/>
      <c r="BJ757" s="500"/>
      <c r="BK757" s="500"/>
      <c r="BL757" s="500"/>
      <c r="BM757" s="500"/>
      <c r="BN757" s="500"/>
      <c r="BO757" s="500"/>
      <c r="BP757" s="500"/>
      <c r="BQ757" s="500"/>
      <c r="BR757" s="500"/>
      <c r="BS757" s="500"/>
      <c r="BT757" s="500"/>
      <c r="BU757" s="500"/>
      <c r="BV757" s="500"/>
      <c r="BW757" s="500"/>
      <c r="BX757" s="500"/>
      <c r="BY757" s="500"/>
    </row>
    <row r="758" spans="57:77" x14ac:dyDescent="0.3">
      <c r="BE758" s="500"/>
      <c r="BF758" s="500"/>
      <c r="BG758" s="500"/>
      <c r="BH758" s="500"/>
      <c r="BI758" s="500"/>
      <c r="BJ758" s="500"/>
      <c r="BK758" s="500"/>
      <c r="BL758" s="500"/>
      <c r="BM758" s="500"/>
      <c r="BN758" s="500"/>
      <c r="BO758" s="500"/>
      <c r="BP758" s="500"/>
      <c r="BQ758" s="500"/>
      <c r="BR758" s="500"/>
      <c r="BS758" s="500"/>
      <c r="BT758" s="500"/>
      <c r="BU758" s="500"/>
      <c r="BV758" s="500"/>
      <c r="BW758" s="500"/>
      <c r="BX758" s="500"/>
      <c r="BY758" s="500"/>
    </row>
    <row r="759" spans="57:77" x14ac:dyDescent="0.3">
      <c r="BE759" s="500"/>
      <c r="BF759" s="500"/>
      <c r="BG759" s="500"/>
      <c r="BH759" s="500"/>
      <c r="BI759" s="500"/>
      <c r="BJ759" s="500"/>
      <c r="BK759" s="500"/>
      <c r="BL759" s="500"/>
      <c r="BM759" s="500"/>
      <c r="BN759" s="500"/>
      <c r="BO759" s="500"/>
      <c r="BP759" s="500"/>
      <c r="BQ759" s="500"/>
      <c r="BR759" s="500"/>
      <c r="BS759" s="500"/>
      <c r="BT759" s="500"/>
      <c r="BU759" s="500"/>
      <c r="BV759" s="500"/>
      <c r="BW759" s="500"/>
      <c r="BX759" s="500"/>
      <c r="BY759" s="500"/>
    </row>
    <row r="760" spans="57:77" x14ac:dyDescent="0.3">
      <c r="BE760" s="500"/>
      <c r="BF760" s="500"/>
      <c r="BG760" s="500"/>
      <c r="BH760" s="500"/>
      <c r="BI760" s="500"/>
      <c r="BJ760" s="500"/>
      <c r="BK760" s="500"/>
      <c r="BL760" s="500"/>
      <c r="BM760" s="500"/>
      <c r="BN760" s="500"/>
      <c r="BO760" s="500"/>
      <c r="BP760" s="500"/>
      <c r="BQ760" s="500"/>
      <c r="BR760" s="500"/>
      <c r="BS760" s="500"/>
      <c r="BT760" s="500"/>
      <c r="BU760" s="500"/>
      <c r="BV760" s="500"/>
      <c r="BW760" s="500"/>
      <c r="BX760" s="500"/>
      <c r="BY760" s="500"/>
    </row>
  </sheetData>
  <mergeCells count="60">
    <mergeCell ref="BR729:BV729"/>
    <mergeCell ref="AV693:AY693"/>
    <mergeCell ref="BE700:BE701"/>
    <mergeCell ref="AV676:AX676"/>
    <mergeCell ref="BR721:BV722"/>
    <mergeCell ref="BR723:BV723"/>
    <mergeCell ref="AT703:AX703"/>
    <mergeCell ref="AT707:AZ707"/>
    <mergeCell ref="AT701:AY701"/>
    <mergeCell ref="AT704:AZ704"/>
    <mergeCell ref="AT720:BV720"/>
    <mergeCell ref="BG700:BG701"/>
    <mergeCell ref="AT702:AX702"/>
    <mergeCell ref="BP714:BT714"/>
    <mergeCell ref="BI728:BN728"/>
    <mergeCell ref="BR724:BV724"/>
    <mergeCell ref="AK633:AN633"/>
    <mergeCell ref="AS699:BH699"/>
    <mergeCell ref="H661:J661"/>
    <mergeCell ref="AK638:AN638"/>
    <mergeCell ref="BI729:BN729"/>
    <mergeCell ref="AT724:AX724"/>
    <mergeCell ref="AT725:AX725"/>
    <mergeCell ref="AT726:AZ726"/>
    <mergeCell ref="BA721:BE721"/>
    <mergeCell ref="BG721:BP721"/>
    <mergeCell ref="BI723:BN723"/>
    <mergeCell ref="BI722:BN722"/>
    <mergeCell ref="AK629:AN629"/>
    <mergeCell ref="AK639:AN639"/>
    <mergeCell ref="AV688:AX688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628:AV628"/>
    <mergeCell ref="AK630:AN630"/>
    <mergeCell ref="AK631:AN631"/>
    <mergeCell ref="AK632:AN632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725:BV725"/>
    <mergeCell ref="BR726:BV726"/>
    <mergeCell ref="BR728:BV728"/>
    <mergeCell ref="BI727:BN727"/>
    <mergeCell ref="BR727:BV727"/>
    <mergeCell ref="BI726:BN726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634:AP636 AR634:AR636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628"/>
  <sheetViews>
    <sheetView workbookViewId="0">
      <selection activeCell="AF30" sqref="AF30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0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+K616</f>
        <v>4201735</v>
      </c>
      <c r="AG16" s="187"/>
      <c r="AH16" s="201">
        <f>+AJ31</f>
        <v>13083.694460337947</v>
      </c>
      <c r="AI16" s="201"/>
      <c r="AJ16" s="202">
        <f>+S616</f>
        <v>93587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861480</v>
      </c>
      <c r="AG17" s="188"/>
      <c r="AH17" s="149">
        <v>12499</v>
      </c>
      <c r="AI17" s="201"/>
      <c r="AJ17" s="148">
        <v>19087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1593122</v>
      </c>
      <c r="AG18" s="188"/>
      <c r="AH18" s="149">
        <v>12444</v>
      </c>
      <c r="AI18" s="201"/>
      <c r="AJ18" s="148">
        <v>31897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6656337</v>
      </c>
      <c r="AG19" s="188"/>
      <c r="AH19" s="188"/>
      <c r="AI19" s="188"/>
      <c r="AJ19" s="206">
        <f>SUM(AJ16:AJ18)</f>
        <v>144571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Table'!H615</f>
        <v>0.14947255655731831</v>
      </c>
      <c r="AG21" s="188"/>
      <c r="AH21" s="188"/>
      <c r="AI21" s="188"/>
      <c r="AJ21" s="208">
        <f>+AJ19/'Main Table'!AA615</f>
        <v>0.20215168332725078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+E616</f>
        <v>2589297</v>
      </c>
      <c r="AE27" s="155"/>
      <c r="AF27" s="186">
        <v>13310</v>
      </c>
      <c r="AG27" s="155"/>
      <c r="AH27" s="177">
        <f>+AD27/AD$31</f>
        <v>0.51139384758498307</v>
      </c>
      <c r="AI27" s="177"/>
      <c r="AJ27" s="155">
        <f>+AF27*AH27</f>
        <v>6806.6521113561248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+G616</f>
        <v>1207469</v>
      </c>
      <c r="AE28" s="155"/>
      <c r="AF28" s="186">
        <v>13594</v>
      </c>
      <c r="AG28" s="155"/>
      <c r="AH28" s="177">
        <f>+AD28/AD$31</f>
        <v>0.23847871362365611</v>
      </c>
      <c r="AI28" s="177"/>
      <c r="AJ28" s="155">
        <f>+AF28*AH28</f>
        <v>3241.8796329999809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+I616</f>
        <v>404969</v>
      </c>
      <c r="AE29" s="155"/>
      <c r="AF29" s="186">
        <v>11359</v>
      </c>
      <c r="AG29" s="155"/>
      <c r="AH29" s="177">
        <f>+AD29/AD$31</f>
        <v>7.9982580238050327E-2</v>
      </c>
      <c r="AI29" s="177"/>
      <c r="AJ29" s="155">
        <f>+AF29*AH29</f>
        <v>908.52212892401371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861480</v>
      </c>
      <c r="AE30" s="237"/>
      <c r="AF30" s="155">
        <f>+AH17</f>
        <v>12499</v>
      </c>
      <c r="AG30" s="237"/>
      <c r="AH30" s="177">
        <f>+AD30/AD$31</f>
        <v>0.17014485855331049</v>
      </c>
      <c r="AI30" s="237"/>
      <c r="AJ30" s="155">
        <f>+AF30*AH30</f>
        <v>2126.6405870578278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5063215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13083.694460337947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Table'!AA615</f>
        <v>715161</v>
      </c>
      <c r="AJ49" s="56">
        <f>+AJ19</f>
        <v>144571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144571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570590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239647.8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330942.2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0.46275202367019458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14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08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" si="99">SUM(E553:I553)</f>
        <v>3840282</v>
      </c>
      <c r="L553" s="6"/>
      <c r="M553" s="438">
        <f t="shared" ref="M553" si="100">+(K553-K552)/K552</f>
        <v>2.1196928415548521E-3</v>
      </c>
      <c r="N553" s="29"/>
      <c r="O553" s="29"/>
      <c r="P553" s="29"/>
      <c r="Q553" s="332">
        <f t="shared" ref="Q553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ref="K554" si="102">SUM(E554:I554)</f>
        <v>3847488</v>
      </c>
      <c r="L554" s="6"/>
      <c r="M554" s="438">
        <f t="shared" ref="M554" si="103">+(K554-K553)/K553</f>
        <v>1.8764247000610892E-3</v>
      </c>
      <c r="N554" s="29"/>
      <c r="O554" s="29"/>
      <c r="P554" s="29"/>
      <c r="Q554" s="332">
        <f t="shared" ref="Q554" si="104">+K554-K553</f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ref="K555" si="105">SUM(E555:I555)</f>
        <v>3854994</v>
      </c>
      <c r="L555" s="6"/>
      <c r="M555" s="438">
        <f t="shared" ref="M555" si="106">+(K555-K554)/K554</f>
        <v>1.9508832776086631E-3</v>
      </c>
      <c r="N555" s="29"/>
      <c r="O555" s="29"/>
      <c r="P555" s="29"/>
      <c r="Q555" s="332">
        <f t="shared" ref="Q555" si="107">+K555-K554</f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ref="K556" si="108">SUM(E556:I556)</f>
        <v>3865800</v>
      </c>
      <c r="L556" s="6"/>
      <c r="M556" s="438">
        <f t="shared" ref="M556" si="109">+(K556-K555)/K555</f>
        <v>2.8031172032952582E-3</v>
      </c>
      <c r="N556" s="29"/>
      <c r="O556" s="29"/>
      <c r="P556" s="29"/>
      <c r="Q556" s="332">
        <f t="shared" ref="Q556" si="110">+K556-K555</f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ref="K557" si="111">SUM(E557:I557)</f>
        <v>3875720</v>
      </c>
      <c r="L557" s="6"/>
      <c r="M557" s="438">
        <f t="shared" ref="M557" si="112">+(K557-K556)/K556</f>
        <v>2.5660924000206944E-3</v>
      </c>
      <c r="N557" s="29"/>
      <c r="O557" s="29"/>
      <c r="P557" s="29"/>
      <c r="Q557" s="332">
        <f t="shared" ref="Q557" si="113">+K557-K556</f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ref="K558" si="114">SUM(E558:I558)</f>
        <v>3884102</v>
      </c>
      <c r="L558" s="6"/>
      <c r="M558" s="438">
        <f t="shared" ref="M558" si="115">+(K558-K557)/K557</f>
        <v>2.162694931522401E-3</v>
      </c>
      <c r="N558" s="29"/>
      <c r="O558" s="29"/>
      <c r="P558" s="29"/>
      <c r="Q558" s="332">
        <f t="shared" ref="Q558" si="116">+K558-K557</f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ref="K559" si="117">SUM(E559:I559)</f>
        <v>3891229</v>
      </c>
      <c r="L559" s="6"/>
      <c r="M559" s="438">
        <f t="shared" ref="M559" si="118">+(K559-K558)/K558</f>
        <v>1.8349157668876874E-3</v>
      </c>
      <c r="N559" s="29"/>
      <c r="O559" s="29"/>
      <c r="P559" s="29"/>
      <c r="Q559" s="332">
        <f t="shared" ref="Q559" si="119">+K559-K558</f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ref="K560" si="120">SUM(E560:I560)</f>
        <v>3897741</v>
      </c>
      <c r="L560" s="6"/>
      <c r="M560" s="438">
        <f t="shared" ref="M560" si="121">+(K560-K559)/K559</f>
        <v>1.673507264671393E-3</v>
      </c>
      <c r="N560" s="29"/>
      <c r="O560" s="29"/>
      <c r="P560" s="29"/>
      <c r="Q560" s="332">
        <f t="shared" ref="Q560" si="122">+K560-K559</f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ref="K561" si="123">SUM(E561:I561)</f>
        <v>3905648</v>
      </c>
      <c r="L561" s="6"/>
      <c r="M561" s="438">
        <f t="shared" ref="M561" si="124">+(K561-K560)/K560</f>
        <v>2.0286109313061079E-3</v>
      </c>
      <c r="N561" s="29"/>
      <c r="O561" s="29"/>
      <c r="P561" s="29"/>
      <c r="Q561" s="332">
        <f t="shared" ref="Q561" si="125">+K561-K560</f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ref="K562" si="126">SUM(E562:I562)</f>
        <v>3913047</v>
      </c>
      <c r="L562" s="6"/>
      <c r="M562" s="438">
        <f t="shared" ref="M562" si="127">+(K562-K561)/K561</f>
        <v>1.8944359553139454E-3</v>
      </c>
      <c r="N562" s="29"/>
      <c r="O562" s="29"/>
      <c r="P562" s="29"/>
      <c r="Q562" s="332">
        <f t="shared" ref="Q562" si="128">+K562-K561</f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ref="K563" si="129">SUM(E563:I563)</f>
        <v>3920942</v>
      </c>
      <c r="L563" s="6"/>
      <c r="M563" s="438">
        <f t="shared" ref="M563" si="130">+(K563-K562)/K562</f>
        <v>2.0176092952627453E-3</v>
      </c>
      <c r="N563" s="29"/>
      <c r="O563" s="29"/>
      <c r="P563" s="29"/>
      <c r="Q563" s="332">
        <f t="shared" ref="Q563" si="131">+K563-K562</f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ref="K564" si="132">SUM(E564:I564)</f>
        <v>3929740</v>
      </c>
      <c r="L564" s="6"/>
      <c r="M564" s="438">
        <f t="shared" ref="M564" si="133">+(K564-K563)/K563</f>
        <v>2.2438485445589349E-3</v>
      </c>
      <c r="N564" s="29"/>
      <c r="O564" s="29"/>
      <c r="P564" s="29"/>
      <c r="Q564" s="332">
        <f t="shared" ref="Q564" si="134">+K564-K563</f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ref="K565" si="135">SUM(E565:I565)</f>
        <v>3936070</v>
      </c>
      <c r="L565" s="6"/>
      <c r="M565" s="438">
        <f t="shared" ref="M565" si="136">+(K565-K564)/K564</f>
        <v>1.6107935893977718E-3</v>
      </c>
      <c r="N565" s="29"/>
      <c r="O565" s="29"/>
      <c r="P565" s="29"/>
      <c r="Q565" s="332">
        <f t="shared" ref="Q565" si="137">+K565-K564</f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ref="K566:K567" si="138">SUM(E566:I566)</f>
        <v>3941000</v>
      </c>
      <c r="L566" s="6"/>
      <c r="M566" s="438">
        <f t="shared" ref="M566:M567" si="139">+(K566-K565)/K565</f>
        <v>1.2525183749272752E-3</v>
      </c>
      <c r="N566" s="29"/>
      <c r="O566" s="29"/>
      <c r="P566" s="29"/>
      <c r="Q566" s="332">
        <f t="shared" ref="Q566:Q567" si="140">+K566-K565</f>
        <v>4930</v>
      </c>
      <c r="R566" s="6"/>
      <c r="S566" s="7">
        <f t="shared" ref="S566" si="141"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138"/>
        <v>3949161</v>
      </c>
      <c r="L567" s="6"/>
      <c r="M567" s="438">
        <f t="shared" si="139"/>
        <v>2.0707942146663285E-3</v>
      </c>
      <c r="N567" s="29"/>
      <c r="O567" s="29"/>
      <c r="P567" s="29"/>
      <c r="Q567" s="332">
        <f t="shared" si="140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ref="K568" si="142">SUM(E568:I568)</f>
        <v>3954218</v>
      </c>
      <c r="L568" s="6"/>
      <c r="M568" s="438">
        <f t="shared" ref="M568" si="143">+(K568-K567)/K567</f>
        <v>1.2805251545834671E-3</v>
      </c>
      <c r="N568" s="29"/>
      <c r="O568" s="29"/>
      <c r="P568" s="29"/>
      <c r="Q568" s="332">
        <f t="shared" ref="Q568" si="144">+K568-K567</f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ref="K569" si="145">SUM(E569:I569)</f>
        <v>3964178</v>
      </c>
      <c r="L569" s="6"/>
      <c r="M569" s="438">
        <f t="shared" ref="M569" si="146">+(K569-K568)/K568</f>
        <v>2.5188292602987493E-3</v>
      </c>
      <c r="N569" s="29"/>
      <c r="O569" s="29"/>
      <c r="P569" s="29"/>
      <c r="Q569" s="332">
        <f t="shared" ref="Q569" si="147">+K569-K568</f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ref="K570" si="148">SUM(E570:I570)</f>
        <v>3971598</v>
      </c>
      <c r="L570" s="6"/>
      <c r="M570" s="438">
        <f t="shared" ref="M570" si="149">+(K570-K569)/K569</f>
        <v>1.8717625696928846E-3</v>
      </c>
      <c r="N570" s="29"/>
      <c r="O570" s="29"/>
      <c r="P570" s="29"/>
      <c r="Q570" s="332">
        <f t="shared" ref="Q570" si="150">+K570-K569</f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ref="K571" si="151">SUM(E571:I571)</f>
        <v>3979753</v>
      </c>
      <c r="L571" s="6"/>
      <c r="M571" s="438">
        <f t="shared" ref="M571" si="152">+(K571-K570)/K570</f>
        <v>2.0533296673026827E-3</v>
      </c>
      <c r="N571" s="29"/>
      <c r="O571" s="29"/>
      <c r="P571" s="29"/>
      <c r="Q571" s="332">
        <f t="shared" ref="Q571" si="153">+K571-K570</f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ref="K572" si="154">SUM(E572:I572)</f>
        <v>3985232</v>
      </c>
      <c r="L572" s="6"/>
      <c r="M572" s="438">
        <f t="shared" ref="M572" si="155">+(K572-K571)/K571</f>
        <v>1.3767186054008879E-3</v>
      </c>
      <c r="N572" s="29"/>
      <c r="O572" s="29"/>
      <c r="P572" s="29"/>
      <c r="Q572" s="332">
        <f t="shared" ref="Q572" si="156">+K572-K571</f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ref="K573" si="157">SUM(E573:I573)</f>
        <v>3990337</v>
      </c>
      <c r="L573" s="6"/>
      <c r="M573" s="438">
        <f t="shared" ref="M573" si="158">+(K573-K572)/K572</f>
        <v>1.2809793758556591E-3</v>
      </c>
      <c r="N573" s="29"/>
      <c r="O573" s="29"/>
      <c r="P573" s="29"/>
      <c r="Q573" s="332">
        <f t="shared" ref="Q573" si="159">+K573-K572</f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ref="K574" si="160">SUM(E574:I574)</f>
        <v>3998412</v>
      </c>
      <c r="L574" s="6"/>
      <c r="M574" s="438">
        <f t="shared" ref="M574" si="161">+(K574-K573)/K573</f>
        <v>2.0236386049599319E-3</v>
      </c>
      <c r="N574" s="29"/>
      <c r="O574" s="29"/>
      <c r="P574" s="29"/>
      <c r="Q574" s="332">
        <f t="shared" ref="Q574" si="162">+K574-K573</f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ref="K575" si="163">SUM(E575:I575)</f>
        <v>4004361</v>
      </c>
      <c r="L575" s="6"/>
      <c r="M575" s="438">
        <f t="shared" ref="M575" si="164">+(K575-K574)/K574</f>
        <v>1.4878406727470805E-3</v>
      </c>
      <c r="N575" s="29"/>
      <c r="O575" s="29"/>
      <c r="P575" s="29"/>
      <c r="Q575" s="332">
        <f t="shared" ref="Q575" si="165">+K575-K574</f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ref="K576" si="166">SUM(E576:I576)</f>
        <v>4012773</v>
      </c>
      <c r="L576" s="6"/>
      <c r="M576" s="438">
        <f t="shared" ref="M576" si="167">+(K576-K575)/K575</f>
        <v>2.1007097012482141E-3</v>
      </c>
      <c r="N576" s="29"/>
      <c r="O576" s="29"/>
      <c r="P576" s="29"/>
      <c r="Q576" s="332">
        <f t="shared" ref="Q576" si="168">+K576-K575</f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ref="K577" si="169">SUM(E577:I577)</f>
        <v>4020908</v>
      </c>
      <c r="L577" s="6"/>
      <c r="M577" s="438">
        <f t="shared" ref="M577" si="170">+(K577-K576)/K576</f>
        <v>2.0272763996368598E-3</v>
      </c>
      <c r="N577" s="29"/>
      <c r="O577" s="29"/>
      <c r="P577" s="29"/>
      <c r="Q577" s="332">
        <f t="shared" ref="Q577" si="171">+K577-K576</f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ref="K578" si="172">SUM(E578:I578)</f>
        <v>4029100</v>
      </c>
      <c r="L578" s="6"/>
      <c r="M578" s="438">
        <f t="shared" ref="M578" si="173">+(K578-K577)/K577</f>
        <v>2.0373507675380785E-3</v>
      </c>
      <c r="N578" s="29"/>
      <c r="O578" s="29"/>
      <c r="P578" s="29"/>
      <c r="Q578" s="332">
        <f t="shared" ref="Q578" si="174">+K578-K577</f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ref="K579" si="175">SUM(E579:I579)</f>
        <v>4034698</v>
      </c>
      <c r="L579" s="6"/>
      <c r="M579" s="438">
        <f t="shared" ref="M579" si="176">+(K579-K578)/K578</f>
        <v>1.3893921719490706E-3</v>
      </c>
      <c r="N579" s="29"/>
      <c r="O579" s="29"/>
      <c r="P579" s="29"/>
      <c r="Q579" s="332">
        <f t="shared" ref="Q579" si="177">+K579-K578</f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ref="K580" si="178">SUM(E580:I580)</f>
        <v>4038338</v>
      </c>
      <c r="L580" s="6"/>
      <c r="M580" s="438">
        <f t="shared" ref="M580" si="179">+(K580-K579)/K579</f>
        <v>9.0217409084893097E-4</v>
      </c>
      <c r="N580" s="29"/>
      <c r="O580" s="29"/>
      <c r="P580" s="29"/>
      <c r="Q580" s="332">
        <f t="shared" ref="Q580" si="180">+K580-K579</f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ref="K581" si="181">SUM(E581:I581)</f>
        <v>4045188</v>
      </c>
      <c r="L581" s="6"/>
      <c r="M581" s="438">
        <f t="shared" ref="M581" si="182">+(K581-K580)/K580</f>
        <v>1.6962423650521575E-3</v>
      </c>
      <c r="N581" s="29"/>
      <c r="O581" s="29"/>
      <c r="P581" s="29"/>
      <c r="Q581" s="332">
        <f t="shared" ref="Q581" si="183">+K581-K580</f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ref="K582" si="184">SUM(E582:I582)</f>
        <v>4052038</v>
      </c>
      <c r="L582" s="6"/>
      <c r="M582" s="438">
        <f t="shared" ref="M582" si="185">+(K582-K581)/K581</f>
        <v>1.6933699991199421E-3</v>
      </c>
      <c r="N582" s="29"/>
      <c r="O582" s="29"/>
      <c r="P582" s="29"/>
      <c r="Q582" s="332">
        <f t="shared" ref="Q582" si="186">+K582-K581</f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ref="K583" si="187">SUM(E583:I583)</f>
        <v>4059557</v>
      </c>
      <c r="L583" s="6"/>
      <c r="M583" s="438">
        <f t="shared" ref="M583" si="188">+(K583-K582)/K582</f>
        <v>1.8556094488748624E-3</v>
      </c>
      <c r="N583" s="29"/>
      <c r="O583" s="29"/>
      <c r="P583" s="29"/>
      <c r="Q583" s="332">
        <f t="shared" ref="Q583" si="189">+K583-K582</f>
        <v>7519</v>
      </c>
      <c r="R583" s="6"/>
      <c r="S583" s="7">
        <f t="shared" ref="S583" si="190"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ref="K584" si="191">SUM(E584:I584)</f>
        <v>4066605</v>
      </c>
      <c r="L584" s="6"/>
      <c r="M584" s="438">
        <f t="shared" ref="M584" si="192">+(K584-K583)/K583</f>
        <v>1.7361500281927315E-3</v>
      </c>
      <c r="N584" s="29"/>
      <c r="O584" s="29"/>
      <c r="P584" s="29"/>
      <c r="Q584" s="332">
        <f t="shared" ref="Q584" si="193">+K584-K583</f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" si="194">SUM(E585:I585)</f>
        <v>4074705</v>
      </c>
      <c r="L585" s="6"/>
      <c r="M585" s="438">
        <f t="shared" ref="M585" si="195">+(K585-K584)/K584</f>
        <v>1.9918334827208443E-3</v>
      </c>
      <c r="N585" s="29"/>
      <c r="O585" s="29"/>
      <c r="P585" s="29"/>
      <c r="Q585" s="332">
        <f t="shared" ref="Q585" si="196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ref="K586" si="197">SUM(E586:I586)</f>
        <v>4080425</v>
      </c>
      <c r="L586" s="6"/>
      <c r="M586" s="438">
        <f t="shared" ref="M586" si="198">+(K586-K585)/K585</f>
        <v>1.403782605121107E-3</v>
      </c>
      <c r="N586" s="29"/>
      <c r="O586" s="29"/>
      <c r="P586" s="29"/>
      <c r="Q586" s="332">
        <f t="shared" ref="Q586" si="199">+K586-K585</f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ref="K587" si="200">SUM(E587:I587)</f>
        <v>4084654</v>
      </c>
      <c r="L587" s="6"/>
      <c r="M587" s="438">
        <f t="shared" ref="M587" si="201">+(K587-K586)/K586</f>
        <v>1.0364116482964396E-3</v>
      </c>
      <c r="N587" s="29"/>
      <c r="O587" s="29"/>
      <c r="P587" s="29"/>
      <c r="Q587" s="332">
        <f t="shared" ref="Q587" si="202">+K587-K586</f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ref="K588" si="203">SUM(E588:I588)</f>
        <v>4091503</v>
      </c>
      <c r="L588" s="6"/>
      <c r="M588" s="438">
        <f t="shared" ref="M588" si="204">+(K588-K587)/K587</f>
        <v>1.676763809125571E-3</v>
      </c>
      <c r="N588" s="29"/>
      <c r="O588" s="29"/>
      <c r="P588" s="29"/>
      <c r="Q588" s="332">
        <f t="shared" ref="Q588" si="205">+K588-K587</f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ref="K589" si="206">SUM(E589:I589)</f>
        <v>4096690</v>
      </c>
      <c r="L589" s="6"/>
      <c r="M589" s="438">
        <f t="shared" ref="M589" si="207">+(K589-K588)/K588</f>
        <v>1.267749284309458E-3</v>
      </c>
      <c r="N589" s="29"/>
      <c r="O589" s="29"/>
      <c r="P589" s="29"/>
      <c r="Q589" s="332">
        <f t="shared" ref="Q589" si="208">+K589-K588</f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ref="K590" si="209">SUM(E590:I590)</f>
        <v>4102955</v>
      </c>
      <c r="L590" s="6"/>
      <c r="M590" s="438">
        <f t="shared" ref="M590" si="210">+(K590-K589)/K589</f>
        <v>1.5292833970839874E-3</v>
      </c>
      <c r="N590" s="29"/>
      <c r="O590" s="29"/>
      <c r="P590" s="29"/>
      <c r="Q590" s="332">
        <f t="shared" ref="Q590" si="211">+K590-K589</f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ref="K591" si="212">SUM(E591:I591)</f>
        <v>4109196</v>
      </c>
      <c r="L591" s="6"/>
      <c r="M591" s="438">
        <f t="shared" ref="M591" si="213">+(K591-K590)/K590</f>
        <v>1.5210988178032661E-3</v>
      </c>
      <c r="N591" s="29"/>
      <c r="O591" s="29"/>
      <c r="P591" s="29"/>
      <c r="Q591" s="332">
        <f t="shared" ref="Q591" si="214">+K591-K590</f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ref="K592" si="215">SUM(E592:I592)</f>
        <v>4115025</v>
      </c>
      <c r="L592" s="6"/>
      <c r="M592" s="438">
        <f t="shared" ref="M592" si="216">+(K592-K591)/K591</f>
        <v>1.4185256677948679E-3</v>
      </c>
      <c r="N592" s="29"/>
      <c r="O592" s="29"/>
      <c r="P592" s="29"/>
      <c r="Q592" s="332">
        <f t="shared" ref="Q592" si="217">+K592-K591</f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ref="K593" si="218">SUM(E593:I593)</f>
        <v>4119795</v>
      </c>
      <c r="L593" s="6"/>
      <c r="M593" s="438">
        <f t="shared" ref="M593" si="219">+(K593-K592)/K592</f>
        <v>1.1591667122313959E-3</v>
      </c>
      <c r="N593" s="29"/>
      <c r="O593" s="29"/>
      <c r="P593" s="29"/>
      <c r="Q593" s="332">
        <f t="shared" ref="Q593" si="220">+K593-K592</f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ref="K594" si="221">SUM(E594:I594)</f>
        <v>4122877</v>
      </c>
      <c r="L594" s="6"/>
      <c r="M594" s="438">
        <f t="shared" ref="M594" si="222">+(K594-K593)/K593</f>
        <v>7.4809547562439398E-4</v>
      </c>
      <c r="N594" s="29"/>
      <c r="O594" s="29"/>
      <c r="P594" s="29"/>
      <c r="Q594" s="332">
        <f t="shared" ref="Q594" si="223">+K594-K593</f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ref="K595" si="224">SUM(E595:I595)</f>
        <v>4129387</v>
      </c>
      <c r="L595" s="6"/>
      <c r="M595" s="438">
        <f t="shared" ref="M595" si="225">+(K595-K594)/K594</f>
        <v>1.5789944740044392E-3</v>
      </c>
      <c r="N595" s="29"/>
      <c r="O595" s="29"/>
      <c r="P595" s="29"/>
      <c r="Q595" s="332">
        <f t="shared" ref="Q595" si="226">+K595-K594</f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ref="K596" si="227">SUM(E596:I596)</f>
        <v>4133546</v>
      </c>
      <c r="L596" s="6"/>
      <c r="M596" s="438">
        <f t="shared" ref="M596" si="228">+(K596-K595)/K595</f>
        <v>1.0071712823235023E-3</v>
      </c>
      <c r="N596" s="29"/>
      <c r="O596" s="29"/>
      <c r="P596" s="29"/>
      <c r="Q596" s="332">
        <f t="shared" ref="Q596" si="229">+K596-K595</f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ref="K597" si="230">SUM(E597:I597)</f>
        <v>4139348</v>
      </c>
      <c r="L597" s="6"/>
      <c r="M597" s="438">
        <f t="shared" ref="M597" si="231">+(K597-K596)/K596</f>
        <v>1.4036374580082089E-3</v>
      </c>
      <c r="N597" s="29"/>
      <c r="O597" s="29"/>
      <c r="P597" s="29"/>
      <c r="Q597" s="332">
        <f t="shared" ref="Q597" si="232">+K597-K596</f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ref="K598" si="233">SUM(E598:I598)</f>
        <v>4145190</v>
      </c>
      <c r="L598" s="6"/>
      <c r="M598" s="438">
        <f t="shared" ref="M598" si="234">+(K598-K597)/K597</f>
        <v>1.411333379073226E-3</v>
      </c>
      <c r="N598" s="29"/>
      <c r="O598" s="29"/>
      <c r="P598" s="29"/>
      <c r="Q598" s="332">
        <f t="shared" ref="Q598" si="235">+K598-K597</f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ref="K599" si="236">SUM(E599:I599)</f>
        <v>4152501</v>
      </c>
      <c r="L599" s="6"/>
      <c r="M599" s="438">
        <f t="shared" ref="M599" si="237">+(K599-K598)/K598</f>
        <v>1.7637309749372165E-3</v>
      </c>
      <c r="N599" s="29"/>
      <c r="O599" s="29"/>
      <c r="P599" s="29"/>
      <c r="Q599" s="332">
        <f t="shared" ref="Q599" si="238">+K599-K598</f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ref="K600" si="239">SUM(E600:I600)</f>
        <v>4155583</v>
      </c>
      <c r="L600" s="6"/>
      <c r="M600" s="438">
        <f t="shared" ref="M600" si="240">+(K600-K599)/K599</f>
        <v>7.4220331313586683E-4</v>
      </c>
      <c r="N600" s="29"/>
      <c r="O600" s="29"/>
      <c r="P600" s="29"/>
      <c r="Q600" s="332">
        <f t="shared" ref="Q600" si="241">+K600-K599</f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ref="K601" si="242">SUM(E601:I601)</f>
        <v>4158128</v>
      </c>
      <c r="L601" s="6"/>
      <c r="M601" s="438">
        <f t="shared" ref="M601" si="243">+(K601-K600)/K600</f>
        <v>6.1242911042806746E-4</v>
      </c>
      <c r="N601" s="29"/>
      <c r="O601" s="29"/>
      <c r="P601" s="29"/>
      <c r="Q601" s="332">
        <f t="shared" ref="Q601" si="244">+K601-K600</f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ref="K602" si="245">SUM(E602:I602)</f>
        <v>4167942</v>
      </c>
      <c r="L602" s="6"/>
      <c r="M602" s="438">
        <f t="shared" ref="M602" si="246">+(K602-K601)/K601</f>
        <v>2.360196703901371E-3</v>
      </c>
      <c r="N602" s="29"/>
      <c r="O602" s="29"/>
      <c r="P602" s="29"/>
      <c r="Q602" s="332">
        <f t="shared" ref="Q602" si="247">+K602-K601</f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ref="K603" si="248">SUM(E603:I603)</f>
        <v>4172527</v>
      </c>
      <c r="L603" s="6"/>
      <c r="M603" s="438">
        <f t="shared" ref="M603" si="249">+(K603-K602)/K602</f>
        <v>1.1000632926273927E-3</v>
      </c>
      <c r="N603" s="29"/>
      <c r="O603" s="29"/>
      <c r="P603" s="29"/>
      <c r="Q603" s="332">
        <f t="shared" ref="Q603" si="250">+K603-K602</f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ref="K604" si="251">SUM(E604:I604)</f>
        <v>4178230</v>
      </c>
      <c r="L604" s="6"/>
      <c r="M604" s="438">
        <f t="shared" ref="M604" si="252">+(K604-K603)/K603</f>
        <v>1.3667976264743163E-3</v>
      </c>
      <c r="N604" s="29"/>
      <c r="O604" s="29"/>
      <c r="P604" s="29"/>
      <c r="Q604" s="332">
        <f t="shared" ref="Q604" si="253">+K604-K603</f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ref="K605" si="254">SUM(E605:I605)</f>
        <v>4184800</v>
      </c>
      <c r="L605" s="6"/>
      <c r="M605" s="438">
        <f t="shared" ref="M605" si="255">+(K605-K604)/K604</f>
        <v>1.572436175126788E-3</v>
      </c>
      <c r="N605" s="29"/>
      <c r="O605" s="29"/>
      <c r="P605" s="29"/>
      <c r="Q605" s="332">
        <f t="shared" ref="Q605" si="256">+K605-K604</f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ref="K606" si="257">SUM(E606:I606)</f>
        <v>4191365</v>
      </c>
      <c r="L606" s="6"/>
      <c r="M606" s="438">
        <f t="shared" ref="M606" si="258">+(K606-K605)/K605</f>
        <v>1.5687727012043586E-3</v>
      </c>
      <c r="N606" s="29"/>
      <c r="O606" s="29"/>
      <c r="P606" s="29"/>
      <c r="Q606" s="332">
        <f t="shared" ref="Q606" si="259">+K606-K605</f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ref="K607" si="260">SUM(E607:I607)</f>
        <v>4196877</v>
      </c>
      <c r="L607" s="6"/>
      <c r="M607" s="438">
        <f t="shared" ref="M607" si="261">+(K607-K606)/K606</f>
        <v>1.3150847039091083E-3</v>
      </c>
      <c r="N607" s="29"/>
      <c r="O607" s="29"/>
      <c r="P607" s="29"/>
      <c r="Q607" s="332">
        <f t="shared" ref="Q607" si="262">+K607-K606</f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ref="K608" si="263">SUM(E608:I608)</f>
        <v>4201735</v>
      </c>
      <c r="L608" s="6"/>
      <c r="M608" s="438">
        <f t="shared" ref="M608" si="264">+(K608-K607)/K607</f>
        <v>1.1575273709474925E-3</v>
      </c>
      <c r="N608" s="29"/>
      <c r="O608" s="29"/>
      <c r="P608" s="29"/>
      <c r="Q608" s="332">
        <f t="shared" ref="Q608" si="265">+K608-K607</f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41" x14ac:dyDescent="0.3">
      <c r="C609" s="158">
        <f t="shared" si="93"/>
        <v>44508</v>
      </c>
      <c r="E609" s="241"/>
      <c r="F609" s="7"/>
      <c r="G609" s="7"/>
      <c r="H609" s="7"/>
      <c r="I609" s="7"/>
      <c r="J609" s="244"/>
      <c r="K609" s="7"/>
      <c r="L609" s="6"/>
      <c r="M609" s="438"/>
      <c r="N609" s="29"/>
      <c r="O609" s="29"/>
      <c r="P609" s="29"/>
      <c r="Q609" s="332"/>
      <c r="R609" s="6"/>
      <c r="S609" s="7"/>
      <c r="T609" s="6"/>
      <c r="U609" s="243"/>
      <c r="Y609" s="56"/>
    </row>
    <row r="610" spans="3:41" x14ac:dyDescent="0.3">
      <c r="C610" s="158">
        <f t="shared" si="93"/>
        <v>44509</v>
      </c>
      <c r="E610" s="241"/>
      <c r="F610" s="7"/>
      <c r="G610" s="7"/>
      <c r="H610" s="7"/>
      <c r="I610" s="7"/>
      <c r="J610" s="244"/>
      <c r="K610" s="7"/>
      <c r="L610" s="6"/>
      <c r="M610" s="438"/>
      <c r="N610" s="29"/>
      <c r="O610" s="29"/>
      <c r="P610" s="29"/>
      <c r="Q610" s="332"/>
      <c r="R610" s="6"/>
      <c r="S610" s="7"/>
      <c r="T610" s="6"/>
      <c r="U610" s="243"/>
      <c r="Y610" s="56"/>
    </row>
    <row r="611" spans="3:41" x14ac:dyDescent="0.3">
      <c r="C611" s="158">
        <f t="shared" si="93"/>
        <v>44510</v>
      </c>
      <c r="E611" s="241"/>
      <c r="F611" s="7"/>
      <c r="G611" s="7"/>
      <c r="H611" s="7"/>
      <c r="I611" s="7"/>
      <c r="J611" s="244"/>
      <c r="K611" s="7"/>
      <c r="L611" s="6"/>
      <c r="M611" s="438"/>
      <c r="N611" s="29"/>
      <c r="O611" s="29"/>
      <c r="P611" s="29"/>
      <c r="Q611" s="332"/>
      <c r="R611" s="6"/>
      <c r="S611" s="7"/>
      <c r="T611" s="6"/>
      <c r="U611" s="243"/>
      <c r="Y611" s="56"/>
    </row>
    <row r="612" spans="3:41" x14ac:dyDescent="0.3">
      <c r="C612" s="158">
        <f t="shared" si="93"/>
        <v>44511</v>
      </c>
      <c r="E612" s="241"/>
      <c r="F612" s="7"/>
      <c r="G612" s="7"/>
      <c r="H612" s="7"/>
      <c r="I612" s="7"/>
      <c r="J612" s="244"/>
      <c r="K612" s="7"/>
      <c r="L612" s="6"/>
      <c r="M612" s="438"/>
      <c r="N612" s="29"/>
      <c r="O612" s="29"/>
      <c r="P612" s="29"/>
      <c r="Q612" s="332"/>
      <c r="R612" s="6"/>
      <c r="S612" s="7"/>
      <c r="T612" s="6"/>
      <c r="U612" s="243"/>
      <c r="Y612" s="56"/>
    </row>
    <row r="613" spans="3:41" x14ac:dyDescent="0.3">
      <c r="C613" s="158">
        <f t="shared" si="93"/>
        <v>44512</v>
      </c>
      <c r="E613" s="241"/>
      <c r="F613" s="7"/>
      <c r="G613" s="7"/>
      <c r="H613" s="7"/>
      <c r="I613" s="7"/>
      <c r="J613" s="244"/>
      <c r="K613" s="7"/>
      <c r="L613" s="6"/>
      <c r="M613" s="438"/>
      <c r="N613" s="29"/>
      <c r="O613" s="29"/>
      <c r="P613" s="29"/>
      <c r="Q613" s="332"/>
      <c r="R613" s="6"/>
      <c r="S613" s="7"/>
      <c r="T613" s="6"/>
      <c r="U613" s="243"/>
      <c r="Y613" s="56"/>
    </row>
    <row r="614" spans="3:41" ht="15" thickBot="1" x14ac:dyDescent="0.35">
      <c r="C614" s="157">
        <f t="shared" si="93"/>
        <v>44513</v>
      </c>
      <c r="E614" s="245"/>
      <c r="F614" s="246"/>
      <c r="G614" s="246"/>
      <c r="H614" s="246"/>
      <c r="I614" s="246"/>
      <c r="J614" s="246"/>
      <c r="K614" s="246"/>
      <c r="L614" s="247"/>
      <c r="M614" s="248"/>
      <c r="N614" s="248"/>
      <c r="O614" s="248"/>
      <c r="P614" s="248"/>
      <c r="Q614" s="331"/>
      <c r="R614" s="247"/>
      <c r="S614" s="247"/>
      <c r="T614" s="247"/>
      <c r="U614" s="249"/>
      <c r="W614">
        <f>+W405+1</f>
        <v>396</v>
      </c>
      <c r="Y614" s="59"/>
    </row>
    <row r="615" spans="3:41" x14ac:dyDescent="0.3">
      <c r="E615" s="56"/>
      <c r="F615" s="1"/>
      <c r="G615" s="56"/>
      <c r="H615" s="56"/>
      <c r="I615" s="56"/>
      <c r="J615" s="1"/>
      <c r="K615" s="56"/>
      <c r="S615" s="56"/>
    </row>
    <row r="616" spans="3:41" x14ac:dyDescent="0.3">
      <c r="C616" s="166" t="s">
        <v>73</v>
      </c>
      <c r="E616" s="56">
        <f>+E608</f>
        <v>2589297</v>
      </c>
      <c r="F616" s="56"/>
      <c r="G616" s="56">
        <f t="shared" ref="G616:U616" si="266">+G608</f>
        <v>1207469</v>
      </c>
      <c r="H616" s="56">
        <f t="shared" si="266"/>
        <v>0</v>
      </c>
      <c r="I616" s="56">
        <f t="shared" si="266"/>
        <v>404969</v>
      </c>
      <c r="J616" s="56">
        <f t="shared" si="266"/>
        <v>0</v>
      </c>
      <c r="K616" s="56">
        <f t="shared" si="266"/>
        <v>4201735</v>
      </c>
      <c r="L616" s="56">
        <f t="shared" si="266"/>
        <v>0</v>
      </c>
      <c r="M616" s="56">
        <f t="shared" si="266"/>
        <v>1.1575273709474925E-3</v>
      </c>
      <c r="N616" s="56">
        <f t="shared" si="266"/>
        <v>0</v>
      </c>
      <c r="O616" s="56">
        <f t="shared" si="266"/>
        <v>0</v>
      </c>
      <c r="P616" s="56">
        <f t="shared" si="266"/>
        <v>0</v>
      </c>
      <c r="Q616" s="56">
        <f t="shared" si="266"/>
        <v>4858</v>
      </c>
      <c r="R616" s="56">
        <f t="shared" si="266"/>
        <v>0</v>
      </c>
      <c r="S616" s="56">
        <f t="shared" si="266"/>
        <v>93587</v>
      </c>
      <c r="T616" s="56">
        <f t="shared" si="266"/>
        <v>0</v>
      </c>
      <c r="U616" s="56">
        <f t="shared" si="266"/>
        <v>2.402125115017657E-2</v>
      </c>
      <c r="V616" s="56">
        <f>+V259</f>
        <v>0</v>
      </c>
    </row>
    <row r="617" spans="3:41" x14ac:dyDescent="0.3">
      <c r="E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</row>
    <row r="618" spans="3:41" x14ac:dyDescent="0.3">
      <c r="E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3:41" x14ac:dyDescent="0.3">
      <c r="C619" s="111"/>
      <c r="D619" s="112"/>
      <c r="E619" s="349"/>
      <c r="F619" s="10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</row>
    <row r="620" spans="3:41" x14ac:dyDescent="0.3">
      <c r="E620" s="56"/>
      <c r="K620" s="56"/>
      <c r="Q620" s="56"/>
    </row>
    <row r="621" spans="3:41" x14ac:dyDescent="0.3">
      <c r="D621" s="549" t="s">
        <v>26</v>
      </c>
      <c r="E621" t="s">
        <v>158</v>
      </c>
      <c r="K621" s="549"/>
      <c r="Q621" s="56"/>
      <c r="S621" s="59"/>
    </row>
    <row r="623" spans="3:41" x14ac:dyDescent="0.3">
      <c r="U623" s="549"/>
    </row>
    <row r="624" spans="3:41" x14ac:dyDescent="0.3">
      <c r="AO624" s="1">
        <v>3797000</v>
      </c>
    </row>
    <row r="625" spans="3:41" x14ac:dyDescent="0.3">
      <c r="C625" s="1"/>
    </row>
    <row r="626" spans="3:41" x14ac:dyDescent="0.3">
      <c r="C626" s="1"/>
      <c r="AO626" s="1">
        <v>30000</v>
      </c>
    </row>
    <row r="627" spans="3:41" x14ac:dyDescent="0.3">
      <c r="C627" s="59"/>
    </row>
    <row r="628" spans="3:41" x14ac:dyDescent="0.3">
      <c r="AO628" s="235">
        <f>+AO626/AO624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02"/>
  <sheetViews>
    <sheetView tabSelected="1" topLeftCell="A544" workbookViewId="0">
      <selection activeCell="AC562" sqref="AC562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1.1008469203655209E-2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Table'!$H$598</f>
        <v>44053164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Table'!AA615</f>
        <v>715161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11227</v>
      </c>
      <c r="J22" s="116"/>
      <c r="K22" s="127"/>
      <c r="L22" s="238">
        <v>11346</v>
      </c>
      <c r="M22" s="127"/>
      <c r="N22" s="147">
        <f>+(I22-L22)/I22</f>
        <v>-1.0599447759864612E-2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43326776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Table'!AP615</f>
        <v>37332949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5993827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37332949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43326776</v>
      </c>
      <c r="J27" s="116"/>
      <c r="K27" s="733">
        <v>43246311</v>
      </c>
      <c r="L27" s="733"/>
      <c r="M27" s="127"/>
      <c r="N27" s="137">
        <f>+I27-K27</f>
        <v>80465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0.97293210606768576</v>
      </c>
      <c r="J28" s="127"/>
      <c r="K28" s="127"/>
      <c r="L28" s="127"/>
      <c r="M28" s="98"/>
      <c r="N28" s="463">
        <f>+N27/K27</f>
        <v>1.8606211290484408E-3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Table'!H615</f>
        <v>44532168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43326776</v>
      </c>
      <c r="J34" s="706"/>
      <c r="K34" s="22"/>
      <c r="L34" s="25">
        <f>+I34/$I$32</f>
        <v>0.97293210606768576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715161</v>
      </c>
      <c r="J35" s="713"/>
      <c r="K35" s="22"/>
      <c r="L35" s="25">
        <f>+I35/$I$32</f>
        <v>1.6059424728659066E-2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490231</v>
      </c>
      <c r="J36" s="708"/>
      <c r="K36" s="259"/>
      <c r="L36" s="234">
        <f>+I36/$I$32</f>
        <v>1.1008469203655209E-2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Table'!AP633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Table'!AP674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1.1008469203655209E-2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1.1008469203655209E-2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1.1008469203655209E-2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1.1008469203655209E-2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66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ref="AA508" si="28">+W507-W508</f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ref="AA509" si="29">+W508-W509</f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ref="AA510" si="30">+W509-W510</f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ref="AA511" si="31">+W510-W511</f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ref="AA512" si="32">+W511-W512</f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ref="AA513" si="33">+W512-W513</f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" si="34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ref="AA517" si="35">+W516-W517</f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ref="AA518" si="36">+W517-W518</f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ref="AA519" si="37">+W518-W519</f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ref="AA520" si="38">+W519-W520</f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ref="AA521" si="39">+W520-W521</f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ref="AA522" si="40">+W521-W522</f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ref="AA523" si="41">+W522-W523</f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ref="AA524" si="42">+W523-W524</f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ref="AA525" si="43">+W524-W525</f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ref="AA526" si="44">+W525-W526</f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ref="AA527" si="45">+W526-W527</f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ref="AA528" si="46">+W527-W528</f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ref="AA529" si="47">+W528-W529</f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ref="AA530" si="48">+W529-W530</f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ref="AA531" si="49">+W530-W531</f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ref="AA532" si="50">+W531-W532</f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ref="AA533" si="51">+W532-W533</f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ref="AA534" si="52">+W533-W534</f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ref="AA535" si="53">+W534-W535</f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ref="AA536" si="54">+W535-W536</f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ref="AA537" si="55">+W536-W537</f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ref="AA538" si="56">+W537-W538</f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ref="AA539" si="57">+W538-W539</f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ref="AA540" si="58">+W539-W540</f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ref="AA541" si="59">+W540-W541</f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ref="AA542" si="60">+W541-W542</f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ref="AA543" si="61">+W542-W543</f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ref="AA544" si="62">+W543-W544</f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ref="AA545" si="63">+W544-W545</f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ref="AA546" si="64">+W545-W546</f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ref="AA547" si="65">+W546-W547</f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ref="AA548" si="66">+W547-W548</f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ref="AA549" si="67">+W548-W549</f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ref="AA550:AA551" si="68">+W549-W550</f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6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ref="AA552" si="69">+W551-W552</f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ref="AA553" si="70">+W552-W553</f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ref="AA554" si="71">+W553-W554</f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ref="AA555" si="72">+W554-W555</f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ref="AA556" si="73">+W555-W556</f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ref="AA557" si="74">+W556-W557</f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ref="AA558" si="75">+W557-W558</f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ref="AA559" si="76">+W558-W559</f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ref="AA560" si="77">+W559-W560</f>
        <v>-6160</v>
      </c>
      <c r="AB560" s="581"/>
      <c r="AC560" s="583"/>
      <c r="AD560" s="251"/>
    </row>
    <row r="561" spans="5:36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ref="AA561" si="78">+W560-W561</f>
        <v>-32290</v>
      </c>
      <c r="AB561" s="581"/>
      <c r="AC561" s="583"/>
      <c r="AD561" s="251"/>
    </row>
    <row r="562" spans="5:36" x14ac:dyDescent="0.3">
      <c r="O562" s="98"/>
      <c r="T562" s="250"/>
      <c r="U562" s="573">
        <f t="shared" si="25"/>
        <v>44507</v>
      </c>
      <c r="V562" s="6"/>
      <c r="W562" s="580">
        <f>+I$36</f>
        <v>490231</v>
      </c>
      <c r="X562" s="581"/>
      <c r="Y562" s="44">
        <v>3.0000000000000001E-3</v>
      </c>
      <c r="Z562" s="581"/>
      <c r="AA562" s="582">
        <f t="shared" ref="AA562" si="79">+W561-W562</f>
        <v>57423</v>
      </c>
      <c r="AB562" s="581"/>
      <c r="AC562" s="583"/>
      <c r="AD562" s="251"/>
    </row>
    <row r="563" spans="5:36" x14ac:dyDescent="0.3">
      <c r="O563" s="98"/>
      <c r="T563" s="250"/>
      <c r="U563" s="252">
        <f t="shared" si="25"/>
        <v>44508</v>
      </c>
      <c r="V563" s="6"/>
      <c r="W563" s="580"/>
      <c r="X563" s="581"/>
      <c r="Y563" s="44"/>
      <c r="Z563" s="581"/>
      <c r="AA563" s="582"/>
      <c r="AB563" s="581"/>
      <c r="AC563" s="583"/>
      <c r="AD563" s="251"/>
    </row>
    <row r="564" spans="5:36" x14ac:dyDescent="0.3">
      <c r="O564" s="98"/>
      <c r="T564" s="250"/>
      <c r="U564" s="252">
        <f t="shared" si="25"/>
        <v>44509</v>
      </c>
      <c r="V564" s="6"/>
      <c r="W564" s="580"/>
      <c r="X564" s="581"/>
      <c r="Y564" s="44"/>
      <c r="Z564" s="581"/>
      <c r="AA564" s="582"/>
      <c r="AB564" s="581"/>
      <c r="AC564" s="583"/>
      <c r="AD564" s="251"/>
    </row>
    <row r="565" spans="5:36" x14ac:dyDescent="0.3">
      <c r="O565" s="98"/>
      <c r="T565" s="250"/>
      <c r="U565" s="252">
        <f t="shared" si="25"/>
        <v>44510</v>
      </c>
      <c r="V565" s="6"/>
      <c r="W565" s="253"/>
      <c r="X565" s="6"/>
      <c r="Y565" s="44"/>
      <c r="Z565" s="6"/>
      <c r="AA565" s="254"/>
      <c r="AB565" s="6"/>
      <c r="AC565" s="258"/>
      <c r="AD565" s="251"/>
    </row>
    <row r="566" spans="5:36" ht="15" thickBot="1" x14ac:dyDescent="0.35">
      <c r="O566" s="98"/>
      <c r="T566" s="255"/>
      <c r="U566" s="350">
        <f t="shared" si="25"/>
        <v>44511</v>
      </c>
      <c r="V566" s="247"/>
      <c r="W566" s="351"/>
      <c r="X566" s="247"/>
      <c r="Y566" s="256"/>
      <c r="Z566" s="247"/>
      <c r="AA566" s="352"/>
      <c r="AB566" s="247"/>
      <c r="AC566" s="353"/>
      <c r="AD566" s="257"/>
    </row>
    <row r="567" spans="5:36" x14ac:dyDescent="0.3">
      <c r="O567" s="98"/>
    </row>
    <row r="568" spans="5:36" x14ac:dyDescent="0.3">
      <c r="O568" s="98"/>
      <c r="P568" s="57"/>
      <c r="Q568" s="57"/>
      <c r="R568" s="57"/>
    </row>
    <row r="569" spans="5:36" x14ac:dyDescent="0.3">
      <c r="O569" s="98"/>
    </row>
    <row r="570" spans="5:36" ht="15" thickBot="1" x14ac:dyDescent="0.35">
      <c r="O570" s="98"/>
    </row>
    <row r="571" spans="5:36" ht="15.6" thickTop="1" thickBot="1" x14ac:dyDescent="0.35">
      <c r="Q571" s="441"/>
      <c r="R571" s="442"/>
      <c r="S571" s="442"/>
      <c r="T571" s="442"/>
      <c r="U571" s="442"/>
      <c r="V571" s="442"/>
      <c r="W571" s="442"/>
      <c r="X571" s="442"/>
      <c r="Y571" s="442"/>
      <c r="Z571" s="442"/>
      <c r="AA571" s="442"/>
      <c r="AB571" s="443"/>
    </row>
    <row r="572" spans="5:36" ht="15" thickBot="1" x14ac:dyDescent="0.35">
      <c r="E572" s="674" t="s">
        <v>106</v>
      </c>
      <c r="F572" s="675"/>
      <c r="G572" s="675"/>
      <c r="H572" s="675"/>
      <c r="I572" s="675"/>
      <c r="J572" s="675"/>
      <c r="K572" s="675"/>
      <c r="L572" s="675"/>
      <c r="M572" s="676"/>
      <c r="Q572" s="444"/>
      <c r="R572" s="6"/>
      <c r="S572" s="6"/>
      <c r="T572" s="6"/>
      <c r="U572" s="5" t="s">
        <v>132</v>
      </c>
      <c r="V572" s="5"/>
      <c r="W572" s="5"/>
      <c r="X572" s="5"/>
      <c r="Y572" s="5"/>
      <c r="Z572" s="5"/>
      <c r="AA572" s="5" t="s">
        <v>28</v>
      </c>
      <c r="AB572" s="445"/>
    </row>
    <row r="573" spans="5:36" x14ac:dyDescent="0.3">
      <c r="E573" s="395"/>
      <c r="F573" s="396" t="s">
        <v>107</v>
      </c>
      <c r="G573" s="396"/>
      <c r="H573" s="396"/>
      <c r="I573" s="677">
        <v>21477737</v>
      </c>
      <c r="J573" s="677"/>
      <c r="K573" s="677"/>
      <c r="L573" s="677"/>
      <c r="M573" s="397"/>
      <c r="Q573" s="444"/>
      <c r="R573" s="437" t="s">
        <v>134</v>
      </c>
      <c r="S573" s="6"/>
      <c r="T573" s="6"/>
      <c r="U573" s="437" t="s">
        <v>133</v>
      </c>
      <c r="V573" s="5"/>
      <c r="W573" s="437" t="s">
        <v>20</v>
      </c>
      <c r="X573" s="5"/>
      <c r="Y573" s="437" t="s">
        <v>4</v>
      </c>
      <c r="Z573" s="5"/>
      <c r="AA573" s="446" t="s">
        <v>131</v>
      </c>
      <c r="AB573" s="445"/>
    </row>
    <row r="574" spans="5:36" x14ac:dyDescent="0.3">
      <c r="E574" s="395"/>
      <c r="F574" s="396" t="s">
        <v>97</v>
      </c>
      <c r="G574" s="396"/>
      <c r="H574" s="396"/>
      <c r="I574" s="396"/>
      <c r="J574" s="396"/>
      <c r="K574" s="396"/>
      <c r="L574" s="398">
        <f>+I586/I573</f>
        <v>4.5847474526762295E-4</v>
      </c>
      <c r="M574" s="397"/>
      <c r="Q574" s="444"/>
      <c r="R574" s="6" t="s">
        <v>121</v>
      </c>
      <c r="S574" s="6"/>
      <c r="T574" s="6"/>
      <c r="U574" s="7">
        <v>2003</v>
      </c>
      <c r="V574" s="6"/>
      <c r="W574" s="7">
        <v>389666</v>
      </c>
      <c r="X574" s="6"/>
      <c r="Y574" s="7">
        <v>31257</v>
      </c>
      <c r="Z574" s="6"/>
      <c r="AA574" s="253">
        <f>+AJ574</f>
        <v>19500</v>
      </c>
      <c r="AB574" s="445"/>
      <c r="AJ574" s="1">
        <v>19500</v>
      </c>
    </row>
    <row r="575" spans="5:36" x14ac:dyDescent="0.3">
      <c r="E575" s="395"/>
      <c r="F575" s="678" t="s">
        <v>95</v>
      </c>
      <c r="G575" s="678"/>
      <c r="H575" s="396"/>
      <c r="I575" s="396"/>
      <c r="J575" s="396"/>
      <c r="K575" s="396"/>
      <c r="L575" s="399">
        <f>+I586/(I573/100000)</f>
        <v>45.847474526762298</v>
      </c>
      <c r="M575" s="397"/>
      <c r="Q575" s="444"/>
      <c r="R575" s="6" t="s">
        <v>122</v>
      </c>
      <c r="S575" s="6"/>
      <c r="T575" s="6"/>
      <c r="U575" s="7">
        <v>1913</v>
      </c>
      <c r="V575" s="6"/>
      <c r="W575" s="7">
        <v>169892</v>
      </c>
      <c r="X575" s="6"/>
      <c r="Y575" s="7">
        <v>13076</v>
      </c>
      <c r="Z575" s="6"/>
      <c r="AA575" s="253">
        <f t="shared" ref="AA575:AA583" si="80">+AJ575</f>
        <v>8900</v>
      </c>
      <c r="AB575" s="445"/>
      <c r="AJ575" s="1">
        <v>8900</v>
      </c>
    </row>
    <row r="576" spans="5:36" x14ac:dyDescent="0.3">
      <c r="E576" s="395"/>
      <c r="F576" s="400"/>
      <c r="G576" s="400"/>
      <c r="H576" s="396"/>
      <c r="I576" s="396"/>
      <c r="J576" s="396"/>
      <c r="K576" s="396"/>
      <c r="L576" s="399"/>
      <c r="M576" s="397"/>
      <c r="Q576" s="444"/>
      <c r="R576" s="6" t="s">
        <v>123</v>
      </c>
      <c r="S576" s="6"/>
      <c r="T576" s="6"/>
      <c r="U576" s="7">
        <v>1568</v>
      </c>
      <c r="V576" s="6"/>
      <c r="W576" s="7">
        <v>16606</v>
      </c>
      <c r="X576" s="6"/>
      <c r="Y576" s="7">
        <v>912</v>
      </c>
      <c r="Z576" s="6"/>
      <c r="AA576" s="253">
        <f t="shared" si="80"/>
        <v>1100</v>
      </c>
      <c r="AB576" s="445"/>
      <c r="AJ576" s="1">
        <v>1100</v>
      </c>
    </row>
    <row r="577" spans="4:36" x14ac:dyDescent="0.3">
      <c r="E577" s="395"/>
      <c r="F577" s="400" t="s">
        <v>108</v>
      </c>
      <c r="G577" s="400"/>
      <c r="H577" s="678" t="s">
        <v>109</v>
      </c>
      <c r="I577" s="678"/>
      <c r="J577" s="396"/>
      <c r="K577" s="396"/>
      <c r="L577" s="399"/>
      <c r="M577" s="397"/>
      <c r="Q577" s="444"/>
      <c r="R577" s="6" t="s">
        <v>56</v>
      </c>
      <c r="S577" s="6"/>
      <c r="T577" s="6"/>
      <c r="U577" s="7">
        <v>1561</v>
      </c>
      <c r="V577" s="6"/>
      <c r="W577" s="7">
        <v>107611</v>
      </c>
      <c r="X577" s="6"/>
      <c r="Y577" s="7">
        <v>7937</v>
      </c>
      <c r="Z577" s="6"/>
      <c r="AA577" s="253">
        <f t="shared" si="80"/>
        <v>7000</v>
      </c>
      <c r="AB577" s="445"/>
      <c r="AJ577" s="1">
        <v>7000</v>
      </c>
    </row>
    <row r="578" spans="4:36" ht="15" thickBot="1" x14ac:dyDescent="0.35">
      <c r="E578" s="401"/>
      <c r="F578" s="402"/>
      <c r="G578" s="402"/>
      <c r="H578" s="402"/>
      <c r="I578" s="402"/>
      <c r="J578" s="402"/>
      <c r="K578" s="402"/>
      <c r="L578" s="402"/>
      <c r="M578" s="403"/>
      <c r="Q578" s="444"/>
      <c r="R578" s="6" t="s">
        <v>128</v>
      </c>
      <c r="S578" s="6"/>
      <c r="T578" s="6"/>
      <c r="U578" s="7">
        <v>1435</v>
      </c>
      <c r="V578" s="6"/>
      <c r="W578" s="7">
        <v>10128</v>
      </c>
      <c r="X578" s="6"/>
      <c r="Y578" s="7">
        <v>541</v>
      </c>
      <c r="Z578" s="6"/>
      <c r="AA578" s="253">
        <f t="shared" si="80"/>
        <v>700</v>
      </c>
      <c r="AB578" s="445"/>
      <c r="AJ578" s="1">
        <v>700</v>
      </c>
    </row>
    <row r="579" spans="4:36" x14ac:dyDescent="0.3">
      <c r="Q579" s="444"/>
      <c r="R579" s="6" t="s">
        <v>124</v>
      </c>
      <c r="S579" s="6"/>
      <c r="T579" s="6"/>
      <c r="U579" s="7">
        <v>1288</v>
      </c>
      <c r="V579" s="6"/>
      <c r="W579" s="7">
        <v>45913</v>
      </c>
      <c r="X579" s="6"/>
      <c r="Y579" s="7">
        <v>4287</v>
      </c>
      <c r="Z579" s="6"/>
      <c r="AA579" s="253">
        <f t="shared" si="80"/>
        <v>3600</v>
      </c>
      <c r="AB579" s="445"/>
      <c r="AJ579" s="1">
        <v>3600</v>
      </c>
    </row>
    <row r="580" spans="4:36" ht="15" thickBot="1" x14ac:dyDescent="0.35">
      <c r="D580" s="78"/>
      <c r="E580" s="139"/>
      <c r="F580" s="139"/>
      <c r="G580" s="139"/>
      <c r="H580" s="139"/>
      <c r="I580" s="310"/>
      <c r="J580" s="78"/>
      <c r="K580" s="98"/>
      <c r="L580" s="98"/>
      <c r="M580" s="98"/>
      <c r="N580" s="98"/>
      <c r="Q580" s="444"/>
      <c r="R580" s="6" t="s">
        <v>129</v>
      </c>
      <c r="S580" s="6"/>
      <c r="T580" s="6"/>
      <c r="U580" s="7">
        <v>1129</v>
      </c>
      <c r="V580" s="6"/>
      <c r="W580" s="7">
        <v>52477</v>
      </c>
      <c r="X580" s="6"/>
      <c r="Y580" s="7">
        <v>3152</v>
      </c>
      <c r="Z580" s="6"/>
      <c r="AA580" s="253">
        <f t="shared" si="80"/>
        <v>4600</v>
      </c>
      <c r="AB580" s="445"/>
      <c r="AJ580" s="1">
        <v>4600</v>
      </c>
    </row>
    <row r="581" spans="4:36" ht="16.2" thickBot="1" x14ac:dyDescent="0.35">
      <c r="D581" s="381"/>
      <c r="E581" s="679" t="s">
        <v>119</v>
      </c>
      <c r="F581" s="680"/>
      <c r="G581" s="680"/>
      <c r="H581" s="680"/>
      <c r="I581" s="680"/>
      <c r="J581" s="681"/>
      <c r="K581" s="382"/>
      <c r="L581" s="394" t="s">
        <v>10</v>
      </c>
      <c r="M581" s="383"/>
      <c r="N581" s="98"/>
      <c r="Q581" s="444"/>
      <c r="R581" s="6" t="s">
        <v>125</v>
      </c>
      <c r="S581" s="6"/>
      <c r="T581" s="6"/>
      <c r="U581" s="7">
        <v>1118</v>
      </c>
      <c r="V581" s="6"/>
      <c r="W581" s="7">
        <v>10889</v>
      </c>
      <c r="X581" s="6"/>
      <c r="Y581" s="7">
        <v>505</v>
      </c>
      <c r="Z581" s="6"/>
      <c r="AA581" s="253">
        <f t="shared" si="80"/>
        <v>980</v>
      </c>
      <c r="AB581" s="445"/>
      <c r="AJ581" s="1">
        <v>980</v>
      </c>
    </row>
    <row r="582" spans="4:36" x14ac:dyDescent="0.3">
      <c r="D582" s="360"/>
      <c r="E582" s="384" t="s">
        <v>75</v>
      </c>
      <c r="F582" s="16"/>
      <c r="G582" s="16"/>
      <c r="H582" s="16"/>
      <c r="I582" s="682">
        <f>+K81</f>
        <v>48675</v>
      </c>
      <c r="J582" s="682"/>
      <c r="K582" s="16"/>
      <c r="L582" s="60">
        <f>+I582/$I$582</f>
        <v>1</v>
      </c>
      <c r="M582" s="385"/>
      <c r="N582" s="98"/>
      <c r="Q582" s="444"/>
      <c r="R582" s="6" t="s">
        <v>126</v>
      </c>
      <c r="S582" s="6"/>
      <c r="T582" s="6"/>
      <c r="U582" s="7">
        <v>1093</v>
      </c>
      <c r="V582" s="6"/>
      <c r="W582" s="7">
        <v>138546</v>
      </c>
      <c r="X582" s="6"/>
      <c r="Y582" s="7">
        <v>6770</v>
      </c>
      <c r="Z582" s="6"/>
      <c r="AA582" s="253">
        <f t="shared" si="80"/>
        <v>12700</v>
      </c>
      <c r="AB582" s="445"/>
      <c r="AJ582" s="1">
        <v>12700</v>
      </c>
    </row>
    <row r="583" spans="4:36" x14ac:dyDescent="0.3">
      <c r="D583" s="360"/>
      <c r="E583" s="384"/>
      <c r="F583" s="16"/>
      <c r="G583" s="16"/>
      <c r="H583" s="16"/>
      <c r="I583" s="16"/>
      <c r="J583" s="16"/>
      <c r="K583" s="16"/>
      <c r="L583" s="16"/>
      <c r="M583" s="385"/>
      <c r="N583" s="98"/>
      <c r="Q583" s="444"/>
      <c r="R583" s="6" t="s">
        <v>127</v>
      </c>
      <c r="S583" s="6"/>
      <c r="T583" s="6"/>
      <c r="U583" s="447">
        <v>1081</v>
      </c>
      <c r="V583" s="6"/>
      <c r="W583" s="447">
        <v>65337</v>
      </c>
      <c r="X583" s="6"/>
      <c r="Y583" s="447">
        <v>3108</v>
      </c>
      <c r="Z583" s="6"/>
      <c r="AA583" s="448">
        <f t="shared" si="80"/>
        <v>6100</v>
      </c>
      <c r="AB583" s="445"/>
      <c r="AJ583" s="439">
        <v>6100</v>
      </c>
    </row>
    <row r="584" spans="4:36" x14ac:dyDescent="0.3">
      <c r="D584" s="372"/>
      <c r="E584" s="15"/>
      <c r="F584" s="386" t="s">
        <v>100</v>
      </c>
      <c r="G584" s="386"/>
      <c r="H584" s="15"/>
      <c r="I584" s="683">
        <f>+I81</f>
        <v>36684</v>
      </c>
      <c r="J584" s="684"/>
      <c r="K584" s="15"/>
      <c r="L584" s="60">
        <f>+I584/$I$582</f>
        <v>0.75365177195685673</v>
      </c>
      <c r="M584" s="365"/>
      <c r="N584" s="98"/>
      <c r="Q584" s="444"/>
      <c r="R584" s="5" t="s">
        <v>31</v>
      </c>
      <c r="S584" s="6"/>
      <c r="T584" s="6"/>
      <c r="U584" s="253">
        <f>+W584/(AA584/100)</f>
        <v>1545.0521632402579</v>
      </c>
      <c r="V584" s="6"/>
      <c r="W584" s="253">
        <f>SUM(W574:W583)</f>
        <v>1007065</v>
      </c>
      <c r="X584" s="6"/>
      <c r="Y584" s="253">
        <f>SUM(Y574:Y583)</f>
        <v>71545</v>
      </c>
      <c r="Z584" s="6"/>
      <c r="AA584" s="253">
        <f>SUM(AA574:AA583)</f>
        <v>65180</v>
      </c>
      <c r="AB584" s="445"/>
      <c r="AJ584" s="56">
        <f>SUM(AJ574:AJ583)</f>
        <v>65180</v>
      </c>
    </row>
    <row r="585" spans="4:36" x14ac:dyDescent="0.3">
      <c r="D585" s="372"/>
      <c r="E585" s="15"/>
      <c r="F585" s="15" t="s">
        <v>76</v>
      </c>
      <c r="G585" s="15"/>
      <c r="H585" s="15"/>
      <c r="I585" s="685">
        <f>+I75</f>
        <v>2144</v>
      </c>
      <c r="J585" s="686"/>
      <c r="K585" s="15"/>
      <c r="L585" s="60">
        <f>+I585/$I$582</f>
        <v>4.4047252182845401E-2</v>
      </c>
      <c r="M585" s="365"/>
      <c r="N585" s="98"/>
      <c r="Q585" s="444"/>
      <c r="R585" s="5"/>
      <c r="S585" s="6"/>
      <c r="T585" s="6"/>
      <c r="U585" s="6"/>
      <c r="V585" s="6"/>
      <c r="W585" s="253"/>
      <c r="X585" s="6"/>
      <c r="Y585" s="253"/>
      <c r="Z585" s="6"/>
      <c r="AA585" s="6"/>
      <c r="AB585" s="445"/>
      <c r="AJ585" s="56"/>
    </row>
    <row r="586" spans="4:36" ht="15" thickBot="1" x14ac:dyDescent="0.35">
      <c r="D586" s="372"/>
      <c r="E586" s="671" t="s">
        <v>101</v>
      </c>
      <c r="F586" s="671"/>
      <c r="G586" s="671"/>
      <c r="H586" s="15"/>
      <c r="I586" s="672">
        <f>+I582-I584-I585</f>
        <v>9847</v>
      </c>
      <c r="J586" s="673"/>
      <c r="K586" s="387"/>
      <c r="L586" s="388">
        <f>+I586/$I$582</f>
        <v>0.20230097586029788</v>
      </c>
      <c r="M586" s="365"/>
      <c r="N586" s="98"/>
      <c r="Q586" s="444"/>
      <c r="R586" s="5" t="s">
        <v>57</v>
      </c>
      <c r="S586" s="6"/>
      <c r="T586" s="6"/>
      <c r="U586" s="7">
        <v>7441</v>
      </c>
      <c r="V586" s="6"/>
      <c r="W586" s="7">
        <f>+'Main Table'!H106</f>
        <v>3029734</v>
      </c>
      <c r="X586" s="6"/>
      <c r="Y586" s="7">
        <f>+'Main Table'!AA106</f>
        <v>129682</v>
      </c>
      <c r="Z586" s="6"/>
      <c r="AA586" s="253">
        <f>+AJ586</f>
        <v>333000</v>
      </c>
      <c r="AB586" s="445"/>
      <c r="AJ586" s="56">
        <v>333000</v>
      </c>
    </row>
    <row r="587" spans="4:36" ht="15.6" thickTop="1" thickBot="1" x14ac:dyDescent="0.35">
      <c r="D587" s="372"/>
      <c r="E587" s="389"/>
      <c r="F587" s="389"/>
      <c r="G587" s="389"/>
      <c r="H587" s="15"/>
      <c r="I587" s="390"/>
      <c r="J587" s="389"/>
      <c r="K587" s="387"/>
      <c r="L587" s="391"/>
      <c r="M587" s="365"/>
      <c r="N587" s="98"/>
      <c r="Q587" s="444"/>
      <c r="R587" s="5" t="s">
        <v>130</v>
      </c>
      <c r="S587" s="6"/>
      <c r="T587" s="6"/>
      <c r="U587" s="449"/>
      <c r="V587" s="6"/>
      <c r="W587" s="450">
        <f>+W584/W586</f>
        <v>0.33239386692033029</v>
      </c>
      <c r="X587" s="6"/>
      <c r="Y587" s="450">
        <f>+Y584/Y586</f>
        <v>0.55169568637127742</v>
      </c>
      <c r="Z587" s="6"/>
      <c r="AA587" s="450">
        <f>+AA584/AA586</f>
        <v>0.19573573573573574</v>
      </c>
      <c r="AB587" s="445"/>
      <c r="AJ587" s="440">
        <f>+AJ584/AJ586</f>
        <v>0.19573573573573574</v>
      </c>
    </row>
    <row r="588" spans="4:36" ht="15.6" thickTop="1" thickBot="1" x14ac:dyDescent="0.35">
      <c r="D588" s="392"/>
      <c r="E588" s="393"/>
      <c r="F588" s="393"/>
      <c r="G588" s="393"/>
      <c r="H588" s="393"/>
      <c r="I588" s="393"/>
      <c r="J588" s="393"/>
      <c r="K588" s="393"/>
      <c r="L588" s="393"/>
      <c r="M588" s="380"/>
      <c r="N588" s="98"/>
      <c r="Q588" s="451"/>
      <c r="R588" s="452"/>
      <c r="S588" s="452"/>
      <c r="T588" s="452"/>
      <c r="U588" s="452"/>
      <c r="V588" s="452"/>
      <c r="W588" s="452"/>
      <c r="X588" s="452"/>
      <c r="Y588" s="452"/>
      <c r="Z588" s="452"/>
      <c r="AA588" s="452"/>
      <c r="AB588" s="453"/>
    </row>
    <row r="592" spans="4:36" x14ac:dyDescent="0.3">
      <c r="F592" s="1">
        <v>1248371</v>
      </c>
    </row>
    <row r="593" spans="6:23" x14ac:dyDescent="0.3">
      <c r="W593" s="1"/>
    </row>
    <row r="594" spans="6:23" x14ac:dyDescent="0.3">
      <c r="F594">
        <v>700</v>
      </c>
    </row>
    <row r="595" spans="6:23" x14ac:dyDescent="0.3">
      <c r="F595" s="76">
        <f>+F594/F592</f>
        <v>5.6073074430597954E-4</v>
      </c>
    </row>
    <row r="597" spans="6:23" x14ac:dyDescent="0.3">
      <c r="F597" s="1">
        <v>60000</v>
      </c>
    </row>
    <row r="598" spans="6:23" x14ac:dyDescent="0.3">
      <c r="F598">
        <f>+F595*F597</f>
        <v>33.643844658358773</v>
      </c>
    </row>
    <row r="600" spans="6:23" x14ac:dyDescent="0.3">
      <c r="F600" s="1">
        <v>331000000</v>
      </c>
    </row>
    <row r="601" spans="6:23" x14ac:dyDescent="0.3">
      <c r="F601" s="56">
        <f>+W86</f>
        <v>811067</v>
      </c>
    </row>
    <row r="602" spans="6:23" x14ac:dyDescent="0.3">
      <c r="F602" s="57">
        <f>+F601/F600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586:G586"/>
    <mergeCell ref="I586:J586"/>
    <mergeCell ref="E572:M572"/>
    <mergeCell ref="I573:L573"/>
    <mergeCell ref="F575:G575"/>
    <mergeCell ref="E581:J581"/>
    <mergeCell ref="I582:J582"/>
    <mergeCell ref="I584:J584"/>
    <mergeCell ref="I585:J585"/>
    <mergeCell ref="H577:I577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2021-11-09T00:03:30Z</dcterms:modified>
</cp:coreProperties>
</file>