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1\"/>
    </mc:Choice>
  </mc:AlternateContent>
  <xr:revisionPtr revIDLastSave="0" documentId="8_{F6B9802E-935B-427C-8A1B-1D6DF7D29B9C}" xr6:coauthVersionLast="47" xr6:coauthVersionMax="47" xr10:uidLastSave="{00000000-0000-0000-0000-000000000000}"/>
  <bookViews>
    <workbookView xWindow="-108" yWindow="-108" windowWidth="30936" windowHeight="16896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Table'!$A$1:$CJ$628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627" i="1" l="1"/>
  <c r="BI627" i="1"/>
  <c r="BH627" i="1"/>
  <c r="BB627" i="1"/>
  <c r="AZ627" i="1"/>
  <c r="AT627" i="1"/>
  <c r="AS627" i="1"/>
  <c r="AK627" i="1"/>
  <c r="AJ627" i="1"/>
  <c r="AD627" i="1"/>
  <c r="AB627" i="1"/>
  <c r="V627" i="1"/>
  <c r="U627" i="1"/>
  <c r="T627" i="1"/>
  <c r="M627" i="1"/>
  <c r="L627" i="1"/>
  <c r="BO626" i="1"/>
  <c r="BO627" i="1" s="1"/>
  <c r="BN626" i="1"/>
  <c r="BN627" i="1" s="1"/>
  <c r="BM626" i="1"/>
  <c r="BM627" i="1" s="1"/>
  <c r="BL626" i="1"/>
  <c r="BL627" i="1" s="1"/>
  <c r="BK626" i="1"/>
  <c r="BK627" i="1" s="1"/>
  <c r="BJ626" i="1"/>
  <c r="BI626" i="1"/>
  <c r="BH626" i="1"/>
  <c r="BF626" i="1"/>
  <c r="BF627" i="1" s="1"/>
  <c r="BE626" i="1"/>
  <c r="BE627" i="1" s="1"/>
  <c r="BD626" i="1"/>
  <c r="BD627" i="1" s="1"/>
  <c r="BC626" i="1"/>
  <c r="BC627" i="1" s="1"/>
  <c r="BB626" i="1"/>
  <c r="AZ626" i="1"/>
  <c r="AY626" i="1"/>
  <c r="AY627" i="1" s="1"/>
  <c r="AW626" i="1"/>
  <c r="AW627" i="1" s="1"/>
  <c r="AU626" i="1"/>
  <c r="AU627" i="1" s="1"/>
  <c r="AT626" i="1"/>
  <c r="AS626" i="1"/>
  <c r="AQ626" i="1"/>
  <c r="AQ627" i="1" s="1"/>
  <c r="AP626" i="1"/>
  <c r="AP627" i="1" s="1"/>
  <c r="AO626" i="1"/>
  <c r="AO627" i="1" s="1"/>
  <c r="AN626" i="1"/>
  <c r="AN627" i="1" s="1"/>
  <c r="AM626" i="1"/>
  <c r="AM627" i="1" s="1"/>
  <c r="AL626" i="1"/>
  <c r="AL627" i="1" s="1"/>
  <c r="AK626" i="1"/>
  <c r="AJ626" i="1"/>
  <c r="AI626" i="1"/>
  <c r="AI627" i="1" s="1"/>
  <c r="AH626" i="1"/>
  <c r="AH627" i="1" s="1"/>
  <c r="AG626" i="1"/>
  <c r="AG627" i="1" s="1"/>
  <c r="AF626" i="1"/>
  <c r="AF627" i="1" s="1"/>
  <c r="AD626" i="1"/>
  <c r="AB626" i="1"/>
  <c r="Y626" i="1"/>
  <c r="Y627" i="1" s="1"/>
  <c r="X626" i="1"/>
  <c r="X627" i="1" s="1"/>
  <c r="W626" i="1"/>
  <c r="W627" i="1" s="1"/>
  <c r="V626" i="1"/>
  <c r="U626" i="1"/>
  <c r="T626" i="1"/>
  <c r="R626" i="1"/>
  <c r="R627" i="1" s="1"/>
  <c r="Q626" i="1"/>
  <c r="Q627" i="1" s="1"/>
  <c r="P626" i="1"/>
  <c r="P627" i="1" s="1"/>
  <c r="O626" i="1"/>
  <c r="O627" i="1" s="1"/>
  <c r="N626" i="1"/>
  <c r="N627" i="1" s="1"/>
  <c r="M626" i="1"/>
  <c r="L626" i="1"/>
  <c r="K626" i="1"/>
  <c r="K627" i="1" s="1"/>
  <c r="I626" i="1"/>
  <c r="I627" i="1" s="1"/>
  <c r="H626" i="1"/>
  <c r="H627" i="1" s="1"/>
  <c r="D626" i="1"/>
  <c r="D627" i="1" s="1"/>
  <c r="BW621" i="1"/>
  <c r="BN621" i="1" s="1"/>
  <c r="BE621" i="1"/>
  <c r="BP621" i="1" s="1"/>
  <c r="BR621" i="1" s="1"/>
  <c r="BA621" i="1"/>
  <c r="BA626" i="1" s="1"/>
  <c r="BA627" i="1" s="1"/>
  <c r="AL621" i="1"/>
  <c r="AR621" i="1" s="1"/>
  <c r="AR626" i="1" s="1"/>
  <c r="AR627" i="1" s="1"/>
  <c r="AA621" i="1"/>
  <c r="AC621" i="1" s="1"/>
  <c r="AC626" i="1" s="1"/>
  <c r="AC627" i="1" s="1"/>
  <c r="Z621" i="1"/>
  <c r="Z626" i="1" s="1"/>
  <c r="Z627" i="1" s="1"/>
  <c r="V621" i="1"/>
  <c r="Q621" i="1"/>
  <c r="S621" i="1" s="1"/>
  <c r="S626" i="1" s="1"/>
  <c r="S627" i="1" s="1"/>
  <c r="N621" i="1"/>
  <c r="J621" i="1"/>
  <c r="J626" i="1" s="1"/>
  <c r="J627" i="1" s="1"/>
  <c r="H621" i="1"/>
  <c r="O621" i="1" s="1"/>
  <c r="I20" i="3"/>
  <c r="U577" i="3"/>
  <c r="U578" i="3" s="1"/>
  <c r="U579" i="3" s="1"/>
  <c r="U580" i="3" s="1"/>
  <c r="U581" i="3" s="1"/>
  <c r="BW620" i="1"/>
  <c r="BN620" i="1" s="1"/>
  <c r="BE620" i="1"/>
  <c r="BP620" i="1" s="1"/>
  <c r="BR620" i="1" s="1"/>
  <c r="BA620" i="1"/>
  <c r="AL620" i="1"/>
  <c r="AA620" i="1"/>
  <c r="AE620" i="1" s="1"/>
  <c r="Z620" i="1"/>
  <c r="V620" i="1"/>
  <c r="Q620" i="1"/>
  <c r="S620" i="1" s="1"/>
  <c r="N620" i="1"/>
  <c r="J620" i="1"/>
  <c r="H620" i="1"/>
  <c r="O620" i="1" s="1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E628" i="2"/>
  <c r="S622" i="2"/>
  <c r="W622" i="2"/>
  <c r="K622" i="2"/>
  <c r="Q622" i="2" s="1"/>
  <c r="S621" i="2"/>
  <c r="W621" i="2"/>
  <c r="K621" i="2"/>
  <c r="Q621" i="2" s="1"/>
  <c r="C622" i="2"/>
  <c r="C623" i="2" s="1"/>
  <c r="C624" i="2" s="1"/>
  <c r="C625" i="2" s="1"/>
  <c r="AA626" i="1" l="1"/>
  <c r="AA627" i="1" s="1"/>
  <c r="AV621" i="1"/>
  <c r="AV626" i="1" s="1"/>
  <c r="AV627" i="1" s="1"/>
  <c r="BP626" i="1"/>
  <c r="BP627" i="1" s="1"/>
  <c r="AX621" i="1"/>
  <c r="AX626" i="1" s="1"/>
  <c r="AX627" i="1" s="1"/>
  <c r="BG621" i="1"/>
  <c r="BG626" i="1" s="1"/>
  <c r="BG627" i="1" s="1"/>
  <c r="AE621" i="1"/>
  <c r="AE626" i="1" s="1"/>
  <c r="AE627" i="1" s="1"/>
  <c r="AR620" i="1"/>
  <c r="AV620" i="1"/>
  <c r="AX620" i="1"/>
  <c r="AC620" i="1"/>
  <c r="BG620" i="1"/>
  <c r="M622" i="2"/>
  <c r="M621" i="2"/>
  <c r="BW619" i="1"/>
  <c r="BN619" i="1" s="1"/>
  <c r="BE619" i="1"/>
  <c r="BP619" i="1" s="1"/>
  <c r="BR619" i="1" s="1"/>
  <c r="BA619" i="1"/>
  <c r="AL619" i="1"/>
  <c r="AA619" i="1"/>
  <c r="AE619" i="1" s="1"/>
  <c r="Z619" i="1"/>
  <c r="V619" i="1"/>
  <c r="Q619" i="1"/>
  <c r="S619" i="1" s="1"/>
  <c r="N619" i="1"/>
  <c r="J619" i="1"/>
  <c r="H619" i="1"/>
  <c r="AV619" i="1" s="1"/>
  <c r="BW618" i="1"/>
  <c r="BN618" i="1" s="1"/>
  <c r="BE618" i="1"/>
  <c r="BP618" i="1" s="1"/>
  <c r="BR618" i="1" s="1"/>
  <c r="BA618" i="1"/>
  <c r="AR618" i="1"/>
  <c r="AL618" i="1"/>
  <c r="AA618" i="1"/>
  <c r="AE618" i="1" s="1"/>
  <c r="Z618" i="1"/>
  <c r="V618" i="1"/>
  <c r="Q618" i="1"/>
  <c r="S618" i="1" s="1"/>
  <c r="N618" i="1"/>
  <c r="J618" i="1"/>
  <c r="H618" i="1"/>
  <c r="O618" i="1" s="1"/>
  <c r="B618" i="1"/>
  <c r="B619" i="1" s="1"/>
  <c r="B620" i="1" s="1"/>
  <c r="B621" i="1" s="1"/>
  <c r="B622" i="1" s="1"/>
  <c r="B623" i="1" s="1"/>
  <c r="BE617" i="1"/>
  <c r="BA617" i="1"/>
  <c r="AL617" i="1"/>
  <c r="AR617" i="1" s="1"/>
  <c r="Z617" i="1"/>
  <c r="Q617" i="1"/>
  <c r="N617" i="1"/>
  <c r="BE616" i="1"/>
  <c r="BA616" i="1"/>
  <c r="AL616" i="1"/>
  <c r="AR616" i="1" s="1"/>
  <c r="Z616" i="1"/>
  <c r="Q616" i="1"/>
  <c r="N616" i="1"/>
  <c r="S620" i="2"/>
  <c r="K620" i="2"/>
  <c r="Q620" i="2" s="1"/>
  <c r="S619" i="2"/>
  <c r="K619" i="2"/>
  <c r="S618" i="2"/>
  <c r="K618" i="2"/>
  <c r="Q618" i="2" s="1"/>
  <c r="S617" i="2"/>
  <c r="K617" i="2"/>
  <c r="Q619" i="2" l="1"/>
  <c r="AR619" i="1"/>
  <c r="AX619" i="1"/>
  <c r="BG619" i="1"/>
  <c r="AC619" i="1"/>
  <c r="O619" i="1"/>
  <c r="AV618" i="1"/>
  <c r="AX618" i="1"/>
  <c r="AC618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N615" i="1"/>
  <c r="S616" i="2"/>
  <c r="K616" i="2"/>
  <c r="BA718" i="1"/>
  <c r="Q617" i="2" l="1"/>
  <c r="M617" i="2"/>
  <c r="BG615" i="1"/>
  <c r="BE614" i="1"/>
  <c r="BA614" i="1"/>
  <c r="AL614" i="1"/>
  <c r="AR614" i="1" s="1"/>
  <c r="Z614" i="1"/>
  <c r="Q614" i="1"/>
  <c r="S614" i="1" s="1"/>
  <c r="N614" i="1"/>
  <c r="BE613" i="1"/>
  <c r="BA613" i="1"/>
  <c r="AL613" i="1"/>
  <c r="AR613" i="1" s="1"/>
  <c r="Z613" i="1"/>
  <c r="Q613" i="1"/>
  <c r="N613" i="1"/>
  <c r="BE612" i="1"/>
  <c r="BA612" i="1"/>
  <c r="BG612" i="1" s="1"/>
  <c r="AL612" i="1"/>
  <c r="AR612" i="1" s="1"/>
  <c r="Z612" i="1"/>
  <c r="Q612" i="1"/>
  <c r="N612" i="1"/>
  <c r="S615" i="2"/>
  <c r="K615" i="2"/>
  <c r="Q615" i="2" s="1"/>
  <c r="S614" i="2"/>
  <c r="K614" i="2"/>
  <c r="S613" i="2"/>
  <c r="K613" i="2"/>
  <c r="BE611" i="1"/>
  <c r="BA611" i="1"/>
  <c r="AL611" i="1"/>
  <c r="AR611" i="1" s="1"/>
  <c r="Z611" i="1"/>
  <c r="Q611" i="1"/>
  <c r="N611" i="1"/>
  <c r="BE610" i="1"/>
  <c r="BA610" i="1"/>
  <c r="AL610" i="1"/>
  <c r="AR610" i="1" s="1"/>
  <c r="Z610" i="1"/>
  <c r="Q610" i="1"/>
  <c r="S617" i="1" s="1"/>
  <c r="N610" i="1"/>
  <c r="BE609" i="1"/>
  <c r="BA609" i="1"/>
  <c r="BG609" i="1" s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BG605" i="1" s="1"/>
  <c r="AL605" i="1"/>
  <c r="AR605" i="1" s="1"/>
  <c r="Z605" i="1"/>
  <c r="Q605" i="1"/>
  <c r="N605" i="1"/>
  <c r="S608" i="2"/>
  <c r="K608" i="2"/>
  <c r="S607" i="2"/>
  <c r="K607" i="2"/>
  <c r="S606" i="2"/>
  <c r="K606" i="2"/>
  <c r="Q616" i="2" l="1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M558" i="1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Q626" i="1"/>
  <c r="BQ627" i="1" s="1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717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626" i="1"/>
  <c r="BU627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626" i="1"/>
  <c r="BV627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752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602" i="3"/>
  <c r="AJ600" i="3"/>
  <c r="AJ603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716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638" i="1"/>
  <c r="D637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717" i="1"/>
  <c r="BG737" i="1"/>
  <c r="BG738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737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628" i="2"/>
  <c r="S357" i="2"/>
  <c r="AP752" i="1"/>
  <c r="BP738" i="1"/>
  <c r="BG739" i="1" s="1"/>
  <c r="BN735" i="1"/>
  <c r="BP735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716" i="1"/>
  <c r="BP716" i="1" s="1"/>
  <c r="BP718" i="1"/>
  <c r="BP719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739" i="1"/>
  <c r="BG740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736" i="1"/>
  <c r="BP736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740" i="1" l="1"/>
  <c r="BY740" i="1" s="1"/>
  <c r="Q358" i="2"/>
  <c r="M357" i="2"/>
  <c r="U357" i="2"/>
  <c r="M358" i="2"/>
  <c r="CL746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720" i="1" l="1"/>
  <c r="BG744" i="1"/>
  <c r="BP743" i="1"/>
  <c r="BP745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711" i="1"/>
  <c r="N713" i="1" s="1"/>
  <c r="N714" i="1" l="1"/>
  <c r="D714" i="1" s="1"/>
  <c r="N715" i="1"/>
  <c r="N716" i="1"/>
  <c r="D715" i="1" l="1"/>
  <c r="D716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702" i="1"/>
  <c r="BG702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647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632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626" i="1"/>
  <c r="G627" i="1" s="1"/>
  <c r="F626" i="1"/>
  <c r="F627" i="1" s="1"/>
  <c r="E626" i="1"/>
  <c r="E627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650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S205" i="1" s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197" i="1" l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647" i="1" l="1"/>
  <c r="AR646" i="1"/>
  <c r="AP646" i="1"/>
  <c r="AR645" i="1"/>
  <c r="AP645" i="1"/>
  <c r="AV645" i="1" l="1"/>
  <c r="AV646" i="1"/>
  <c r="AV647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691" i="1"/>
  <c r="N214" i="1"/>
  <c r="N204" i="1"/>
  <c r="BA690" i="1" s="1"/>
  <c r="N174" i="1"/>
  <c r="BA689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690" i="1" l="1"/>
  <c r="BE690" i="1" s="1"/>
  <c r="Q218" i="2"/>
  <c r="BC691" i="1"/>
  <c r="BE691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659" i="1"/>
  <c r="H659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678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631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629" i="1"/>
  <c r="BK632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679" i="1"/>
  <c r="AP680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674" i="1"/>
  <c r="H675" i="1"/>
  <c r="J675" i="1" s="1"/>
  <c r="H676" i="1"/>
  <c r="J676" i="1" s="1"/>
  <c r="S154" i="2"/>
  <c r="M156" i="2" l="1"/>
  <c r="Q156" i="2"/>
  <c r="O676" i="1"/>
  <c r="AI154" i="1"/>
  <c r="AI161" i="1"/>
  <c r="BK160" i="1"/>
  <c r="BM160" i="1" s="1"/>
  <c r="AR154" i="1"/>
  <c r="BG154" i="1"/>
  <c r="U155" i="2"/>
  <c r="J674" i="1"/>
  <c r="J681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677" i="1"/>
  <c r="AA676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617" i="3"/>
  <c r="F618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652" i="1" l="1"/>
  <c r="AR644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651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656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643" i="1" s="1"/>
  <c r="AH113" i="1"/>
  <c r="AP643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643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663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650" i="1"/>
  <c r="AP644" i="1" s="1"/>
  <c r="AV644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688" i="1"/>
  <c r="BC689" i="1" s="1"/>
  <c r="BE689" i="1" s="1"/>
  <c r="BE700" i="1"/>
  <c r="BE704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691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700" i="1" s="1"/>
  <c r="AL113" i="1"/>
  <c r="K114" i="2"/>
  <c r="V578" i="1" l="1"/>
  <c r="BA704" i="1"/>
  <c r="BC702" i="1"/>
  <c r="BG700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BE107" i="1"/>
  <c r="AL107" i="1"/>
  <c r="AR107" i="1" s="1"/>
  <c r="K108" i="2"/>
  <c r="AA61" i="3"/>
  <c r="BC106" i="1"/>
  <c r="BA107" i="1" s="1"/>
  <c r="AA599" i="3"/>
  <c r="AA598" i="3"/>
  <c r="AA597" i="3"/>
  <c r="AA596" i="3"/>
  <c r="AA595" i="3"/>
  <c r="AA594" i="3"/>
  <c r="AA593" i="3"/>
  <c r="AA592" i="3"/>
  <c r="AA591" i="3"/>
  <c r="AA590" i="3"/>
  <c r="Y600" i="3"/>
  <c r="W600" i="3"/>
  <c r="S107" i="2"/>
  <c r="AA600" i="3" l="1"/>
  <c r="AA603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U600" i="3" l="1"/>
  <c r="BG106" i="1"/>
  <c r="U107" i="2"/>
  <c r="S106" i="2" l="1"/>
  <c r="BE105" i="1"/>
  <c r="BA105" i="1"/>
  <c r="AL105" i="1"/>
  <c r="AR105" i="1" s="1"/>
  <c r="K106" i="2"/>
  <c r="S105" i="2"/>
  <c r="Q107" i="2" l="1"/>
  <c r="M107" i="2"/>
  <c r="BG105" i="1"/>
  <c r="U106" i="2"/>
  <c r="BE104" i="1" l="1"/>
  <c r="BA104" i="1"/>
  <c r="BK110" i="1" s="1"/>
  <c r="BM110" i="1" s="1"/>
  <c r="AL104" i="1"/>
  <c r="AR104" i="1" s="1"/>
  <c r="K105" i="2"/>
  <c r="Q106" i="2" l="1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Q105" i="2" l="1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M104" i="2" l="1"/>
  <c r="Q103" i="2"/>
  <c r="BG102" i="1"/>
  <c r="U103" i="2"/>
  <c r="M103" i="2"/>
  <c r="BG101" i="1"/>
  <c r="U102" i="2"/>
  <c r="BE100" i="1" l="1"/>
  <c r="BA100" i="1"/>
  <c r="AL100" i="1"/>
  <c r="K101" i="2"/>
  <c r="S100" i="2"/>
  <c r="Q102" i="2" l="1"/>
  <c r="M102" i="2"/>
  <c r="AR100" i="1"/>
  <c r="BG100" i="1"/>
  <c r="U101" i="2"/>
  <c r="BE99" i="1"/>
  <c r="BA99" i="1"/>
  <c r="AL99" i="1"/>
  <c r="AR99" i="1" s="1"/>
  <c r="K100" i="2"/>
  <c r="Q101" i="2" l="1"/>
  <c r="M101" i="2"/>
  <c r="BG99" i="1"/>
  <c r="U100" i="2"/>
  <c r="S99" i="2" l="1"/>
  <c r="BE98" i="1"/>
  <c r="BA98" i="1"/>
  <c r="AL98" i="1"/>
  <c r="AR98" i="1" s="1"/>
  <c r="K99" i="2"/>
  <c r="M100" i="2" l="1"/>
  <c r="Q100" i="2"/>
  <c r="BG98" i="1"/>
  <c r="U99" i="2"/>
  <c r="S98" i="2"/>
  <c r="BE97" i="1" l="1"/>
  <c r="BA97" i="1"/>
  <c r="AL97" i="1"/>
  <c r="AR97" i="1" s="1"/>
  <c r="K98" i="2"/>
  <c r="Q99" i="2" l="1"/>
  <c r="M99" i="2"/>
  <c r="BK103" i="1"/>
  <c r="BM103" i="1" s="1"/>
  <c r="BG97" i="1"/>
  <c r="U98" i="2"/>
  <c r="Q96" i="1" l="1"/>
  <c r="BE96" i="1"/>
  <c r="BA96" i="1"/>
  <c r="AL96" i="1"/>
  <c r="AR96" i="1" s="1"/>
  <c r="AG96" i="1"/>
  <c r="S97" i="2"/>
  <c r="K97" i="2"/>
  <c r="S96" i="2"/>
  <c r="K96" i="2"/>
  <c r="AI103" i="1" l="1"/>
  <c r="S103" i="1"/>
  <c r="Q97" i="2"/>
  <c r="Q98" i="2"/>
  <c r="M98" i="2"/>
  <c r="BG96" i="1"/>
  <c r="U97" i="2"/>
  <c r="M97" i="2"/>
  <c r="U96" i="2"/>
  <c r="BE95" i="1" l="1"/>
  <c r="BA95" i="1"/>
  <c r="AL95" i="1"/>
  <c r="AR95" i="1" s="1"/>
  <c r="S95" i="2"/>
  <c r="BG95" i="1" l="1"/>
  <c r="BE94" i="1"/>
  <c r="BA94" i="1"/>
  <c r="AL94" i="1"/>
  <c r="AR94" i="1" s="1"/>
  <c r="K95" i="2"/>
  <c r="Q96" i="2" l="1"/>
  <c r="M96" i="2"/>
  <c r="BG94" i="1"/>
  <c r="U95" i="2"/>
  <c r="S94" i="2" l="1"/>
  <c r="BE93" i="1" l="1"/>
  <c r="BA93" i="1"/>
  <c r="AL93" i="1"/>
  <c r="AR93" i="1" s="1"/>
  <c r="K94" i="2"/>
  <c r="M95" i="2" l="1"/>
  <c r="Q95" i="2"/>
  <c r="BG93" i="1"/>
  <c r="U94" i="2"/>
  <c r="S93" i="2"/>
  <c r="K93" i="2"/>
  <c r="BE92" i="1"/>
  <c r="BA92" i="1"/>
  <c r="AL92" i="1"/>
  <c r="AR92" i="1" s="1"/>
  <c r="M94" i="2" l="1"/>
  <c r="Q94" i="2"/>
  <c r="U93" i="2"/>
  <c r="BG92" i="1"/>
  <c r="S92" i="2" l="1"/>
  <c r="BE91" i="1" l="1"/>
  <c r="BA91" i="1"/>
  <c r="AL91" i="1"/>
  <c r="AR91" i="1" s="1"/>
  <c r="K92" i="2"/>
  <c r="M93" i="2" l="1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611" i="3"/>
  <c r="F614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642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642" i="1"/>
  <c r="AV642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601" i="3" l="1"/>
  <c r="I598" i="3"/>
  <c r="L598" i="3" s="1"/>
  <c r="I78" i="3"/>
  <c r="I80" i="3" s="1"/>
  <c r="I77" i="3"/>
  <c r="BE64" i="1"/>
  <c r="BA64" i="1"/>
  <c r="AL64" i="1"/>
  <c r="AR64" i="1" s="1"/>
  <c r="K65" i="2"/>
  <c r="Y19" i="3"/>
  <c r="Q66" i="2" l="1"/>
  <c r="M66" i="2"/>
  <c r="L601" i="3"/>
  <c r="I79" i="3"/>
  <c r="I81" i="3" s="1"/>
  <c r="I82" i="3" s="1"/>
  <c r="BG64" i="1"/>
  <c r="U65" i="2"/>
  <c r="S64" i="2"/>
  <c r="N81" i="3" l="1"/>
  <c r="N82" i="3" s="1"/>
  <c r="I600" i="3"/>
  <c r="L600" i="3" s="1"/>
  <c r="K64" i="2"/>
  <c r="BE63" i="1"/>
  <c r="BA63" i="1"/>
  <c r="AL63" i="1"/>
  <c r="AR63" i="1" s="1"/>
  <c r="Y18" i="3"/>
  <c r="Q65" i="2" l="1"/>
  <c r="M65" i="2"/>
  <c r="I602" i="3"/>
  <c r="U64" i="2"/>
  <c r="BG63" i="1"/>
  <c r="L591" i="3" l="1"/>
  <c r="L602" i="3"/>
  <c r="L590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640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687" i="1"/>
  <c r="B690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641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649" i="1"/>
  <c r="AR651" i="1" s="1"/>
  <c r="AV651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641" i="1"/>
  <c r="AV641" i="1" s="1"/>
  <c r="BA647" i="1" s="1"/>
  <c r="BA648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626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C626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U553" i="3" l="1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U557" i="3" l="1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U561" i="3" l="1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U565" i="3" l="1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U569" i="3" l="1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U573" i="3" l="1"/>
  <c r="U574" i="3" s="1"/>
  <c r="U575" i="3" s="1"/>
  <c r="U576" i="3" s="1"/>
  <c r="U582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B441" i="1" l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B445" i="1" l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B448" i="1" l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B453" i="1" l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B457" i="1" l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B462" i="1" l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B473" i="1" l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B475" i="1" l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B482" i="1" l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B485" i="1" l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B489" i="1" l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B495" i="1" l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B499" i="1" l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B504" i="1" l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B509" i="1" l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B513" i="1" l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B528" i="1" l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B531" i="1" l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B535" i="1" l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B540" i="1" l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B545" i="1" l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B549" i="1" l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B555" i="1" l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B560" i="1" l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B565" i="1" l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B570" i="1" l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B624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AX147" i="1" l="1"/>
  <c r="BN147" i="1"/>
  <c r="BW148" i="1"/>
  <c r="BP125" i="1"/>
  <c r="BR124" i="1"/>
  <c r="AE103" i="1"/>
  <c r="AA104" i="1"/>
  <c r="J90" i="1"/>
  <c r="H90" i="1"/>
  <c r="O89" i="1"/>
  <c r="AV89" i="1"/>
  <c r="AC89" i="1"/>
  <c r="BW149" i="1" l="1"/>
  <c r="AX148" i="1"/>
  <c r="BN148" i="1"/>
  <c r="BR125" i="1"/>
  <c r="BP126" i="1"/>
  <c r="AE104" i="1"/>
  <c r="AA105" i="1"/>
  <c r="J91" i="1"/>
  <c r="H91" i="1"/>
  <c r="AV90" i="1"/>
  <c r="O90" i="1"/>
  <c r="AC90" i="1"/>
  <c r="BW150" i="1" l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N151" i="1" l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602" i="3"/>
  <c r="Y603" i="3" s="1"/>
  <c r="O92" i="1"/>
  <c r="H93" i="1"/>
  <c r="J93" i="1"/>
  <c r="AC92" i="1"/>
  <c r="AV92" i="1"/>
  <c r="BW153" i="1" l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N154" i="1" l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W157" i="1" l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W158" i="1" l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AX158" i="1" l="1"/>
  <c r="BN158" i="1"/>
  <c r="BW159" i="1"/>
  <c r="BR135" i="1"/>
  <c r="BP136" i="1"/>
  <c r="AA116" i="1"/>
  <c r="AE115" i="1"/>
  <c r="O97" i="1"/>
  <c r="H98" i="1"/>
  <c r="J98" i="1"/>
  <c r="AV97" i="1"/>
  <c r="AC97" i="1"/>
  <c r="BW160" i="1" l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N160" i="1" l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N161" i="1" l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W164" i="1" l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AX164" i="1" l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AX165" i="1" l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AX166" i="1" l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W168" i="1" l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N169" i="1" l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602" i="3"/>
  <c r="W603" i="3" s="1"/>
  <c r="AC106" i="1"/>
  <c r="BW171" i="1" l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W172" i="1" l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N172" i="1" l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N174" i="1" l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W176" i="1" l="1"/>
  <c r="BN175" i="1"/>
  <c r="AX175" i="1"/>
  <c r="BP158" i="1"/>
  <c r="BR157" i="1"/>
  <c r="AA135" i="1"/>
  <c r="AE134" i="1"/>
  <c r="J112" i="1"/>
  <c r="H112" i="1"/>
  <c r="O111" i="1"/>
  <c r="AC111" i="1"/>
  <c r="AV111" i="1"/>
  <c r="BW177" i="1" l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W178" i="1" l="1"/>
  <c r="BN177" i="1"/>
  <c r="AX177" i="1"/>
  <c r="BR159" i="1"/>
  <c r="BP160" i="1"/>
  <c r="AA137" i="1"/>
  <c r="AE136" i="1"/>
  <c r="J114" i="1"/>
  <c r="O113" i="1"/>
  <c r="AV113" i="1"/>
  <c r="AC113" i="1"/>
  <c r="BW179" i="1" l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W180" i="1" l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W181" i="1" l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N182" i="1" l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W184" i="1" l="1"/>
  <c r="BN183" i="1"/>
  <c r="AX183" i="1"/>
  <c r="BR165" i="1"/>
  <c r="BP166" i="1"/>
  <c r="AE143" i="1"/>
  <c r="AA144" i="1"/>
  <c r="H119" i="1"/>
  <c r="J119" i="1"/>
  <c r="O118" i="1"/>
  <c r="AC118" i="1"/>
  <c r="AV118" i="1"/>
  <c r="BN184" i="1" l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660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713" i="1" s="1"/>
  <c r="O173" i="1"/>
  <c r="AV173" i="1"/>
  <c r="AC173" i="1"/>
  <c r="BE713" i="1" l="1"/>
  <c r="BA735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735" i="1" l="1"/>
  <c r="BP713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735" i="1" l="1"/>
  <c r="CA735" i="1" s="1"/>
  <c r="BC735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726" i="1" s="1"/>
  <c r="BA714" i="1" s="1"/>
  <c r="J235" i="1"/>
  <c r="O234" i="1"/>
  <c r="AC234" i="1"/>
  <c r="BE714" i="1" l="1"/>
  <c r="BA736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714" i="1" l="1"/>
  <c r="BE736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736" i="1" l="1"/>
  <c r="BC736" i="1"/>
  <c r="BC740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640" i="1"/>
  <c r="AV269" i="1"/>
  <c r="H641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728" i="1"/>
  <c r="BA715" i="1" s="1"/>
  <c r="BA719" i="1" s="1"/>
  <c r="BR723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721" i="1"/>
  <c r="AA403" i="1"/>
  <c r="AA404" i="1" s="1"/>
  <c r="AE402" i="1"/>
  <c r="BE715" i="1"/>
  <c r="BA737" i="1"/>
  <c r="BA738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722" i="1"/>
  <c r="AA405" i="1"/>
  <c r="AE404" i="1"/>
  <c r="AE403" i="1"/>
  <c r="BE719" i="1"/>
  <c r="BE737" i="1"/>
  <c r="BP715" i="1"/>
  <c r="AC329" i="1"/>
  <c r="J330" i="1"/>
  <c r="H330" i="1"/>
  <c r="AV329" i="1"/>
  <c r="O329" i="1"/>
  <c r="BE739" i="1" l="1"/>
  <c r="BA740" i="1"/>
  <c r="BE740" i="1" s="1"/>
  <c r="BR740" i="1" s="1"/>
  <c r="CL741" i="1" s="1"/>
  <c r="BE738" i="1"/>
  <c r="BC737" i="1"/>
  <c r="AX439" i="1"/>
  <c r="BW440" i="1"/>
  <c r="BW441" i="1" s="1"/>
  <c r="BN439" i="1"/>
  <c r="BR424" i="1"/>
  <c r="BP425" i="1"/>
  <c r="BP426" i="1" s="1"/>
  <c r="AE405" i="1"/>
  <c r="AA406" i="1"/>
  <c r="AA407" i="1" s="1"/>
  <c r="BR737" i="1"/>
  <c r="D719" i="1"/>
  <c r="AH580" i="1" s="1"/>
  <c r="BG719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738" i="1"/>
  <c r="BC738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719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623" i="1"/>
  <c r="BW624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AX617" i="1" l="1"/>
  <c r="BN617" i="1"/>
  <c r="BP598" i="1"/>
  <c r="BR597" i="1"/>
  <c r="AE581" i="1"/>
  <c r="AA582" i="1"/>
  <c r="AA583" i="1" s="1"/>
  <c r="AV466" i="1"/>
  <c r="H467" i="1"/>
  <c r="J467" i="1"/>
  <c r="O466" i="1"/>
  <c r="AC466" i="1"/>
  <c r="BR598" i="1" l="1"/>
  <c r="BP599" i="1"/>
  <c r="AA584" i="1"/>
  <c r="AE583" i="1"/>
  <c r="AE582" i="1"/>
  <c r="J468" i="1"/>
  <c r="H468" i="1"/>
  <c r="AV467" i="1"/>
  <c r="O467" i="1"/>
  <c r="AC467" i="1"/>
  <c r="BR599" i="1" l="1"/>
  <c r="BP600" i="1"/>
  <c r="BP601" i="1" s="1"/>
  <c r="AE584" i="1"/>
  <c r="AA585" i="1"/>
  <c r="AV468" i="1"/>
  <c r="J469" i="1"/>
  <c r="H469" i="1"/>
  <c r="O468" i="1"/>
  <c r="AC468" i="1"/>
  <c r="BR601" i="1" l="1"/>
  <c r="BP602" i="1"/>
  <c r="BR600" i="1"/>
  <c r="AE585" i="1"/>
  <c r="AA586" i="1"/>
  <c r="AA587" i="1" s="1"/>
  <c r="AV469" i="1"/>
  <c r="J470" i="1"/>
  <c r="H470" i="1"/>
  <c r="O469" i="1"/>
  <c r="AC469" i="1"/>
  <c r="BR602" i="1" l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R603" i="1" l="1"/>
  <c r="BP604" i="1"/>
  <c r="AE588" i="1"/>
  <c r="AA589" i="1"/>
  <c r="AA590" i="1" s="1"/>
  <c r="AV471" i="1"/>
  <c r="J472" i="1"/>
  <c r="H472" i="1"/>
  <c r="O471" i="1"/>
  <c r="AC471" i="1"/>
  <c r="BR604" i="1" l="1"/>
  <c r="BP605" i="1"/>
  <c r="AE590" i="1"/>
  <c r="AA591" i="1"/>
  <c r="AE589" i="1"/>
  <c r="AV472" i="1"/>
  <c r="J473" i="1"/>
  <c r="H473" i="1"/>
  <c r="O472" i="1"/>
  <c r="AC472" i="1"/>
  <c r="BP606" i="1" l="1"/>
  <c r="BR605" i="1"/>
  <c r="AE591" i="1"/>
  <c r="AA592" i="1"/>
  <c r="AV473" i="1"/>
  <c r="J474" i="1"/>
  <c r="H474" i="1"/>
  <c r="O473" i="1"/>
  <c r="AC473" i="1"/>
  <c r="BP607" i="1" l="1"/>
  <c r="BP608" i="1" s="1"/>
  <c r="BR606" i="1"/>
  <c r="AA593" i="1"/>
  <c r="AA594" i="1" s="1"/>
  <c r="AE592" i="1"/>
  <c r="J475" i="1"/>
  <c r="H475" i="1"/>
  <c r="AV474" i="1"/>
  <c r="O474" i="1"/>
  <c r="AC474" i="1"/>
  <c r="BR608" i="1" l="1"/>
  <c r="BP609" i="1"/>
  <c r="BR607" i="1"/>
  <c r="AE594" i="1"/>
  <c r="AA595" i="1"/>
  <c r="AE593" i="1"/>
  <c r="AV475" i="1"/>
  <c r="J476" i="1"/>
  <c r="H476" i="1"/>
  <c r="O475" i="1"/>
  <c r="AC475" i="1"/>
  <c r="BR609" i="1" l="1"/>
  <c r="BP610" i="1"/>
  <c r="AE595" i="1"/>
  <c r="AA596" i="1"/>
  <c r="AV476" i="1"/>
  <c r="J477" i="1"/>
  <c r="H477" i="1"/>
  <c r="O476" i="1"/>
  <c r="AC476" i="1"/>
  <c r="BR610" i="1" l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R612" i="1" l="1"/>
  <c r="BP613" i="1"/>
  <c r="BR611" i="1"/>
  <c r="AE597" i="1"/>
  <c r="AA598" i="1"/>
  <c r="AV478" i="1"/>
  <c r="H479" i="1"/>
  <c r="J479" i="1"/>
  <c r="O478" i="1"/>
  <c r="AC478" i="1"/>
  <c r="BP614" i="1" l="1"/>
  <c r="BP615" i="1" s="1"/>
  <c r="BR613" i="1"/>
  <c r="AE598" i="1"/>
  <c r="AA599" i="1"/>
  <c r="AC479" i="1"/>
  <c r="J480" i="1"/>
  <c r="H480" i="1"/>
  <c r="AV479" i="1"/>
  <c r="O479" i="1"/>
  <c r="BP616" i="1" l="1"/>
  <c r="BR615" i="1"/>
  <c r="BR614" i="1"/>
  <c r="AE599" i="1"/>
  <c r="AA600" i="1"/>
  <c r="AA601" i="1" s="1"/>
  <c r="AV480" i="1"/>
  <c r="O480" i="1"/>
  <c r="J481" i="1"/>
  <c r="H481" i="1"/>
  <c r="AC480" i="1"/>
  <c r="BR616" i="1" l="1"/>
  <c r="BP617" i="1"/>
  <c r="AA602" i="1"/>
  <c r="AE601" i="1"/>
  <c r="AE600" i="1"/>
  <c r="J482" i="1"/>
  <c r="H482" i="1"/>
  <c r="AV481" i="1"/>
  <c r="O481" i="1"/>
  <c r="AC481" i="1"/>
  <c r="BR617" i="1" l="1"/>
  <c r="AA603" i="1"/>
  <c r="AA604" i="1" s="1"/>
  <c r="AE602" i="1"/>
  <c r="AV482" i="1"/>
  <c r="J483" i="1"/>
  <c r="H483" i="1"/>
  <c r="O482" i="1"/>
  <c r="AC482" i="1"/>
  <c r="AE604" i="1" l="1"/>
  <c r="AA605" i="1"/>
  <c r="AE603" i="1"/>
  <c r="AV483" i="1"/>
  <c r="H484" i="1"/>
  <c r="J484" i="1"/>
  <c r="O483" i="1"/>
  <c r="AC483" i="1"/>
  <c r="AE605" i="1" l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AE606" i="1" l="1"/>
  <c r="AA607" i="1"/>
  <c r="AA608" i="1" s="1"/>
  <c r="O485" i="1"/>
  <c r="H486" i="1"/>
  <c r="J486" i="1"/>
  <c r="AV485" i="1"/>
  <c r="AC485" i="1"/>
  <c r="AA609" i="1" l="1"/>
  <c r="AE608" i="1"/>
  <c r="AE607" i="1"/>
  <c r="AV486" i="1"/>
  <c r="H487" i="1"/>
  <c r="J487" i="1"/>
  <c r="O486" i="1"/>
  <c r="AC486" i="1"/>
  <c r="AA610" i="1" l="1"/>
  <c r="AE609" i="1"/>
  <c r="AV487" i="1"/>
  <c r="H488" i="1"/>
  <c r="J488" i="1"/>
  <c r="O487" i="1"/>
  <c r="AC487" i="1"/>
  <c r="AE610" i="1" l="1"/>
  <c r="AA611" i="1"/>
  <c r="AA612" i="1" s="1"/>
  <c r="J489" i="1"/>
  <c r="H489" i="1"/>
  <c r="AV488" i="1"/>
  <c r="O488" i="1"/>
  <c r="AC488" i="1"/>
  <c r="AE612" i="1" l="1"/>
  <c r="AA613" i="1"/>
  <c r="AE611" i="1"/>
  <c r="AV489" i="1"/>
  <c r="J490" i="1"/>
  <c r="H490" i="1"/>
  <c r="O489" i="1"/>
  <c r="AC489" i="1"/>
  <c r="AE613" i="1" l="1"/>
  <c r="AA614" i="1"/>
  <c r="AA615" i="1" s="1"/>
  <c r="AV490" i="1"/>
  <c r="O490" i="1"/>
  <c r="H491" i="1"/>
  <c r="J491" i="1"/>
  <c r="AC490" i="1"/>
  <c r="AE615" i="1" l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AE616" i="1" l="1"/>
  <c r="AA617" i="1"/>
  <c r="AV492" i="1"/>
  <c r="J493" i="1"/>
  <c r="H493" i="1"/>
  <c r="O492" i="1"/>
  <c r="AC492" i="1"/>
  <c r="AA447" i="3"/>
  <c r="AE617" i="1" l="1"/>
  <c r="AV493" i="1"/>
  <c r="J494" i="1"/>
  <c r="H494" i="1"/>
  <c r="O493" i="1"/>
  <c r="AC493" i="1"/>
  <c r="AD49" i="2" l="1"/>
  <c r="AD51" i="2" s="1"/>
  <c r="AD53" i="2" s="1"/>
  <c r="AD55" i="2" s="1"/>
  <c r="AD57" i="2" s="1"/>
  <c r="AJ21" i="2"/>
  <c r="I21" i="3"/>
  <c r="I35" i="3" s="1"/>
  <c r="J495" i="1"/>
  <c r="H495" i="1"/>
  <c r="AV494" i="1"/>
  <c r="O494" i="1"/>
  <c r="AC494" i="1"/>
  <c r="AV495" i="1" l="1"/>
  <c r="J496" i="1"/>
  <c r="H496" i="1"/>
  <c r="O495" i="1"/>
  <c r="AC495" i="1"/>
  <c r="AV496" i="1" l="1"/>
  <c r="J497" i="1"/>
  <c r="H497" i="1"/>
  <c r="O496" i="1"/>
  <c r="AC496" i="1"/>
  <c r="AV497" i="1" l="1"/>
  <c r="O497" i="1"/>
  <c r="H498" i="1"/>
  <c r="J498" i="1"/>
  <c r="AC497" i="1"/>
  <c r="AA451" i="3"/>
  <c r="AA452" i="3"/>
  <c r="AA450" i="3"/>
  <c r="J499" i="1" l="1"/>
  <c r="H499" i="1"/>
  <c r="AV498" i="1"/>
  <c r="O498" i="1"/>
  <c r="AC498" i="1"/>
  <c r="AV499" i="1" l="1"/>
  <c r="J500" i="1"/>
  <c r="H500" i="1"/>
  <c r="O499" i="1"/>
  <c r="AC499" i="1"/>
  <c r="AV500" i="1" l="1"/>
  <c r="J501" i="1"/>
  <c r="H501" i="1"/>
  <c r="O500" i="1"/>
  <c r="AC500" i="1"/>
  <c r="AV501" i="1" l="1"/>
  <c r="J502" i="1"/>
  <c r="H502" i="1"/>
  <c r="O501" i="1"/>
  <c r="AC501" i="1"/>
  <c r="AA458" i="3"/>
  <c r="AA456" i="3"/>
  <c r="AA457" i="3"/>
  <c r="AA454" i="3"/>
  <c r="AA455" i="3"/>
  <c r="AA453" i="3"/>
  <c r="AV502" i="1" l="1"/>
  <c r="J503" i="1"/>
  <c r="H503" i="1"/>
  <c r="O502" i="1"/>
  <c r="AC502" i="1"/>
  <c r="H504" i="1" l="1"/>
  <c r="J504" i="1"/>
  <c r="AV503" i="1"/>
  <c r="O503" i="1"/>
  <c r="AC503" i="1"/>
  <c r="AV504" i="1" l="1"/>
  <c r="H505" i="1"/>
  <c r="J505" i="1"/>
  <c r="O504" i="1"/>
  <c r="AC504" i="1"/>
  <c r="AV505" i="1" l="1"/>
  <c r="H506" i="1"/>
  <c r="J506" i="1"/>
  <c r="O505" i="1"/>
  <c r="AC505" i="1"/>
  <c r="AV506" i="1" l="1"/>
  <c r="J507" i="1"/>
  <c r="H507" i="1"/>
  <c r="O506" i="1"/>
  <c r="AC506" i="1"/>
  <c r="AA462" i="3"/>
  <c r="AA463" i="3"/>
  <c r="AA460" i="3"/>
  <c r="AA461" i="3"/>
  <c r="AA459" i="3"/>
  <c r="AV507" i="1" l="1"/>
  <c r="J508" i="1"/>
  <c r="H508" i="1"/>
  <c r="O507" i="1"/>
  <c r="AC507" i="1"/>
  <c r="J509" i="1" l="1"/>
  <c r="H509" i="1"/>
  <c r="AV508" i="1"/>
  <c r="O508" i="1"/>
  <c r="AC508" i="1"/>
  <c r="AV509" i="1" l="1"/>
  <c r="J510" i="1"/>
  <c r="H510" i="1"/>
  <c r="O509" i="1"/>
  <c r="AC509" i="1"/>
  <c r="AV510" i="1" l="1"/>
  <c r="H511" i="1"/>
  <c r="J511" i="1"/>
  <c r="O510" i="1"/>
  <c r="AC510" i="1"/>
  <c r="AV511" i="1" l="1"/>
  <c r="J512" i="1"/>
  <c r="H512" i="1"/>
  <c r="O511" i="1"/>
  <c r="AC511" i="1"/>
  <c r="AA465" i="3"/>
  <c r="AA466" i="3"/>
  <c r="AA464" i="3"/>
  <c r="J513" i="1" l="1"/>
  <c r="H513" i="1"/>
  <c r="AV512" i="1"/>
  <c r="O512" i="1"/>
  <c r="AC512" i="1"/>
  <c r="BR739" i="1"/>
  <c r="CL755" i="1" s="1"/>
  <c r="CL757" i="1" s="1"/>
  <c r="AV513" i="1" l="1"/>
  <c r="J514" i="1"/>
  <c r="H514" i="1"/>
  <c r="O513" i="1"/>
  <c r="AC513" i="1"/>
  <c r="BA743" i="1"/>
  <c r="BC743" i="1" s="1"/>
  <c r="CL743" i="1"/>
  <c r="AV514" i="1" l="1"/>
  <c r="H515" i="1"/>
  <c r="J515" i="1"/>
  <c r="O514" i="1"/>
  <c r="AC514" i="1"/>
  <c r="AV515" i="1" l="1"/>
  <c r="J516" i="1"/>
  <c r="H516" i="1"/>
  <c r="O515" i="1"/>
  <c r="AC515" i="1"/>
  <c r="AA470" i="3"/>
  <c r="AA471" i="3"/>
  <c r="AA468" i="3"/>
  <c r="AA469" i="3"/>
  <c r="AA467" i="3"/>
  <c r="J517" i="1" l="1"/>
  <c r="H517" i="1"/>
  <c r="AV516" i="1"/>
  <c r="O516" i="1"/>
  <c r="AC516" i="1"/>
  <c r="AV517" i="1" l="1"/>
  <c r="H518" i="1"/>
  <c r="J518" i="1"/>
  <c r="O517" i="1"/>
  <c r="AC517" i="1"/>
  <c r="AV518" i="1" l="1"/>
  <c r="H519" i="1"/>
  <c r="J519" i="1"/>
  <c r="O518" i="1"/>
  <c r="AC518" i="1"/>
  <c r="AV519" i="1" l="1"/>
  <c r="J520" i="1"/>
  <c r="H520" i="1"/>
  <c r="O519" i="1"/>
  <c r="AC519" i="1"/>
  <c r="AA477" i="3"/>
  <c r="AA475" i="3"/>
  <c r="AA476" i="3"/>
  <c r="AA473" i="3"/>
  <c r="AA474" i="3"/>
  <c r="AA472" i="3"/>
  <c r="AV520" i="1" l="1"/>
  <c r="O520" i="1"/>
  <c r="J521" i="1"/>
  <c r="H521" i="1"/>
  <c r="AC520" i="1"/>
  <c r="AV521" i="1" l="1"/>
  <c r="O521" i="1"/>
  <c r="J522" i="1"/>
  <c r="H522" i="1"/>
  <c r="AC521" i="1"/>
  <c r="J523" i="1" l="1"/>
  <c r="H523" i="1"/>
  <c r="AV522" i="1"/>
  <c r="O522" i="1"/>
  <c r="AC522" i="1"/>
  <c r="H524" i="1" l="1"/>
  <c r="J524" i="1"/>
  <c r="AV523" i="1"/>
  <c r="O523" i="1"/>
  <c r="AC523" i="1"/>
  <c r="AV524" i="1" l="1"/>
  <c r="J525" i="1"/>
  <c r="H525" i="1"/>
  <c r="O524" i="1"/>
  <c r="AC524" i="1"/>
  <c r="AV525" i="1" l="1"/>
  <c r="J526" i="1"/>
  <c r="H526" i="1"/>
  <c r="O525" i="1"/>
  <c r="AC525" i="1"/>
  <c r="AA481" i="3"/>
  <c r="AA479" i="3"/>
  <c r="AA480" i="3"/>
  <c r="AA478" i="3"/>
  <c r="AV526" i="1" l="1"/>
  <c r="O526" i="1"/>
  <c r="J527" i="1"/>
  <c r="H527" i="1"/>
  <c r="AC526" i="1"/>
  <c r="J528" i="1" l="1"/>
  <c r="H528" i="1"/>
  <c r="AV527" i="1"/>
  <c r="O527" i="1"/>
  <c r="AC527" i="1"/>
  <c r="AV528" i="1" l="1"/>
  <c r="H529" i="1"/>
  <c r="J529" i="1"/>
  <c r="O528" i="1"/>
  <c r="AC528" i="1"/>
  <c r="AV529" i="1" l="1"/>
  <c r="J530" i="1"/>
  <c r="H530" i="1"/>
  <c r="O529" i="1"/>
  <c r="AC529" i="1"/>
  <c r="AA483" i="3"/>
  <c r="AA484" i="3"/>
  <c r="AA482" i="3"/>
  <c r="H531" i="1" l="1"/>
  <c r="J531" i="1"/>
  <c r="AV530" i="1"/>
  <c r="O530" i="1"/>
  <c r="AC530" i="1"/>
  <c r="AV531" i="1" l="1"/>
  <c r="H532" i="1"/>
  <c r="J532" i="1"/>
  <c r="O531" i="1"/>
  <c r="AC531" i="1"/>
  <c r="O532" i="1" l="1"/>
  <c r="J533" i="1"/>
  <c r="H533" i="1"/>
  <c r="AV532" i="1"/>
  <c r="AC532" i="1"/>
  <c r="AV533" i="1" l="1"/>
  <c r="J534" i="1"/>
  <c r="H534" i="1"/>
  <c r="O533" i="1"/>
  <c r="AC533" i="1"/>
  <c r="AA488" i="3"/>
  <c r="AA489" i="3"/>
  <c r="AA486" i="3"/>
  <c r="AA487" i="3"/>
  <c r="AA485" i="3"/>
  <c r="J535" i="1" l="1"/>
  <c r="H535" i="1"/>
  <c r="AV534" i="1"/>
  <c r="O534" i="1"/>
  <c r="AC534" i="1"/>
  <c r="O535" i="1" l="1"/>
  <c r="J536" i="1"/>
  <c r="H536" i="1"/>
  <c r="AV535" i="1"/>
  <c r="AC535" i="1"/>
  <c r="AV536" i="1" l="1"/>
  <c r="H537" i="1"/>
  <c r="J537" i="1"/>
  <c r="O536" i="1"/>
  <c r="AC536" i="1"/>
  <c r="O537" i="1" l="1"/>
  <c r="J538" i="1"/>
  <c r="H538" i="1"/>
  <c r="AV537" i="1"/>
  <c r="AC537" i="1"/>
  <c r="AA493" i="3"/>
  <c r="AA494" i="3"/>
  <c r="AA491" i="3"/>
  <c r="AA492" i="3"/>
  <c r="AA490" i="3"/>
  <c r="AC538" i="1" l="1"/>
  <c r="J539" i="1"/>
  <c r="H539" i="1"/>
  <c r="O538" i="1"/>
  <c r="AV538" i="1"/>
  <c r="H540" i="1" l="1"/>
  <c r="J540" i="1"/>
  <c r="AV539" i="1"/>
  <c r="O539" i="1"/>
  <c r="AC539" i="1"/>
  <c r="AV540" i="1" l="1"/>
  <c r="H541" i="1"/>
  <c r="J541" i="1"/>
  <c r="O540" i="1"/>
  <c r="AC540" i="1"/>
  <c r="O541" i="1" l="1"/>
  <c r="J542" i="1"/>
  <c r="H542" i="1"/>
  <c r="AV541" i="1"/>
  <c r="AC541" i="1"/>
  <c r="AV542" i="1" l="1"/>
  <c r="J543" i="1"/>
  <c r="H543" i="1"/>
  <c r="O542" i="1"/>
  <c r="AC542" i="1"/>
  <c r="AA498" i="3"/>
  <c r="AA496" i="3"/>
  <c r="AA497" i="3"/>
  <c r="AA495" i="3"/>
  <c r="AV543" i="1" l="1"/>
  <c r="J544" i="1"/>
  <c r="H544" i="1"/>
  <c r="O543" i="1"/>
  <c r="AC543" i="1"/>
  <c r="J545" i="1" l="1"/>
  <c r="H545" i="1"/>
  <c r="AV544" i="1"/>
  <c r="O544" i="1"/>
  <c r="AC544" i="1"/>
  <c r="AV545" i="1" l="1"/>
  <c r="J546" i="1"/>
  <c r="H546" i="1"/>
  <c r="O545" i="1"/>
  <c r="AC545" i="1"/>
  <c r="AV546" i="1" l="1"/>
  <c r="H547" i="1"/>
  <c r="J547" i="1"/>
  <c r="O546" i="1"/>
  <c r="AC546" i="1"/>
  <c r="AA502" i="3"/>
  <c r="AA503" i="3"/>
  <c r="AA500" i="3"/>
  <c r="AA501" i="3"/>
  <c r="AA499" i="3"/>
  <c r="AV547" i="1" l="1"/>
  <c r="J548" i="1"/>
  <c r="H548" i="1"/>
  <c r="O547" i="1"/>
  <c r="AC547" i="1"/>
  <c r="J549" i="1" l="1"/>
  <c r="H549" i="1"/>
  <c r="AV548" i="1"/>
  <c r="O548" i="1"/>
  <c r="AC548" i="1"/>
  <c r="AV549" i="1" l="1"/>
  <c r="J550" i="1"/>
  <c r="H550" i="1"/>
  <c r="O549" i="1"/>
  <c r="AC549" i="1"/>
  <c r="AV550" i="1" l="1"/>
  <c r="J551" i="1"/>
  <c r="H551" i="1"/>
  <c r="O550" i="1"/>
  <c r="AC550" i="1"/>
  <c r="AV551" i="1" l="1"/>
  <c r="J552" i="1"/>
  <c r="H552" i="1"/>
  <c r="O551" i="1"/>
  <c r="AC551" i="1"/>
  <c r="AA509" i="3"/>
  <c r="AA507" i="3"/>
  <c r="AA508" i="3"/>
  <c r="AA505" i="3"/>
  <c r="AA506" i="3"/>
  <c r="AA504" i="3"/>
  <c r="O552" i="1" l="1"/>
  <c r="J553" i="1"/>
  <c r="H553" i="1"/>
  <c r="AV552" i="1"/>
  <c r="AC552" i="1"/>
  <c r="AV553" i="1" l="1"/>
  <c r="H554" i="1"/>
  <c r="O553" i="1"/>
  <c r="J554" i="1"/>
  <c r="AC553" i="1"/>
  <c r="H555" i="1" l="1"/>
  <c r="J555" i="1"/>
  <c r="AV554" i="1"/>
  <c r="O554" i="1"/>
  <c r="AC554" i="1"/>
  <c r="AV555" i="1" l="1"/>
  <c r="J556" i="1"/>
  <c r="H556" i="1"/>
  <c r="O555" i="1"/>
  <c r="AC555" i="1"/>
  <c r="O556" i="1" l="1"/>
  <c r="J557" i="1"/>
  <c r="H557" i="1"/>
  <c r="AV556" i="1"/>
  <c r="AC556" i="1"/>
  <c r="AV557" i="1" l="1"/>
  <c r="J558" i="1"/>
  <c r="H558" i="1"/>
  <c r="O557" i="1"/>
  <c r="AC557" i="1"/>
  <c r="AA511" i="3"/>
  <c r="AA512" i="3"/>
  <c r="AA510" i="3"/>
  <c r="AV558" i="1" l="1"/>
  <c r="H559" i="1"/>
  <c r="J559" i="1"/>
  <c r="O558" i="1"/>
  <c r="AC558" i="1"/>
  <c r="J560" i="1" l="1"/>
  <c r="H560" i="1"/>
  <c r="O559" i="1"/>
  <c r="AV559" i="1"/>
  <c r="AC559" i="1"/>
  <c r="AV560" i="1" l="1"/>
  <c r="H561" i="1"/>
  <c r="J561" i="1"/>
  <c r="O560" i="1"/>
  <c r="AC560" i="1"/>
  <c r="O561" i="1" l="1"/>
  <c r="H562" i="1"/>
  <c r="J562" i="1"/>
  <c r="AV561" i="1"/>
  <c r="AC561" i="1"/>
  <c r="AA517" i="3"/>
  <c r="AA518" i="3"/>
  <c r="AA513" i="3"/>
  <c r="AV562" i="1" l="1"/>
  <c r="J563" i="1"/>
  <c r="H563" i="1"/>
  <c r="O562" i="1"/>
  <c r="AC562" i="1"/>
  <c r="AV563" i="1" l="1"/>
  <c r="J564" i="1"/>
  <c r="H564" i="1"/>
  <c r="O563" i="1"/>
  <c r="AC563" i="1"/>
  <c r="H565" i="1" l="1"/>
  <c r="J565" i="1"/>
  <c r="AV564" i="1"/>
  <c r="O564" i="1"/>
  <c r="AC564" i="1"/>
  <c r="O565" i="1" l="1"/>
  <c r="J566" i="1"/>
  <c r="H566" i="1"/>
  <c r="AV565" i="1"/>
  <c r="AC565" i="1"/>
  <c r="O566" i="1" l="1"/>
  <c r="H567" i="1"/>
  <c r="J567" i="1"/>
  <c r="AV566" i="1"/>
  <c r="AC566" i="1"/>
  <c r="AV567" i="1" l="1"/>
  <c r="J568" i="1"/>
  <c r="H568" i="1"/>
  <c r="O567" i="1"/>
  <c r="AC567" i="1"/>
  <c r="AA522" i="3"/>
  <c r="AA523" i="3"/>
  <c r="AA520" i="3"/>
  <c r="AA521" i="3"/>
  <c r="AA519" i="3"/>
  <c r="AV568" i="1" l="1"/>
  <c r="J569" i="1"/>
  <c r="H569" i="1"/>
  <c r="O568" i="1"/>
  <c r="AC568" i="1"/>
  <c r="H570" i="1" l="1"/>
  <c r="J570" i="1"/>
  <c r="AV569" i="1"/>
  <c r="O569" i="1"/>
  <c r="AC569" i="1"/>
  <c r="J571" i="1" l="1"/>
  <c r="H571" i="1"/>
  <c r="AV570" i="1"/>
  <c r="O570" i="1"/>
  <c r="AC570" i="1"/>
  <c r="AV571" i="1" l="1"/>
  <c r="H572" i="1"/>
  <c r="J572" i="1"/>
  <c r="O571" i="1"/>
  <c r="AC571" i="1"/>
  <c r="H573" i="1" l="1"/>
  <c r="J573" i="1"/>
  <c r="AV572" i="1"/>
  <c r="O572" i="1"/>
  <c r="AC572" i="1"/>
  <c r="AA527" i="3"/>
  <c r="AA525" i="3"/>
  <c r="AA526" i="3"/>
  <c r="AA524" i="3"/>
  <c r="AV573" i="1" l="1"/>
  <c r="J574" i="1"/>
  <c r="H574" i="1"/>
  <c r="O573" i="1"/>
  <c r="AC573" i="1"/>
  <c r="AV574" i="1" l="1"/>
  <c r="H575" i="1"/>
  <c r="J575" i="1"/>
  <c r="O574" i="1"/>
  <c r="AC574" i="1"/>
  <c r="AV575" i="1" l="1"/>
  <c r="J576" i="1"/>
  <c r="H576" i="1"/>
  <c r="O575" i="1"/>
  <c r="AC575" i="1"/>
  <c r="AA533" i="3"/>
  <c r="AA531" i="3"/>
  <c r="AA532" i="3"/>
  <c r="AA529" i="3"/>
  <c r="AA530" i="3"/>
  <c r="AA528" i="3"/>
  <c r="AV576" i="1" l="1"/>
  <c r="J577" i="1"/>
  <c r="H577" i="1"/>
  <c r="O576" i="1"/>
  <c r="AC576" i="1"/>
  <c r="AV577" i="1" l="1"/>
  <c r="J578" i="1"/>
  <c r="H578" i="1"/>
  <c r="O577" i="1"/>
  <c r="AC577" i="1"/>
  <c r="AV578" i="1" l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I23" i="3" s="1"/>
  <c r="I25" i="3" s="1"/>
  <c r="I27" i="3" s="1"/>
  <c r="O607" i="1"/>
  <c r="AV607" i="1"/>
  <c r="AC607" i="1"/>
  <c r="I34" i="3" l="1"/>
  <c r="N27" i="3"/>
  <c r="N28" i="3" s="1"/>
  <c r="O608" i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O617" i="1" l="1"/>
  <c r="AV617" i="1"/>
  <c r="AC617" i="1"/>
  <c r="AA572" i="3"/>
  <c r="AA570" i="3"/>
  <c r="AA571" i="3"/>
  <c r="AA569" i="3"/>
  <c r="I32" i="3" l="1"/>
  <c r="AF21" i="2"/>
  <c r="L34" i="3" l="1"/>
  <c r="I28" i="3"/>
  <c r="I36" i="3"/>
  <c r="W576" i="3" s="1"/>
  <c r="L35" i="3"/>
  <c r="L32" i="3"/>
  <c r="AA574" i="3" l="1"/>
  <c r="AA575" i="3"/>
  <c r="L36" i="3"/>
  <c r="AA573" i="3"/>
  <c r="AA576" i="3" l="1"/>
  <c r="Y214" i="3"/>
  <c r="Y121" i="3"/>
  <c r="Y350" i="3"/>
  <c r="Y12" i="3"/>
  <c r="Y244" i="3"/>
</calcChain>
</file>

<file path=xl/sharedStrings.xml><?xml version="1.0" encoding="utf-8"?>
<sst xmlns="http://schemas.openxmlformats.org/spreadsheetml/2006/main" count="390" uniqueCount="190">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</sst>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Table'!$BA$730:$BA$734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Table'!$AS$735:$AT$740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Table'!$BA$735:$BA$740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18613911.303063061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Table'!$BC$730:$BC$734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Table'!$AS$735:$AT$740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Table'!$BC$735:$BC$740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42993763.360390395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Table'!$BJ$730:$BJ$734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Table'!$AS$735:$AT$740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Table'!$BJ$735:$BJ$739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Table'!$BK$730:$BK$734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Table'!$AS$735:$AT$740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Table'!$BK$735:$BK$739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Table'!$BL$730:$BL$734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Table'!$AS$735:$AT$740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Table'!$BL$735:$BL$739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Table'!$BM$730:$BM$734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Table'!$AS$735:$AT$740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Table'!$BM$735:$BM$739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Table'!$BP$730:$BP$734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Table'!$AS$735:$AT$740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Table'!$BP$735:$BP$740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193810000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Table'!$AU$730:$AU$734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Table'!$AU$735:$AU$740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Table'!$AV$730:$AV$734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Table'!$AV$735:$AV$739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Table'!$AW$730:$AW$734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Table'!$AW$735:$AW$739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Table'!$AX$730:$AX$734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Table'!$AX$735:$AX$739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Table'!$AY$730:$AY$734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Table'!$AY$735:$AY$739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Table'!$AZ$730:$AZ$734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Table'!$AZ$735:$AZ$739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Table'!$BB$730:$BB$734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Table'!$BB$735:$BB$739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Table'!$BD$730:$BD$734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Table'!$BD$735:$BD$739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Table'!$BE$730:$BE$734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Table'!$BE$735:$BE$739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Table'!$BF$730:$BF$734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Table'!$BF$735:$BF$739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Table'!$BG$730:$BG$734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Table'!$BG$735:$BG$739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Table'!$BH$730:$BH$734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Table'!$BH$735:$BH$739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Table'!$BI$730:$BI$734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Table'!$BI$735:$BI$739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Table'!$BN$730:$BN$734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Table'!$BN$735:$BN$739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Table'!$BO$730:$BO$734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Table'!$BO$735:$BO$739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Table'!$BQ$730:$BQ$734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Table'!$BQ$735:$BQ$739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Table'!$BR$730:$BR$734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Table'!$BR$735:$BR$739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Table'!$BS$730:$BS$734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Table'!$BS$735:$BS$739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Table'!$BT$730:$BT$734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Table'!$BR$735:$BR$740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255417674.66345346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Table'!$BU$730:$BU$734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Table'!$BU$735:$BU$739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Table'!$BV$730:$BV$734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Table'!$AS$735:$AT$740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Table'!$BV$735:$BV$739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639</xdr:row>
      <xdr:rowOff>99060</xdr:rowOff>
    </xdr:from>
    <xdr:to>
      <xdr:col>22</xdr:col>
      <xdr:colOff>312420</xdr:colOff>
      <xdr:row>640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639</xdr:row>
      <xdr:rowOff>129540</xdr:rowOff>
    </xdr:from>
    <xdr:to>
      <xdr:col>23</xdr:col>
      <xdr:colOff>68580</xdr:colOff>
      <xdr:row>640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657</xdr:row>
      <xdr:rowOff>125730</xdr:rowOff>
    </xdr:from>
    <xdr:to>
      <xdr:col>54</xdr:col>
      <xdr:colOff>213360</xdr:colOff>
      <xdr:row>672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747</xdr:row>
      <xdr:rowOff>91440</xdr:rowOff>
    </xdr:from>
    <xdr:to>
      <xdr:col>76</xdr:col>
      <xdr:colOff>472440</xdr:colOff>
      <xdr:row>770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751</xdr:row>
      <xdr:rowOff>60960</xdr:rowOff>
    </xdr:from>
    <xdr:to>
      <xdr:col>76</xdr:col>
      <xdr:colOff>60960</xdr:colOff>
      <xdr:row>751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771"/>
  <sheetViews>
    <sheetView tabSelected="1" topLeftCell="A598" zoomScaleNormal="100" workbookViewId="0">
      <selection activeCell="B621" sqref="B621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9.332031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9.77734375" customWidth="1"/>
    <col min="80" max="80" width="1.33203125" customWidth="1"/>
    <col min="81" max="81" width="9" bestFit="1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SUM(D102:D625)</f>
        <v>42589642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SUM(D109:D632)</f>
        <v>42373359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SUM(D116:D639)</f>
        <v>42825034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 t="shared" ref="AH152:AH183" si="112">SUM(D123:D649)</f>
        <v>373430164</v>
      </c>
      <c r="AI152" s="213">
        <f t="shared" ref="AI152:AI164" si="113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 t="shared" si="112"/>
        <v>373368445</v>
      </c>
      <c r="AI153" s="213" t="e">
        <f t="shared" si="113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 t="shared" si="112"/>
        <v>373310096</v>
      </c>
      <c r="AI154" s="213" t="e">
        <f t="shared" si="113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 t="shared" si="112"/>
        <v>373244608</v>
      </c>
      <c r="AI155" s="213" t="e">
        <f t="shared" si="113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 t="shared" si="112"/>
        <v>373178560</v>
      </c>
      <c r="AI156" s="213" t="e">
        <f t="shared" si="113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 t="shared" si="112"/>
        <v>373106565</v>
      </c>
      <c r="AI157" s="213" t="e">
        <f t="shared" si="113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 t="shared" si="112"/>
        <v>450033177</v>
      </c>
      <c r="AI158" s="213" t="e">
        <f t="shared" si="113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4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 t="shared" si="112"/>
        <v>449958190.23262841</v>
      </c>
      <c r="AI159" s="213">
        <f t="shared" si="113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4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 t="shared" si="112"/>
        <v>449894931.23262841</v>
      </c>
      <c r="AI160" s="213">
        <f t="shared" si="113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4"/>
        <v>345286</v>
      </c>
      <c r="O161" s="16">
        <f t="shared" ref="O161:O169" si="115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 t="shared" si="112"/>
        <v>780829652.23262835</v>
      </c>
      <c r="AI161" s="213">
        <f t="shared" si="113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4"/>
        <v>335914</v>
      </c>
      <c r="O162" s="16">
        <f t="shared" si="115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 t="shared" si="112"/>
        <v>825120773.23262835</v>
      </c>
      <c r="AI162" s="213">
        <f t="shared" si="113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4"/>
        <v>325907</v>
      </c>
      <c r="O163" s="16">
        <f t="shared" si="115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 t="shared" si="112"/>
        <v>825053294.30462837</v>
      </c>
      <c r="AI163" s="213">
        <f t="shared" si="113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4"/>
        <v>315788</v>
      </c>
      <c r="O164" s="16">
        <f t="shared" si="115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 t="shared" si="112"/>
        <v>824981327.30462837</v>
      </c>
      <c r="AI164" s="213">
        <f t="shared" si="113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6">+H164+D165</f>
        <v>6456256</v>
      </c>
      <c r="I165" s="16"/>
      <c r="J165" s="436">
        <f t="shared" ref="J165:J182" si="117">+D165/H164</f>
        <v>6.8350095837348326E-3</v>
      </c>
      <c r="K165" s="16"/>
      <c r="L165" s="16"/>
      <c r="M165" s="16"/>
      <c r="N165" s="16">
        <f t="shared" ref="N165:N182" si="118">SUM(D159:D165)</f>
        <v>306094</v>
      </c>
      <c r="O165" s="16">
        <f t="shared" si="115"/>
        <v>41386.256410256414</v>
      </c>
      <c r="P165" s="41"/>
      <c r="Q165" s="17">
        <f t="shared" ref="Q165:Q182" si="119">SUM(D159:D165)</f>
        <v>306094</v>
      </c>
      <c r="R165" s="16"/>
      <c r="S165" s="60">
        <f t="shared" ref="S165:S182" si="120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1">+AA164+W165</f>
        <v>182894</v>
      </c>
      <c r="AB165" s="33"/>
      <c r="AC165" s="46">
        <f t="shared" ref="AC165:AC182" si="122">+AA165/H165</f>
        <v>2.8328182773421622E-2</v>
      </c>
      <c r="AD165" s="33"/>
      <c r="AE165" s="33">
        <f t="shared" ref="AE165:AE182" si="123">+AA165/BW165</f>
        <v>1172.3974358974358</v>
      </c>
      <c r="AF165" s="50"/>
      <c r="AG165" s="33">
        <f t="shared" ref="AG165:AG182" si="124">SUM(W159:W165)</f>
        <v>6994</v>
      </c>
      <c r="AH165" s="33">
        <f t="shared" si="112"/>
        <v>824911884.34662843</v>
      </c>
      <c r="AI165" s="213">
        <f t="shared" ref="AI165:AI182" si="125">+(AG165-AG158)/AG158</f>
        <v>-6.3470808784145683E-2</v>
      </c>
      <c r="AJ165" s="50"/>
      <c r="AK165" s="10"/>
      <c r="AL165" s="23">
        <f t="shared" ref="AL165:AL182" si="126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7">+AL165/AP164</f>
        <v>6.606727978159619E-3</v>
      </c>
      <c r="AS165" s="25"/>
      <c r="AT165" s="25"/>
      <c r="AU165" s="24"/>
      <c r="AV165" s="298">
        <f t="shared" ref="AV165:AV182" si="128">+AP165/H165</f>
        <v>0.48760148296473993</v>
      </c>
      <c r="AW165" s="298"/>
      <c r="AX165" s="24">
        <f t="shared" ref="AX165:AX182" si="129">+AP165/BW165</f>
        <v>20180</v>
      </c>
      <c r="AY165" s="308"/>
      <c r="AZ165" s="10"/>
      <c r="BA165" s="65">
        <f t="shared" ref="BA165:BA182" si="130">+BC165-BC164</f>
        <v>756595</v>
      </c>
      <c r="BB165" s="66"/>
      <c r="BC165" s="66">
        <v>75475175</v>
      </c>
      <c r="BD165" s="66"/>
      <c r="BE165" s="66">
        <f t="shared" ref="BE165:BE182" si="131">+D165</f>
        <v>43829</v>
      </c>
      <c r="BF165" s="66"/>
      <c r="BG165" s="144">
        <f t="shared" ref="BG165:BG182" si="132">+BE165/BA165</f>
        <v>5.7929275239725346E-2</v>
      </c>
      <c r="BH165" s="66"/>
      <c r="BI165" s="170"/>
      <c r="BJ165" s="66"/>
      <c r="BK165" s="66">
        <f t="shared" ref="BK165:BK182" si="133">SUM(BA159:BA165)</f>
        <v>5250502</v>
      </c>
      <c r="BL165" s="66"/>
      <c r="BM165" s="144">
        <f t="shared" ref="BM165:BM182" si="134">+Q165/BK165</f>
        <v>5.8298044644112125E-2</v>
      </c>
      <c r="BN165" s="65">
        <f t="shared" ref="BN165:BN182" si="135">+BC165/BW165</f>
        <v>483815.22435897437</v>
      </c>
      <c r="BO165" s="66"/>
      <c r="BP165" s="66">
        <f t="shared" ref="BP165:BP182" si="136">+BP164+BE165</f>
        <v>5549278</v>
      </c>
      <c r="BQ165" s="66"/>
      <c r="BR165" s="435">
        <f t="shared" ref="BR165:BR182" si="137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6"/>
        <v>6488974</v>
      </c>
      <c r="I166" s="16"/>
      <c r="J166" s="436">
        <f t="shared" si="117"/>
        <v>5.0676429187442385E-3</v>
      </c>
      <c r="K166" s="16"/>
      <c r="L166" s="16"/>
      <c r="M166" s="16"/>
      <c r="N166" s="16">
        <f t="shared" si="118"/>
        <v>301969</v>
      </c>
      <c r="O166" s="16">
        <f t="shared" si="115"/>
        <v>41331.044585987263</v>
      </c>
      <c r="P166" s="41"/>
      <c r="Q166" s="17">
        <f t="shared" si="119"/>
        <v>301969</v>
      </c>
      <c r="R166" s="16"/>
      <c r="S166" s="60">
        <f t="shared" si="120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1"/>
        <v>183324</v>
      </c>
      <c r="AB166" s="33"/>
      <c r="AC166" s="46">
        <f t="shared" si="122"/>
        <v>2.8251615740793538E-2</v>
      </c>
      <c r="AD166" s="33"/>
      <c r="AE166" s="33">
        <f t="shared" si="123"/>
        <v>1167.6687898089172</v>
      </c>
      <c r="AF166" s="50"/>
      <c r="AG166" s="33">
        <f t="shared" si="124"/>
        <v>6902</v>
      </c>
      <c r="AH166" s="33">
        <f t="shared" si="112"/>
        <v>825834850.34662843</v>
      </c>
      <c r="AI166" s="213">
        <f t="shared" si="125"/>
        <v>-7.430257510729614E-2</v>
      </c>
      <c r="AJ166" s="50"/>
      <c r="AK166" s="10"/>
      <c r="AL166" s="23">
        <f t="shared" si="126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7"/>
        <v>6.0300246499453633E-3</v>
      </c>
      <c r="AS166" s="25"/>
      <c r="AT166" s="25"/>
      <c r="AU166" s="24"/>
      <c r="AV166" s="298">
        <f t="shared" si="128"/>
        <v>0.48806837567849709</v>
      </c>
      <c r="AW166" s="298"/>
      <c r="AX166" s="24">
        <f t="shared" si="129"/>
        <v>20172.375796178345</v>
      </c>
      <c r="AY166" s="308"/>
      <c r="AZ166" s="348"/>
      <c r="BA166" s="65">
        <f t="shared" si="130"/>
        <v>684203</v>
      </c>
      <c r="BB166" s="66"/>
      <c r="BC166" s="66">
        <v>76159378</v>
      </c>
      <c r="BD166" s="66"/>
      <c r="BE166" s="66">
        <f t="shared" si="131"/>
        <v>32718</v>
      </c>
      <c r="BF166" s="66"/>
      <c r="BG166" s="144">
        <f t="shared" si="132"/>
        <v>4.7819141395170732E-2</v>
      </c>
      <c r="BH166" s="66"/>
      <c r="BI166" s="170"/>
      <c r="BJ166" s="66"/>
      <c r="BK166" s="66">
        <f t="shared" si="133"/>
        <v>5198748</v>
      </c>
      <c r="BL166" s="66"/>
      <c r="BM166" s="144">
        <f t="shared" si="134"/>
        <v>5.8084946606375226E-2</v>
      </c>
      <c r="BN166" s="65">
        <f t="shared" si="135"/>
        <v>485091.57961783442</v>
      </c>
      <c r="BO166" s="66"/>
      <c r="BP166" s="66">
        <f t="shared" si="136"/>
        <v>5581996</v>
      </c>
      <c r="BQ166" s="66"/>
      <c r="BR166" s="435">
        <f t="shared" si="137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6"/>
        <v>6530458</v>
      </c>
      <c r="I167" s="16"/>
      <c r="J167" s="436">
        <f t="shared" si="117"/>
        <v>6.3929983384122049E-3</v>
      </c>
      <c r="K167" s="16"/>
      <c r="L167" s="16"/>
      <c r="M167" s="16"/>
      <c r="N167" s="16">
        <f t="shared" si="118"/>
        <v>302841</v>
      </c>
      <c r="O167" s="16">
        <f t="shared" si="115"/>
        <v>41332.012658227846</v>
      </c>
      <c r="P167" s="41"/>
      <c r="Q167" s="17">
        <f t="shared" si="119"/>
        <v>302841</v>
      </c>
      <c r="R167" s="16"/>
      <c r="S167" s="60">
        <f t="shared" si="120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1"/>
        <v>183834</v>
      </c>
      <c r="AB167" s="33"/>
      <c r="AC167" s="46">
        <f t="shared" si="122"/>
        <v>2.8150246123625631E-2</v>
      </c>
      <c r="AD167" s="33"/>
      <c r="AE167" s="33">
        <f t="shared" si="123"/>
        <v>1163.506329113924</v>
      </c>
      <c r="AF167" s="50"/>
      <c r="AG167" s="33">
        <f t="shared" si="124"/>
        <v>6823</v>
      </c>
      <c r="AH167" s="33">
        <f t="shared" si="112"/>
        <v>825767437.34662843</v>
      </c>
      <c r="AI167" s="213">
        <f t="shared" si="125"/>
        <v>-8.7346174424826103E-2</v>
      </c>
      <c r="AJ167" s="50"/>
      <c r="AK167" s="10"/>
      <c r="AL167" s="23">
        <f t="shared" si="126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7"/>
        <v>1.607735621299608E-2</v>
      </c>
      <c r="AS167" s="25"/>
      <c r="AT167" s="25"/>
      <c r="AU167" s="24"/>
      <c r="AV167" s="298">
        <f t="shared" si="128"/>
        <v>0.49276497911785055</v>
      </c>
      <c r="AW167" s="298"/>
      <c r="AX167" s="24">
        <f t="shared" si="129"/>
        <v>20366.968354430381</v>
      </c>
      <c r="AY167" s="308"/>
      <c r="AZ167" s="10"/>
      <c r="BA167" s="65">
        <f t="shared" si="130"/>
        <v>724101</v>
      </c>
      <c r="BB167" s="66"/>
      <c r="BC167" s="66">
        <v>76883479</v>
      </c>
      <c r="BD167" s="66"/>
      <c r="BE167" s="66">
        <f t="shared" si="131"/>
        <v>41484</v>
      </c>
      <c r="BF167" s="66"/>
      <c r="BG167" s="144">
        <f t="shared" si="132"/>
        <v>5.7290350379297916E-2</v>
      </c>
      <c r="BH167" s="66"/>
      <c r="BI167" s="170"/>
      <c r="BJ167" s="66"/>
      <c r="BK167" s="66">
        <f t="shared" si="133"/>
        <v>5195698</v>
      </c>
      <c r="BL167" s="66"/>
      <c r="BM167" s="144">
        <f t="shared" si="134"/>
        <v>5.8286875026223615E-2</v>
      </c>
      <c r="BN167" s="65">
        <f t="shared" si="135"/>
        <v>486604.2974683544</v>
      </c>
      <c r="BO167" s="66"/>
      <c r="BP167" s="66">
        <f t="shared" si="136"/>
        <v>5623480</v>
      </c>
      <c r="BQ167" s="66"/>
      <c r="BR167" s="435">
        <f t="shared" si="137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6"/>
        <v>6570556</v>
      </c>
      <c r="I168" s="16"/>
      <c r="J168" s="436">
        <f t="shared" si="117"/>
        <v>6.140151272697872E-3</v>
      </c>
      <c r="K168" s="16"/>
      <c r="L168" s="16"/>
      <c r="M168" s="16"/>
      <c r="N168" s="16">
        <f t="shared" si="118"/>
        <v>298940</v>
      </c>
      <c r="O168" s="16">
        <f t="shared" si="115"/>
        <v>41324.251572327041</v>
      </c>
      <c r="P168" s="41"/>
      <c r="Q168" s="17">
        <f t="shared" si="119"/>
        <v>298940</v>
      </c>
      <c r="R168" s="16"/>
      <c r="S168" s="60">
        <f t="shared" si="120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1"/>
        <v>185124</v>
      </c>
      <c r="AB168" s="33"/>
      <c r="AC168" s="46">
        <f t="shared" si="122"/>
        <v>2.8174784599659452E-2</v>
      </c>
      <c r="AD168" s="33"/>
      <c r="AE168" s="33">
        <f t="shared" si="123"/>
        <v>1164.3018867924529</v>
      </c>
      <c r="AF168" s="50"/>
      <c r="AG168" s="33">
        <f t="shared" si="124"/>
        <v>6755</v>
      </c>
      <c r="AH168" s="33">
        <f t="shared" si="112"/>
        <v>825711307.34662843</v>
      </c>
      <c r="AI168" s="213">
        <f t="shared" si="125"/>
        <v>-7.8444747612551158E-2</v>
      </c>
      <c r="AJ168" s="50"/>
      <c r="AK168" s="10"/>
      <c r="AL168" s="23">
        <f t="shared" si="126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7"/>
        <v>1.1280675678321283E-2</v>
      </c>
      <c r="AS168" s="25"/>
      <c r="AT168" s="25"/>
      <c r="AU168" s="24"/>
      <c r="AV168" s="298">
        <f t="shared" si="128"/>
        <v>0.49528259100143124</v>
      </c>
      <c r="AW168" s="298"/>
      <c r="AX168" s="24">
        <f t="shared" si="129"/>
        <v>20467.182389937108</v>
      </c>
      <c r="AY168" s="308"/>
      <c r="AZ168" s="10"/>
      <c r="BA168" s="65">
        <f t="shared" si="130"/>
        <v>1047928</v>
      </c>
      <c r="BB168" s="66"/>
      <c r="BC168" s="66">
        <v>77931407</v>
      </c>
      <c r="BD168" s="66"/>
      <c r="BE168" s="66">
        <f t="shared" si="131"/>
        <v>40098</v>
      </c>
      <c r="BF168" s="66"/>
      <c r="BG168" s="144">
        <f t="shared" si="132"/>
        <v>3.8264079211548882E-2</v>
      </c>
      <c r="BH168" s="66"/>
      <c r="BI168" s="170"/>
      <c r="BJ168" s="66"/>
      <c r="BK168" s="66">
        <f t="shared" si="133"/>
        <v>5563756</v>
      </c>
      <c r="BL168" s="66"/>
      <c r="BM168" s="144">
        <f t="shared" si="134"/>
        <v>5.3729890383402867E-2</v>
      </c>
      <c r="BN168" s="65">
        <f t="shared" si="135"/>
        <v>490134.63522012578</v>
      </c>
      <c r="BO168" s="66"/>
      <c r="BP168" s="66">
        <f t="shared" si="136"/>
        <v>5663578</v>
      </c>
      <c r="BQ168" s="66"/>
      <c r="BR168" s="435">
        <f t="shared" si="137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6"/>
        <v>6615193</v>
      </c>
      <c r="I169" s="16"/>
      <c r="J169" s="436">
        <f t="shared" si="117"/>
        <v>6.7934890137151252E-3</v>
      </c>
      <c r="K169" s="16"/>
      <c r="L169" s="16"/>
      <c r="M169" s="16"/>
      <c r="N169" s="16">
        <f t="shared" si="118"/>
        <v>298604</v>
      </c>
      <c r="O169" s="16">
        <f t="shared" si="115"/>
        <v>41344.956250000003</v>
      </c>
      <c r="P169" s="41"/>
      <c r="Q169" s="17">
        <f t="shared" si="119"/>
        <v>298604</v>
      </c>
      <c r="R169" s="16"/>
      <c r="S169" s="60">
        <f t="shared" si="120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1"/>
        <v>186404</v>
      </c>
      <c r="AB169" s="33"/>
      <c r="AC169" s="46">
        <f t="shared" si="122"/>
        <v>2.8178165021035668E-2</v>
      </c>
      <c r="AD169" s="33"/>
      <c r="AE169" s="33">
        <f t="shared" si="123"/>
        <v>1165.0250000000001</v>
      </c>
      <c r="AF169" s="50"/>
      <c r="AG169" s="33">
        <f t="shared" si="124"/>
        <v>6751</v>
      </c>
      <c r="AH169" s="33">
        <f t="shared" si="112"/>
        <v>825649736.34662843</v>
      </c>
      <c r="AI169" s="213">
        <f t="shared" si="125"/>
        <v>-6.5993359158826786E-2</v>
      </c>
      <c r="AJ169" s="50"/>
      <c r="AK169" s="10"/>
      <c r="AL169" s="23">
        <f t="shared" si="126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7"/>
        <v>1.8307878665708748E-2</v>
      </c>
      <c r="AS169" s="25"/>
      <c r="AT169" s="25"/>
      <c r="AU169" s="24"/>
      <c r="AV169" s="298">
        <f t="shared" si="128"/>
        <v>0.50094698673190641</v>
      </c>
      <c r="AW169" s="298"/>
      <c r="AX169" s="24">
        <f t="shared" si="129"/>
        <v>20711.631249999999</v>
      </c>
      <c r="AY169" s="308"/>
      <c r="AZ169" s="10"/>
      <c r="BA169" s="65">
        <f t="shared" si="130"/>
        <v>701159</v>
      </c>
      <c r="BB169" s="66"/>
      <c r="BC169" s="66">
        <v>78632566</v>
      </c>
      <c r="BD169" s="66"/>
      <c r="BE169" s="66">
        <f t="shared" si="131"/>
        <v>44637</v>
      </c>
      <c r="BF169" s="66"/>
      <c r="BG169" s="144">
        <f t="shared" si="132"/>
        <v>6.3661737209391875E-2</v>
      </c>
      <c r="BH169" s="66"/>
      <c r="BI169" s="170"/>
      <c r="BJ169" s="66"/>
      <c r="BK169" s="66">
        <f t="shared" si="133"/>
        <v>5516857</v>
      </c>
      <c r="BL169" s="66"/>
      <c r="BM169" s="144">
        <f t="shared" si="134"/>
        <v>5.4125745873057796E-2</v>
      </c>
      <c r="BN169" s="65">
        <f t="shared" si="135"/>
        <v>491453.53749999998</v>
      </c>
      <c r="BO169" s="66"/>
      <c r="BP169" s="66">
        <f t="shared" si="136"/>
        <v>5708215</v>
      </c>
      <c r="BQ169" s="66"/>
      <c r="BR169" s="435">
        <f t="shared" si="137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6"/>
        <v>6661199</v>
      </c>
      <c r="I170" s="16"/>
      <c r="J170" s="436">
        <f t="shared" si="117"/>
        <v>6.9545967895418923E-3</v>
      </c>
      <c r="K170" s="16"/>
      <c r="L170" s="16"/>
      <c r="M170" s="16"/>
      <c r="N170" s="16">
        <f t="shared" si="118"/>
        <v>299253</v>
      </c>
      <c r="O170" s="16">
        <f t="shared" ref="O170:O182" si="138">+H170/BW170</f>
        <v>41373.90683229814</v>
      </c>
      <c r="P170" s="41"/>
      <c r="Q170" s="17">
        <f t="shared" si="119"/>
        <v>299253</v>
      </c>
      <c r="R170" s="16"/>
      <c r="S170" s="60">
        <f t="shared" si="120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1"/>
        <v>187547</v>
      </c>
      <c r="AB170" s="33"/>
      <c r="AC170" s="46">
        <f t="shared" si="122"/>
        <v>2.8155141439251401E-2</v>
      </c>
      <c r="AD170" s="33"/>
      <c r="AE170" s="33">
        <f t="shared" si="123"/>
        <v>1164.888198757764</v>
      </c>
      <c r="AF170" s="50"/>
      <c r="AG170" s="33">
        <f t="shared" si="124"/>
        <v>6797</v>
      </c>
      <c r="AH170" s="33">
        <f t="shared" si="112"/>
        <v>825585007.34662843</v>
      </c>
      <c r="AI170" s="213">
        <f t="shared" si="125"/>
        <v>-3.4654168441982672E-2</v>
      </c>
      <c r="AJ170" s="50"/>
      <c r="AK170" s="10"/>
      <c r="AL170" s="23">
        <f t="shared" si="126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7"/>
        <v>1.0283774726821675E-2</v>
      </c>
      <c r="AS170" s="25"/>
      <c r="AT170" s="25"/>
      <c r="AU170" s="24"/>
      <c r="AV170" s="298">
        <f t="shared" si="128"/>
        <v>0.50260321002270014</v>
      </c>
      <c r="AW170" s="298"/>
      <c r="AX170" s="24">
        <f t="shared" si="129"/>
        <v>20794.658385093167</v>
      </c>
      <c r="AY170" s="308"/>
      <c r="AZ170" s="10"/>
      <c r="BA170" s="65">
        <f t="shared" si="130"/>
        <v>839920</v>
      </c>
      <c r="BB170" s="66"/>
      <c r="BC170" s="66">
        <v>79472486</v>
      </c>
      <c r="BD170" s="66"/>
      <c r="BE170" s="66">
        <f t="shared" si="131"/>
        <v>46006</v>
      </c>
      <c r="BF170" s="66"/>
      <c r="BG170" s="144">
        <f t="shared" si="132"/>
        <v>5.4774264215639586E-2</v>
      </c>
      <c r="BH170" s="66"/>
      <c r="BI170" s="170"/>
      <c r="BJ170" s="66"/>
      <c r="BK170" s="66">
        <f t="shared" si="133"/>
        <v>5604154</v>
      </c>
      <c r="BL170" s="66"/>
      <c r="BM170" s="144">
        <f t="shared" si="134"/>
        <v>5.3398425525065872E-2</v>
      </c>
      <c r="BN170" s="65">
        <f t="shared" si="135"/>
        <v>493617.92546583852</v>
      </c>
      <c r="BO170" s="66"/>
      <c r="BP170" s="66">
        <f t="shared" si="136"/>
        <v>5754221</v>
      </c>
      <c r="BQ170" s="66"/>
      <c r="BR170" s="435">
        <f t="shared" si="137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6"/>
        <v>6710800</v>
      </c>
      <c r="I171" s="16"/>
      <c r="J171" s="436">
        <f t="shared" si="117"/>
        <v>7.4462570477176852E-3</v>
      </c>
      <c r="K171" s="16"/>
      <c r="L171" s="16"/>
      <c r="M171" s="16"/>
      <c r="N171" s="16">
        <f t="shared" si="118"/>
        <v>298373</v>
      </c>
      <c r="O171" s="16">
        <f t="shared" si="138"/>
        <v>41424.691358024691</v>
      </c>
      <c r="P171" s="41"/>
      <c r="Q171" s="17">
        <f t="shared" si="119"/>
        <v>298373</v>
      </c>
      <c r="R171" s="16"/>
      <c r="S171" s="60">
        <f t="shared" si="120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1"/>
        <v>188652</v>
      </c>
      <c r="AB171" s="33"/>
      <c r="AC171" s="46">
        <f t="shared" si="122"/>
        <v>2.8111700542409249E-2</v>
      </c>
      <c r="AD171" s="33"/>
      <c r="AE171" s="33">
        <f t="shared" si="123"/>
        <v>1164.5185185185185</v>
      </c>
      <c r="AF171" s="50"/>
      <c r="AG171" s="33">
        <f t="shared" si="124"/>
        <v>6732</v>
      </c>
      <c r="AH171" s="33">
        <f t="shared" si="112"/>
        <v>825518086.34662843</v>
      </c>
      <c r="AI171" s="213">
        <f t="shared" si="125"/>
        <v>-5.0627556056973631E-2</v>
      </c>
      <c r="AJ171" s="50"/>
      <c r="AK171" s="10"/>
      <c r="AL171" s="23">
        <f t="shared" si="126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7"/>
        <v>8.3328852966301666E-3</v>
      </c>
      <c r="AS171" s="25"/>
      <c r="AT171" s="25"/>
      <c r="AU171" s="24"/>
      <c r="AV171" s="298">
        <f t="shared" si="128"/>
        <v>0.50304553853489897</v>
      </c>
      <c r="AW171" s="298"/>
      <c r="AX171" s="24">
        <f t="shared" si="129"/>
        <v>20838.506172839505</v>
      </c>
      <c r="AY171" s="308"/>
      <c r="AZ171" s="10"/>
      <c r="BA171" s="65">
        <f t="shared" si="130"/>
        <v>827184</v>
      </c>
      <c r="BB171" s="66"/>
      <c r="BC171" s="66">
        <v>80299670</v>
      </c>
      <c r="BD171" s="66"/>
      <c r="BE171" s="66">
        <f t="shared" si="131"/>
        <v>49601</v>
      </c>
      <c r="BF171" s="66"/>
      <c r="BG171" s="144">
        <f t="shared" si="132"/>
        <v>5.9963684017098978E-2</v>
      </c>
      <c r="BH171" s="66"/>
      <c r="BI171" s="170"/>
      <c r="BJ171" s="66"/>
      <c r="BK171" s="66">
        <f t="shared" si="133"/>
        <v>5581090</v>
      </c>
      <c r="BL171" s="66"/>
      <c r="BM171" s="144">
        <f t="shared" si="134"/>
        <v>5.346142061855301E-2</v>
      </c>
      <c r="BN171" s="65">
        <f t="shared" si="135"/>
        <v>495676.97530864197</v>
      </c>
      <c r="BO171" s="66"/>
      <c r="BP171" s="66">
        <f t="shared" si="136"/>
        <v>5803822</v>
      </c>
      <c r="BQ171" s="66"/>
      <c r="BR171" s="435">
        <f t="shared" si="137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6"/>
        <v>6753460</v>
      </c>
      <c r="I172" s="16"/>
      <c r="J172" s="436">
        <f t="shared" si="117"/>
        <v>6.3569172080824941E-3</v>
      </c>
      <c r="K172" s="16"/>
      <c r="L172" s="16"/>
      <c r="M172" s="16"/>
      <c r="N172" s="16">
        <f t="shared" si="118"/>
        <v>297204</v>
      </c>
      <c r="O172" s="16">
        <f t="shared" si="138"/>
        <v>41432.269938650308</v>
      </c>
      <c r="P172" s="41"/>
      <c r="Q172" s="17">
        <f t="shared" si="119"/>
        <v>297204</v>
      </c>
      <c r="R172" s="16"/>
      <c r="S172" s="60">
        <f t="shared" si="120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1"/>
        <v>189606</v>
      </c>
      <c r="AB172" s="33"/>
      <c r="AC172" s="46">
        <f t="shared" si="122"/>
        <v>2.8075386542601867E-2</v>
      </c>
      <c r="AD172" s="33"/>
      <c r="AE172" s="33">
        <f t="shared" si="123"/>
        <v>1163.2269938650306</v>
      </c>
      <c r="AF172" s="50"/>
      <c r="AG172" s="33">
        <f t="shared" si="124"/>
        <v>6712</v>
      </c>
      <c r="AH172" s="33">
        <f t="shared" si="112"/>
        <v>825449517.34662843</v>
      </c>
      <c r="AI172" s="213">
        <f t="shared" si="125"/>
        <v>-4.0320274521018017E-2</v>
      </c>
      <c r="AJ172" s="50"/>
      <c r="AK172" s="10"/>
      <c r="AL172" s="23">
        <f t="shared" si="126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7"/>
        <v>9.7637979073640375E-3</v>
      </c>
      <c r="AS172" s="25"/>
      <c r="AT172" s="25"/>
      <c r="AU172" s="24"/>
      <c r="AV172" s="298">
        <f t="shared" si="128"/>
        <v>0.50474852890222199</v>
      </c>
      <c r="AW172" s="298"/>
      <c r="AX172" s="24">
        <f t="shared" si="129"/>
        <v>20912.877300613498</v>
      </c>
      <c r="AY172" s="308"/>
      <c r="AZ172" s="10"/>
      <c r="BA172" s="65">
        <f t="shared" si="130"/>
        <v>802727</v>
      </c>
      <c r="BB172" s="66"/>
      <c r="BC172" s="66">
        <v>81102397</v>
      </c>
      <c r="BD172" s="66"/>
      <c r="BE172" s="66">
        <f t="shared" si="131"/>
        <v>42660</v>
      </c>
      <c r="BF172" s="66"/>
      <c r="BG172" s="144">
        <f t="shared" si="132"/>
        <v>5.3143845915236437E-2</v>
      </c>
      <c r="BH172" s="66"/>
      <c r="BI172" s="170"/>
      <c r="BJ172" s="66"/>
      <c r="BK172" s="66">
        <f t="shared" si="133"/>
        <v>5627222</v>
      </c>
      <c r="BL172" s="66"/>
      <c r="BM172" s="144">
        <f t="shared" si="134"/>
        <v>5.2815403408644622E-2</v>
      </c>
      <c r="BN172" s="65">
        <f t="shared" si="135"/>
        <v>497560.71779141104</v>
      </c>
      <c r="BO172" s="66"/>
      <c r="BP172" s="66">
        <f t="shared" si="136"/>
        <v>5846482</v>
      </c>
      <c r="BQ172" s="66"/>
      <c r="BR172" s="435">
        <f t="shared" si="137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6"/>
        <v>6787441</v>
      </c>
      <c r="I173" s="16"/>
      <c r="J173" s="436">
        <f t="shared" si="117"/>
        <v>5.0316430392717219E-3</v>
      </c>
      <c r="K173" s="16"/>
      <c r="L173" s="16"/>
      <c r="M173" s="16"/>
      <c r="N173" s="16">
        <f t="shared" si="118"/>
        <v>298467</v>
      </c>
      <c r="O173" s="16">
        <f t="shared" si="138"/>
        <v>41386.835365853658</v>
      </c>
      <c r="P173" s="41"/>
      <c r="Q173" s="17">
        <f t="shared" si="119"/>
        <v>298467</v>
      </c>
      <c r="R173" s="16"/>
      <c r="S173" s="60">
        <f t="shared" si="120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1"/>
        <v>189975</v>
      </c>
      <c r="AB173" s="33"/>
      <c r="AC173" s="46">
        <f t="shared" si="122"/>
        <v>2.7989193570890709E-2</v>
      </c>
      <c r="AD173" s="33"/>
      <c r="AE173" s="33">
        <f t="shared" si="123"/>
        <v>1158.3841463414635</v>
      </c>
      <c r="AF173" s="50"/>
      <c r="AG173" s="33">
        <f t="shared" si="124"/>
        <v>6651</v>
      </c>
      <c r="AH173" s="33">
        <f t="shared" si="112"/>
        <v>825378434.34662843</v>
      </c>
      <c r="AI173" s="213">
        <f t="shared" si="125"/>
        <v>-3.6366270646189511E-2</v>
      </c>
      <c r="AJ173" s="50"/>
      <c r="AK173" s="10"/>
      <c r="AL173" s="23">
        <f t="shared" si="126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7"/>
        <v>4.9647984524754905E-3</v>
      </c>
      <c r="AS173" s="25"/>
      <c r="AT173" s="25"/>
      <c r="AU173" s="24"/>
      <c r="AV173" s="298">
        <f t="shared" si="128"/>
        <v>0.50471495811160638</v>
      </c>
      <c r="AW173" s="298"/>
      <c r="AX173" s="24">
        <f t="shared" si="129"/>
        <v>20888.554878048781</v>
      </c>
      <c r="AY173" s="308"/>
      <c r="AZ173" s="348"/>
      <c r="BA173" s="65">
        <f t="shared" si="130"/>
        <v>727682</v>
      </c>
      <c r="BB173" s="66"/>
      <c r="BC173" s="66">
        <v>81830079</v>
      </c>
      <c r="BD173" s="66"/>
      <c r="BE173" s="66">
        <f t="shared" si="131"/>
        <v>33981</v>
      </c>
      <c r="BF173" s="66"/>
      <c r="BG173" s="144">
        <f t="shared" si="132"/>
        <v>4.6697595927891578E-2</v>
      </c>
      <c r="BH173" s="66"/>
      <c r="BI173" s="170"/>
      <c r="BJ173" s="66"/>
      <c r="BK173" s="66">
        <f t="shared" si="133"/>
        <v>5670701</v>
      </c>
      <c r="BL173" s="66"/>
      <c r="BM173" s="144">
        <f t="shared" si="134"/>
        <v>5.2633175334054823E-2</v>
      </c>
      <c r="BN173" s="65">
        <f t="shared" si="135"/>
        <v>498963.89634146343</v>
      </c>
      <c r="BO173" s="66"/>
      <c r="BP173" s="66">
        <f t="shared" si="136"/>
        <v>5880463</v>
      </c>
      <c r="BQ173" s="66"/>
      <c r="BR173" s="435">
        <f t="shared" si="137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6"/>
        <v>6826001</v>
      </c>
      <c r="I174" s="16"/>
      <c r="J174" s="436">
        <f t="shared" si="117"/>
        <v>5.6810806900568266E-3</v>
      </c>
      <c r="K174" s="16"/>
      <c r="L174" s="16"/>
      <c r="M174" s="16"/>
      <c r="N174" s="426">
        <f>SUM(D144:D174)</f>
        <v>1493931</v>
      </c>
      <c r="O174" s="16">
        <f t="shared" si="138"/>
        <v>41369.703030303033</v>
      </c>
      <c r="P174" s="41"/>
      <c r="Q174" s="17">
        <f t="shared" si="119"/>
        <v>295543</v>
      </c>
      <c r="R174" s="16"/>
      <c r="S174" s="60">
        <f t="shared" si="120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1"/>
        <v>190487</v>
      </c>
      <c r="AB174" s="33"/>
      <c r="AC174" s="46">
        <f t="shared" si="122"/>
        <v>2.7906090256945466E-2</v>
      </c>
      <c r="AD174" s="33"/>
      <c r="AE174" s="33">
        <f t="shared" si="123"/>
        <v>1154.4666666666667</v>
      </c>
      <c r="AF174" s="50"/>
      <c r="AG174" s="33">
        <f t="shared" si="124"/>
        <v>6653</v>
      </c>
      <c r="AH174" s="33">
        <f t="shared" si="112"/>
        <v>825319893.34662843</v>
      </c>
      <c r="AI174" s="213">
        <f t="shared" si="125"/>
        <v>-2.4915726220137768E-2</v>
      </c>
      <c r="AJ174" s="50"/>
      <c r="AK174" s="10"/>
      <c r="AL174" s="23">
        <f t="shared" si="126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7"/>
        <v>8.9149064299711336E-3</v>
      </c>
      <c r="AS174" s="25"/>
      <c r="AT174" s="25"/>
      <c r="AU174" s="24"/>
      <c r="AV174" s="298">
        <f t="shared" si="128"/>
        <v>0.50633789828041342</v>
      </c>
      <c r="AW174" s="298"/>
      <c r="AX174" s="24">
        <f t="shared" si="129"/>
        <v>20947.048484848485</v>
      </c>
      <c r="AY174" s="308"/>
      <c r="AZ174" s="10"/>
      <c r="BA174" s="65">
        <f t="shared" si="130"/>
        <v>794762</v>
      </c>
      <c r="BB174" s="66"/>
      <c r="BC174" s="66">
        <v>82624841</v>
      </c>
      <c r="BD174" s="66"/>
      <c r="BE174" s="66">
        <f t="shared" si="131"/>
        <v>38560</v>
      </c>
      <c r="BF174" s="66"/>
      <c r="BG174" s="144">
        <f t="shared" si="132"/>
        <v>4.8517669440662742E-2</v>
      </c>
      <c r="BH174" s="66"/>
      <c r="BI174" s="170"/>
      <c r="BJ174" s="66"/>
      <c r="BK174" s="66">
        <f t="shared" si="133"/>
        <v>5741362</v>
      </c>
      <c r="BL174" s="66"/>
      <c r="BM174" s="144">
        <f t="shared" si="134"/>
        <v>5.147611315921205E-2</v>
      </c>
      <c r="BN174" s="65">
        <f t="shared" si="135"/>
        <v>500756.61212121212</v>
      </c>
      <c r="BO174" s="66"/>
      <c r="BP174" s="66">
        <f t="shared" si="136"/>
        <v>5919023</v>
      </c>
      <c r="BQ174" s="66"/>
      <c r="BR174" s="435">
        <f t="shared" si="137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6"/>
        <v>6867980</v>
      </c>
      <c r="I175" s="16"/>
      <c r="J175" s="436">
        <f t="shared" si="117"/>
        <v>6.1498672502391955E-3</v>
      </c>
      <c r="K175" s="16"/>
      <c r="L175" s="16"/>
      <c r="M175" s="16"/>
      <c r="N175" s="16">
        <f t="shared" si="118"/>
        <v>297424</v>
      </c>
      <c r="O175" s="16">
        <f t="shared" si="138"/>
        <v>41373.373493975902</v>
      </c>
      <c r="P175" s="41"/>
      <c r="Q175" s="17">
        <f t="shared" si="119"/>
        <v>297424</v>
      </c>
      <c r="R175" s="16"/>
      <c r="S175" s="60">
        <f t="shared" si="120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1"/>
        <v>191651</v>
      </c>
      <c r="AB175" s="33"/>
      <c r="AC175" s="46">
        <f t="shared" si="122"/>
        <v>2.7905002635418275E-2</v>
      </c>
      <c r="AD175" s="33"/>
      <c r="AE175" s="33">
        <f t="shared" si="123"/>
        <v>1154.5240963855422</v>
      </c>
      <c r="AF175" s="50"/>
      <c r="AG175" s="33">
        <f t="shared" si="124"/>
        <v>6527</v>
      </c>
      <c r="AH175" s="33">
        <f t="shared" si="112"/>
        <v>825270855.34662843</v>
      </c>
      <c r="AI175" s="213">
        <f t="shared" si="125"/>
        <v>-3.3752775721687639E-2</v>
      </c>
      <c r="AJ175" s="50"/>
      <c r="AK175" s="10"/>
      <c r="AL175" s="23">
        <f t="shared" si="126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7"/>
        <v>1.1761257751507916E-2</v>
      </c>
      <c r="AS175" s="25"/>
      <c r="AT175" s="25"/>
      <c r="AU175" s="24"/>
      <c r="AV175" s="298">
        <f t="shared" si="128"/>
        <v>0.50916179138553108</v>
      </c>
      <c r="AW175" s="298"/>
      <c r="AX175" s="24">
        <f t="shared" si="129"/>
        <v>21065.74096385542</v>
      </c>
      <c r="AY175" s="308"/>
      <c r="AZ175" s="10"/>
      <c r="BA175" s="65">
        <f t="shared" si="130"/>
        <v>725278</v>
      </c>
      <c r="BB175" s="66"/>
      <c r="BC175" s="66">
        <v>83350119</v>
      </c>
      <c r="BD175" s="66"/>
      <c r="BE175" s="66">
        <f t="shared" si="131"/>
        <v>41979</v>
      </c>
      <c r="BF175" s="66"/>
      <c r="BG175" s="144">
        <f t="shared" si="132"/>
        <v>5.7879875027230937E-2</v>
      </c>
      <c r="BH175" s="66"/>
      <c r="BI175" s="170"/>
      <c r="BJ175" s="66"/>
      <c r="BK175" s="66">
        <f t="shared" si="133"/>
        <v>5418712</v>
      </c>
      <c r="BL175" s="66"/>
      <c r="BM175" s="144">
        <f t="shared" si="134"/>
        <v>5.4888320324091779E-2</v>
      </c>
      <c r="BN175" s="65">
        <f t="shared" si="135"/>
        <v>502109.15060240962</v>
      </c>
      <c r="BO175" s="66"/>
      <c r="BP175" s="66">
        <f t="shared" si="136"/>
        <v>5961002</v>
      </c>
      <c r="BQ175" s="66"/>
      <c r="BR175" s="435">
        <f t="shared" si="137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6"/>
        <v>6909191</v>
      </c>
      <c r="I176" s="16"/>
      <c r="J176" s="436">
        <f t="shared" si="117"/>
        <v>6.0004542820450849E-3</v>
      </c>
      <c r="K176" s="16"/>
      <c r="L176" s="16"/>
      <c r="M176" s="16"/>
      <c r="N176" s="16">
        <f t="shared" si="118"/>
        <v>293998</v>
      </c>
      <c r="O176" s="16">
        <f t="shared" si="138"/>
        <v>41372.401197604791</v>
      </c>
      <c r="P176" s="41"/>
      <c r="Q176" s="17">
        <f t="shared" si="119"/>
        <v>293998</v>
      </c>
      <c r="R176" s="16"/>
      <c r="S176" s="60">
        <f t="shared" si="120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1"/>
        <v>192741</v>
      </c>
      <c r="AB176" s="33"/>
      <c r="AC176" s="46">
        <f t="shared" si="122"/>
        <v>2.7896319554633821E-2</v>
      </c>
      <c r="AD176" s="33"/>
      <c r="AE176" s="33">
        <f t="shared" si="123"/>
        <v>1154.1377245508982</v>
      </c>
      <c r="AF176" s="50"/>
      <c r="AG176" s="33">
        <f t="shared" si="124"/>
        <v>6337</v>
      </c>
      <c r="AH176" s="33">
        <f t="shared" si="112"/>
        <v>825222209.34662843</v>
      </c>
      <c r="AI176" s="213">
        <f t="shared" si="125"/>
        <v>-6.1324248259517107E-2</v>
      </c>
      <c r="AJ176" s="50"/>
      <c r="AK176" s="10"/>
      <c r="AL176" s="23">
        <f t="shared" si="126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7"/>
        <v>1.4332355423197546E-2</v>
      </c>
      <c r="AS176" s="25"/>
      <c r="AT176" s="25"/>
      <c r="AU176" s="24"/>
      <c r="AV176" s="298">
        <f t="shared" si="128"/>
        <v>0.51337877328908699</v>
      </c>
      <c r="AW176" s="298"/>
      <c r="AX176" s="24">
        <f t="shared" si="129"/>
        <v>21239.712574850299</v>
      </c>
      <c r="AY176" s="308"/>
      <c r="AZ176" s="10"/>
      <c r="BA176" s="65">
        <f t="shared" si="130"/>
        <v>748292</v>
      </c>
      <c r="BB176" s="66"/>
      <c r="BC176" s="66">
        <v>84098411</v>
      </c>
      <c r="BD176" s="66"/>
      <c r="BE176" s="66">
        <f t="shared" si="131"/>
        <v>41211</v>
      </c>
      <c r="BF176" s="66"/>
      <c r="BG176" s="144">
        <f t="shared" si="132"/>
        <v>5.5073420536368156E-2</v>
      </c>
      <c r="BH176" s="66"/>
      <c r="BI176" s="170"/>
      <c r="BJ176" s="66"/>
      <c r="BK176" s="66">
        <f t="shared" si="133"/>
        <v>5465845</v>
      </c>
      <c r="BL176" s="66"/>
      <c r="BM176" s="144">
        <f t="shared" si="134"/>
        <v>5.3788206581050137E-2</v>
      </c>
      <c r="BN176" s="65">
        <f t="shared" si="135"/>
        <v>503583.29940119758</v>
      </c>
      <c r="BO176" s="66"/>
      <c r="BP176" s="66">
        <f t="shared" si="136"/>
        <v>6002213</v>
      </c>
      <c r="BQ176" s="66"/>
      <c r="BR176" s="435">
        <f t="shared" si="137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6"/>
        <v>6954655</v>
      </c>
      <c r="I177" s="16"/>
      <c r="J177" s="436">
        <f t="shared" si="117"/>
        <v>6.5802204628588211E-3</v>
      </c>
      <c r="K177" s="16"/>
      <c r="L177" s="16"/>
      <c r="M177" s="16"/>
      <c r="N177" s="16">
        <f t="shared" si="118"/>
        <v>293456</v>
      </c>
      <c r="O177" s="16">
        <f t="shared" si="138"/>
        <v>41396.755952380954</v>
      </c>
      <c r="P177" s="41"/>
      <c r="Q177" s="17">
        <f t="shared" si="119"/>
        <v>293456</v>
      </c>
      <c r="R177" s="16"/>
      <c r="S177" s="60">
        <f t="shared" si="120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1"/>
        <v>193855</v>
      </c>
      <c r="AB177" s="33"/>
      <c r="AC177" s="46">
        <f t="shared" si="122"/>
        <v>2.787413610020914E-2</v>
      </c>
      <c r="AD177" s="33"/>
      <c r="AE177" s="33">
        <f t="shared" si="123"/>
        <v>1153.8988095238096</v>
      </c>
      <c r="AF177" s="50"/>
      <c r="AG177" s="33">
        <f t="shared" si="124"/>
        <v>6308</v>
      </c>
      <c r="AH177" s="33">
        <f t="shared" si="112"/>
        <v>825167645.34662843</v>
      </c>
      <c r="AI177" s="213">
        <f t="shared" si="125"/>
        <v>-7.1943504487273796E-2</v>
      </c>
      <c r="AJ177" s="50"/>
      <c r="AK177" s="10"/>
      <c r="AL177" s="23">
        <f t="shared" si="126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7"/>
        <v>7.9119669628015758E-3</v>
      </c>
      <c r="AS177" s="25"/>
      <c r="AT177" s="25"/>
      <c r="AU177" s="24"/>
      <c r="AV177" s="298">
        <f t="shared" si="128"/>
        <v>0.51405799424989451</v>
      </c>
      <c r="AW177" s="298"/>
      <c r="AX177" s="24">
        <f t="shared" si="129"/>
        <v>21280.333333333332</v>
      </c>
      <c r="AY177" s="308"/>
      <c r="AZ177" s="10"/>
      <c r="BA177" s="65">
        <f t="shared" si="130"/>
        <v>783118</v>
      </c>
      <c r="BB177" s="66"/>
      <c r="BC177" s="66">
        <v>84881529</v>
      </c>
      <c r="BD177" s="66"/>
      <c r="BE177" s="66">
        <f t="shared" si="131"/>
        <v>45464</v>
      </c>
      <c r="BF177" s="66"/>
      <c r="BG177" s="144">
        <f t="shared" si="132"/>
        <v>5.8055107914771462E-2</v>
      </c>
      <c r="BH177" s="66"/>
      <c r="BI177" s="170"/>
      <c r="BJ177" s="66"/>
      <c r="BK177" s="66">
        <f t="shared" si="133"/>
        <v>5409043</v>
      </c>
      <c r="BL177" s="66"/>
      <c r="BM177" s="144">
        <f t="shared" si="134"/>
        <v>5.4252850273144436E-2</v>
      </c>
      <c r="BN177" s="65">
        <f t="shared" si="135"/>
        <v>505247.19642857142</v>
      </c>
      <c r="BO177" s="66"/>
      <c r="BP177" s="66">
        <f t="shared" si="136"/>
        <v>6047677</v>
      </c>
      <c r="BQ177" s="66"/>
      <c r="BR177" s="435">
        <f t="shared" si="137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6"/>
        <v>7007504</v>
      </c>
      <c r="I178" s="16"/>
      <c r="J178" s="436">
        <f t="shared" si="117"/>
        <v>7.5990829164063493E-3</v>
      </c>
      <c r="K178" s="16"/>
      <c r="L178" s="16"/>
      <c r="M178" s="16"/>
      <c r="N178" s="16">
        <f t="shared" si="118"/>
        <v>296704</v>
      </c>
      <c r="O178" s="16">
        <f t="shared" si="138"/>
        <v>41464.520710059172</v>
      </c>
      <c r="P178" s="41"/>
      <c r="Q178" s="17">
        <f t="shared" si="119"/>
        <v>296704</v>
      </c>
      <c r="R178" s="16"/>
      <c r="S178" s="60">
        <f t="shared" si="120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1"/>
        <v>194888</v>
      </c>
      <c r="AB178" s="33"/>
      <c r="AC178" s="46">
        <f t="shared" si="122"/>
        <v>2.7811329112334436E-2</v>
      </c>
      <c r="AD178" s="33"/>
      <c r="AE178" s="33">
        <f t="shared" si="123"/>
        <v>1153.1834319526627</v>
      </c>
      <c r="AF178" s="50"/>
      <c r="AG178" s="33">
        <f t="shared" si="124"/>
        <v>6236</v>
      </c>
      <c r="AH178" s="33">
        <f t="shared" si="112"/>
        <v>825112497.34662843</v>
      </c>
      <c r="AI178" s="213">
        <f t="shared" si="125"/>
        <v>-7.3677956030897204E-2</v>
      </c>
      <c r="AJ178" s="50"/>
      <c r="AK178" s="10"/>
      <c r="AL178" s="23">
        <f t="shared" si="126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7"/>
        <v>2.8383293763300343E-2</v>
      </c>
      <c r="AS178" s="25"/>
      <c r="AT178" s="25"/>
      <c r="AU178" s="24"/>
      <c r="AV178" s="298">
        <f t="shared" si="128"/>
        <v>0.52466170550883739</v>
      </c>
      <c r="AW178" s="298"/>
      <c r="AX178" s="24">
        <f t="shared" si="129"/>
        <v>21754.846153846152</v>
      </c>
      <c r="AY178" s="308"/>
      <c r="AZ178" s="10"/>
      <c r="BA178" s="65">
        <f t="shared" si="130"/>
        <v>1014188</v>
      </c>
      <c r="BB178" s="66"/>
      <c r="BC178" s="66">
        <v>85895717</v>
      </c>
      <c r="BD178" s="66"/>
      <c r="BE178" s="66">
        <f t="shared" si="131"/>
        <v>52849</v>
      </c>
      <c r="BF178" s="66"/>
      <c r="BG178" s="144">
        <f t="shared" si="132"/>
        <v>5.2109668029990494E-2</v>
      </c>
      <c r="BH178" s="66"/>
      <c r="BI178" s="170"/>
      <c r="BJ178" s="66"/>
      <c r="BK178" s="66">
        <f t="shared" si="133"/>
        <v>5596047</v>
      </c>
      <c r="BL178" s="66"/>
      <c r="BM178" s="144">
        <f t="shared" si="134"/>
        <v>5.3020283782462874E-2</v>
      </c>
      <c r="BN178" s="65">
        <f t="shared" si="135"/>
        <v>508258.68047337281</v>
      </c>
      <c r="BO178" s="66"/>
      <c r="BP178" s="66">
        <f t="shared" si="136"/>
        <v>6100526</v>
      </c>
      <c r="BQ178" s="66"/>
      <c r="BR178" s="435">
        <f t="shared" si="137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6"/>
        <v>7049596</v>
      </c>
      <c r="I179" s="16"/>
      <c r="J179" s="436">
        <f t="shared" si="117"/>
        <v>6.0067036708077509E-3</v>
      </c>
      <c r="K179" s="16"/>
      <c r="L179" s="16"/>
      <c r="M179" s="16"/>
      <c r="N179" s="16">
        <f t="shared" si="118"/>
        <v>296136</v>
      </c>
      <c r="O179" s="16">
        <f t="shared" si="138"/>
        <v>41468.211764705884</v>
      </c>
      <c r="P179" s="41"/>
      <c r="Q179" s="17">
        <f t="shared" si="119"/>
        <v>296136</v>
      </c>
      <c r="R179" s="16"/>
      <c r="S179" s="60">
        <f t="shared" si="120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1"/>
        <v>195595</v>
      </c>
      <c r="AB179" s="33"/>
      <c r="AC179" s="46">
        <f t="shared" si="122"/>
        <v>2.7745561589628681E-2</v>
      </c>
      <c r="AD179" s="33"/>
      <c r="AE179" s="33">
        <f t="shared" si="123"/>
        <v>1150.5588235294117</v>
      </c>
      <c r="AF179" s="50"/>
      <c r="AG179" s="33">
        <f t="shared" si="124"/>
        <v>5989</v>
      </c>
      <c r="AH179" s="33">
        <f t="shared" si="112"/>
        <v>825053787.34662843</v>
      </c>
      <c r="AI179" s="213">
        <f t="shared" si="125"/>
        <v>-0.10771752085816448</v>
      </c>
      <c r="AJ179" s="50"/>
      <c r="AK179" s="10"/>
      <c r="AL179" s="23">
        <f t="shared" si="126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7"/>
        <v>8.2770104409845158E-3</v>
      </c>
      <c r="AS179" s="25"/>
      <c r="AT179" s="25"/>
      <c r="AU179" s="24"/>
      <c r="AV179" s="298">
        <f t="shared" si="128"/>
        <v>0.52584573640815724</v>
      </c>
      <c r="AW179" s="298"/>
      <c r="AX179" s="24">
        <f t="shared" si="129"/>
        <v>21805.882352941175</v>
      </c>
      <c r="AY179" s="308"/>
      <c r="AZ179" s="10"/>
      <c r="BA179" s="65">
        <f t="shared" si="130"/>
        <v>863485</v>
      </c>
      <c r="BB179" s="66"/>
      <c r="BC179" s="66">
        <v>86759202</v>
      </c>
      <c r="BD179" s="66"/>
      <c r="BE179" s="66">
        <f t="shared" si="131"/>
        <v>42092</v>
      </c>
      <c r="BF179" s="66"/>
      <c r="BG179" s="144">
        <f t="shared" si="132"/>
        <v>4.8746648754755435E-2</v>
      </c>
      <c r="BH179" s="66"/>
      <c r="BI179" s="170"/>
      <c r="BJ179" s="66"/>
      <c r="BK179" s="66">
        <f t="shared" si="133"/>
        <v>5656805</v>
      </c>
      <c r="BL179" s="66"/>
      <c r="BM179" s="144">
        <f t="shared" si="134"/>
        <v>5.2350399209447736E-2</v>
      </c>
      <c r="BN179" s="65">
        <f t="shared" si="135"/>
        <v>510348.24705882353</v>
      </c>
      <c r="BO179" s="66"/>
      <c r="BP179" s="66">
        <f t="shared" si="136"/>
        <v>6142618</v>
      </c>
      <c r="BQ179" s="66"/>
      <c r="BR179" s="435">
        <f t="shared" si="137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6"/>
        <v>7080706</v>
      </c>
      <c r="I180" s="16"/>
      <c r="J180" s="436">
        <f t="shared" si="117"/>
        <v>4.41301884533525E-3</v>
      </c>
      <c r="K180" s="16"/>
      <c r="L180" s="16"/>
      <c r="M180" s="16"/>
      <c r="N180" s="16">
        <f t="shared" si="118"/>
        <v>293265</v>
      </c>
      <c r="O180" s="16">
        <f t="shared" si="138"/>
        <v>41407.637426900583</v>
      </c>
      <c r="P180" s="41"/>
      <c r="Q180" s="17">
        <f t="shared" si="119"/>
        <v>293265</v>
      </c>
      <c r="R180" s="16"/>
      <c r="S180" s="60">
        <f t="shared" si="120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1"/>
        <v>196025</v>
      </c>
      <c r="AB180" s="33"/>
      <c r="AC180" s="46">
        <f t="shared" si="122"/>
        <v>2.768438627447602E-2</v>
      </c>
      <c r="AD180" s="33"/>
      <c r="AE180" s="33">
        <f t="shared" si="123"/>
        <v>1146.3450292397661</v>
      </c>
      <c r="AF180" s="50"/>
      <c r="AG180" s="33">
        <f t="shared" si="124"/>
        <v>6050</v>
      </c>
      <c r="AH180" s="33">
        <f t="shared" si="112"/>
        <v>824990541.34662843</v>
      </c>
      <c r="AI180" s="213">
        <f t="shared" si="125"/>
        <v>-9.0362351526086307E-2</v>
      </c>
      <c r="AJ180" s="50"/>
      <c r="AK180" s="10"/>
      <c r="AL180" s="23">
        <f t="shared" si="126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7"/>
        <v>5.1173455624494201E-3</v>
      </c>
      <c r="AS180" s="25"/>
      <c r="AT180" s="25"/>
      <c r="AU180" s="24"/>
      <c r="AV180" s="298">
        <f t="shared" si="128"/>
        <v>0.52621447635306418</v>
      </c>
      <c r="AW180" s="298"/>
      <c r="AX180" s="24">
        <f t="shared" si="129"/>
        <v>21789.298245614034</v>
      </c>
      <c r="AY180" s="308"/>
      <c r="AZ180" s="348"/>
      <c r="BA180" s="65">
        <f t="shared" si="130"/>
        <v>715717</v>
      </c>
      <c r="BB180" s="66"/>
      <c r="BC180" s="66">
        <v>87474919</v>
      </c>
      <c r="BD180" s="66"/>
      <c r="BE180" s="66">
        <f t="shared" si="131"/>
        <v>31110</v>
      </c>
      <c r="BF180" s="66"/>
      <c r="BG180" s="144">
        <f t="shared" si="132"/>
        <v>4.3466901023728653E-2</v>
      </c>
      <c r="BH180" s="66"/>
      <c r="BI180" s="170"/>
      <c r="BJ180" s="66"/>
      <c r="BK180" s="66">
        <f t="shared" si="133"/>
        <v>5644840</v>
      </c>
      <c r="BL180" s="66"/>
      <c r="BM180" s="144">
        <f t="shared" si="134"/>
        <v>5.1952756854047238E-2</v>
      </c>
      <c r="BN180" s="65">
        <f t="shared" si="135"/>
        <v>511549.23391812865</v>
      </c>
      <c r="BO180" s="66"/>
      <c r="BP180" s="66">
        <f t="shared" si="136"/>
        <v>6173728</v>
      </c>
      <c r="BQ180" s="66"/>
      <c r="BR180" s="435">
        <f t="shared" si="137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6"/>
        <v>7106126</v>
      </c>
      <c r="I181" s="16"/>
      <c r="J181" s="436">
        <f t="shared" si="117"/>
        <v>3.5900374906118119E-3</v>
      </c>
      <c r="K181" s="16"/>
      <c r="L181" s="16"/>
      <c r="M181" s="16"/>
      <c r="N181" s="16">
        <f t="shared" si="118"/>
        <v>280125</v>
      </c>
      <c r="O181" s="16">
        <f t="shared" si="138"/>
        <v>41314.686046511626</v>
      </c>
      <c r="P181" s="41"/>
      <c r="Q181" s="17">
        <f t="shared" si="119"/>
        <v>280125</v>
      </c>
      <c r="R181" s="16"/>
      <c r="S181" s="60">
        <f t="shared" si="120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1"/>
        <v>196311</v>
      </c>
      <c r="AB181" s="33"/>
      <c r="AC181" s="46">
        <f t="shared" si="122"/>
        <v>2.7625600784449925E-2</v>
      </c>
      <c r="AD181" s="33"/>
      <c r="AE181" s="33">
        <f t="shared" si="123"/>
        <v>1141.3430232558139</v>
      </c>
      <c r="AF181" s="50"/>
      <c r="AG181" s="33">
        <f t="shared" si="124"/>
        <v>5824</v>
      </c>
      <c r="AH181" s="33">
        <f t="shared" si="112"/>
        <v>824936342.34662843</v>
      </c>
      <c r="AI181" s="213">
        <f t="shared" si="125"/>
        <v>-0.12460544115436645</v>
      </c>
      <c r="AJ181" s="50"/>
      <c r="AK181" s="10"/>
      <c r="AL181" s="23">
        <f t="shared" si="126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7"/>
        <v>8.7652342879840691E-3</v>
      </c>
      <c r="AS181" s="25"/>
      <c r="AT181" s="25"/>
      <c r="AU181" s="24"/>
      <c r="AV181" s="298">
        <f t="shared" si="128"/>
        <v>0.52892799818072467</v>
      </c>
      <c r="AW181" s="298"/>
      <c r="AX181" s="24">
        <f t="shared" si="129"/>
        <v>21852.494186046511</v>
      </c>
      <c r="AY181" s="308"/>
      <c r="AZ181" s="10"/>
      <c r="BA181" s="65">
        <f t="shared" si="130"/>
        <v>592931</v>
      </c>
      <c r="BB181" s="66"/>
      <c r="BC181" s="66">
        <v>88067850</v>
      </c>
      <c r="BD181" s="66"/>
      <c r="BE181" s="66">
        <f t="shared" si="131"/>
        <v>25420</v>
      </c>
      <c r="BF181" s="66"/>
      <c r="BG181" s="144">
        <f t="shared" si="132"/>
        <v>4.2871767541248475E-2</v>
      </c>
      <c r="BH181" s="66"/>
      <c r="BI181" s="170"/>
      <c r="BJ181" s="66"/>
      <c r="BK181" s="66">
        <f t="shared" si="133"/>
        <v>5443009</v>
      </c>
      <c r="BL181" s="66"/>
      <c r="BM181" s="144">
        <f t="shared" si="134"/>
        <v>5.1465099543285708E-2</v>
      </c>
      <c r="BN181" s="65">
        <f t="shared" si="135"/>
        <v>512022.38372093026</v>
      </c>
      <c r="BO181" s="66"/>
      <c r="BP181" s="66">
        <f t="shared" si="136"/>
        <v>6199148</v>
      </c>
      <c r="BQ181" s="66"/>
      <c r="BR181" s="435">
        <f t="shared" si="137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6"/>
        <v>7134565</v>
      </c>
      <c r="I182" s="16"/>
      <c r="J182" s="436">
        <f t="shared" si="117"/>
        <v>4.0020399300547162E-3</v>
      </c>
      <c r="K182" s="16"/>
      <c r="L182" s="16"/>
      <c r="M182" s="16"/>
      <c r="N182" s="16">
        <f t="shared" si="118"/>
        <v>266585</v>
      </c>
      <c r="O182" s="16">
        <f t="shared" si="138"/>
        <v>41240.260115606936</v>
      </c>
      <c r="P182" s="41"/>
      <c r="Q182" s="17">
        <f t="shared" si="119"/>
        <v>266585</v>
      </c>
      <c r="R182" s="16"/>
      <c r="S182" s="60">
        <f t="shared" si="120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1"/>
        <v>196807</v>
      </c>
      <c r="AB182" s="33"/>
      <c r="AC182" s="46">
        <f t="shared" si="122"/>
        <v>2.7585003430482449E-2</v>
      </c>
      <c r="AD182" s="33"/>
      <c r="AE182" s="33">
        <f t="shared" si="123"/>
        <v>1137.6127167630059</v>
      </c>
      <c r="AF182" s="50"/>
      <c r="AG182" s="33">
        <f t="shared" si="124"/>
        <v>5156</v>
      </c>
      <c r="AH182" s="33">
        <f t="shared" si="112"/>
        <v>824888493.34662843</v>
      </c>
      <c r="AI182" s="213">
        <f t="shared" si="125"/>
        <v>-0.21005055921556612</v>
      </c>
      <c r="AJ182" s="50"/>
      <c r="AK182" s="10"/>
      <c r="AL182" s="23">
        <f t="shared" si="126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7"/>
        <v>1.0144922523611669E-2</v>
      </c>
      <c r="AS182" s="25"/>
      <c r="AT182" s="25"/>
      <c r="AU182" s="24"/>
      <c r="AV182" s="298">
        <f t="shared" si="128"/>
        <v>0.53216418940748311</v>
      </c>
      <c r="AW182" s="298"/>
      <c r="AX182" s="24">
        <f t="shared" si="129"/>
        <v>21946.589595375721</v>
      </c>
      <c r="AY182" s="308"/>
      <c r="AZ182" s="10"/>
      <c r="BA182" s="65">
        <f t="shared" si="130"/>
        <v>589124</v>
      </c>
      <c r="BB182" s="66"/>
      <c r="BC182" s="66">
        <v>88656974</v>
      </c>
      <c r="BD182" s="66"/>
      <c r="BE182" s="66">
        <f t="shared" si="131"/>
        <v>28439</v>
      </c>
      <c r="BF182" s="66"/>
      <c r="BG182" s="144">
        <f t="shared" si="132"/>
        <v>4.8273368594727084E-2</v>
      </c>
      <c r="BH182" s="66"/>
      <c r="BI182" s="170"/>
      <c r="BJ182" s="66"/>
      <c r="BK182" s="66">
        <f t="shared" si="133"/>
        <v>5306855</v>
      </c>
      <c r="BL182" s="66"/>
      <c r="BM182" s="144">
        <f t="shared" si="134"/>
        <v>5.0234084029052987E-2</v>
      </c>
      <c r="BN182" s="65">
        <f t="shared" si="135"/>
        <v>512468.0578034682</v>
      </c>
      <c r="BO182" s="66"/>
      <c r="BP182" s="66">
        <f t="shared" si="136"/>
        <v>6227587</v>
      </c>
      <c r="BQ182" s="66"/>
      <c r="BR182" s="435">
        <f t="shared" si="137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9">+H182+D183</f>
        <v>7169808</v>
      </c>
      <c r="I183" s="16"/>
      <c r="J183" s="436">
        <f t="shared" ref="J183:J212" si="140">+D183/H182</f>
        <v>4.9397545610699459E-3</v>
      </c>
      <c r="K183" s="16"/>
      <c r="L183" s="16"/>
      <c r="M183" s="16"/>
      <c r="N183" s="16">
        <f t="shared" ref="N183:N212" si="141">SUM(D177:D183)</f>
        <v>260617</v>
      </c>
      <c r="O183" s="16">
        <f t="shared" ref="O183:O212" si="142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3">+AA182+W183</f>
        <v>198015</v>
      </c>
      <c r="AB183" s="33"/>
      <c r="AC183" s="46">
        <f t="shared" ref="AC183:AC212" si="144">+AA183/H183</f>
        <v>2.7617894370393182E-2</v>
      </c>
      <c r="AD183" s="33"/>
      <c r="AE183" s="33">
        <f t="shared" ref="AE183:AE212" si="145">+AA183/BW183</f>
        <v>1138.0172413793102</v>
      </c>
      <c r="AF183" s="50"/>
      <c r="AG183" s="33">
        <f t="shared" ref="AG183:AG195" si="146">SUM(W177:W183)</f>
        <v>5274</v>
      </c>
      <c r="AH183" s="33">
        <f t="shared" si="112"/>
        <v>824838693.34662843</v>
      </c>
      <c r="AI183" s="213">
        <f t="shared" ref="AI183:AI212" si="147">+(AG183-AG176)/AG176</f>
        <v>-0.16774498974278049</v>
      </c>
      <c r="AJ183" s="50"/>
      <c r="AK183" s="10"/>
      <c r="AL183" s="23">
        <f t="shared" ref="AL183:AL212" si="148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9">+AL183/AP182</f>
        <v>1.2993973809247885E-2</v>
      </c>
      <c r="AS183" s="25"/>
      <c r="AT183" s="25"/>
      <c r="AU183" s="24"/>
      <c r="AV183" s="298">
        <f t="shared" ref="AV183:AV212" si="150">+AP183/H183</f>
        <v>0.53642928792514388</v>
      </c>
      <c r="AW183" s="298"/>
      <c r="AX183" s="24">
        <f t="shared" ref="AX183:AX212" si="151">+AP183/BW183</f>
        <v>22103.994252873563</v>
      </c>
      <c r="AY183" s="308"/>
      <c r="AZ183" s="10"/>
      <c r="BA183" s="65">
        <f t="shared" ref="BA183:BA212" si="152">+BC183-BC182</f>
        <v>626098</v>
      </c>
      <c r="BB183" s="66"/>
      <c r="BC183" s="66">
        <v>89283072</v>
      </c>
      <c r="BD183" s="66"/>
      <c r="BE183" s="66">
        <f t="shared" ref="BE183:BE212" si="153">+D183</f>
        <v>35243</v>
      </c>
      <c r="BF183" s="66"/>
      <c r="BG183" s="144">
        <f t="shared" ref="BG183:BG212" si="154">+BE183/BA183</f>
        <v>5.6289909886311724E-2</v>
      </c>
      <c r="BH183" s="66"/>
      <c r="BI183" s="170"/>
      <c r="BJ183" s="66"/>
      <c r="BK183" s="66">
        <f t="shared" ref="BK183:BK212" si="155">SUM(BA177:BA183)</f>
        <v>5184661</v>
      </c>
      <c r="BL183" s="66"/>
      <c r="BM183" s="144">
        <f t="shared" ref="BM183:BM212" si="156">+Q183/BK183</f>
        <v>5.026693162773805E-2</v>
      </c>
      <c r="BN183" s="65">
        <f t="shared" ref="BN183:BN212" si="157">+BC183/BW183</f>
        <v>513121.10344827588</v>
      </c>
      <c r="BO183" s="66"/>
      <c r="BP183" s="66">
        <f t="shared" ref="BP183:BP212" si="158">+BP182+BE183</f>
        <v>6262830</v>
      </c>
      <c r="BQ183" s="66"/>
      <c r="BR183" s="435">
        <f t="shared" ref="BR183:BR212" si="159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9"/>
        <v>7208619</v>
      </c>
      <c r="I184" s="16"/>
      <c r="J184" s="436">
        <f t="shared" si="140"/>
        <v>5.4131156650219919E-3</v>
      </c>
      <c r="K184" s="16"/>
      <c r="L184" s="16"/>
      <c r="M184" s="16"/>
      <c r="N184" s="16">
        <f t="shared" si="141"/>
        <v>253964</v>
      </c>
      <c r="O184" s="16">
        <f t="shared" si="142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3"/>
        <v>199104</v>
      </c>
      <c r="AB184" s="33"/>
      <c r="AC184" s="46">
        <f t="shared" si="144"/>
        <v>2.7620269568970145E-2</v>
      </c>
      <c r="AD184" s="33"/>
      <c r="AE184" s="33">
        <f t="shared" si="145"/>
        <v>1137.7371428571428</v>
      </c>
      <c r="AF184" s="50"/>
      <c r="AG184" s="33">
        <f t="shared" si="146"/>
        <v>5249</v>
      </c>
      <c r="AH184" s="33">
        <f t="shared" ref="AH184:AH215" si="160">SUM(D155:D681)</f>
        <v>824784174.34662843</v>
      </c>
      <c r="AI184" s="213">
        <f t="shared" si="147"/>
        <v>-0.16788205453392518</v>
      </c>
      <c r="AJ184" s="50"/>
      <c r="AK184" s="10"/>
      <c r="AL184" s="23">
        <f t="shared" si="148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9"/>
        <v>8.8050347170311703E-3</v>
      </c>
      <c r="AS184" s="25"/>
      <c r="AT184" s="25"/>
      <c r="AU184" s="24"/>
      <c r="AV184" s="298">
        <f t="shared" si="150"/>
        <v>0.53823901637747817</v>
      </c>
      <c r="AW184" s="298"/>
      <c r="AX184" s="24">
        <f t="shared" si="151"/>
        <v>22171.200000000001</v>
      </c>
      <c r="AY184" s="308"/>
      <c r="AZ184" s="10"/>
      <c r="BA184" s="65">
        <f t="shared" si="152"/>
        <v>701717</v>
      </c>
      <c r="BB184" s="66"/>
      <c r="BC184" s="66">
        <v>89984789</v>
      </c>
      <c r="BD184" s="66"/>
      <c r="BE184" s="66">
        <f t="shared" si="153"/>
        <v>38811</v>
      </c>
      <c r="BF184" s="66"/>
      <c r="BG184" s="144">
        <f t="shared" si="154"/>
        <v>5.5308621566813973E-2</v>
      </c>
      <c r="BH184" s="66"/>
      <c r="BI184" s="170"/>
      <c r="BJ184" s="66"/>
      <c r="BK184" s="66">
        <f t="shared" si="155"/>
        <v>5103260</v>
      </c>
      <c r="BL184" s="66"/>
      <c r="BM184" s="144">
        <f t="shared" si="156"/>
        <v>4.9765052143139872E-2</v>
      </c>
      <c r="BN184" s="65">
        <f t="shared" si="157"/>
        <v>514198.79428571428</v>
      </c>
      <c r="BO184" s="66"/>
      <c r="BP184" s="66">
        <f t="shared" si="158"/>
        <v>6301641</v>
      </c>
      <c r="BQ184" s="66"/>
      <c r="BR184" s="435">
        <f t="shared" si="159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9"/>
        <v>7255219</v>
      </c>
      <c r="I185" s="16"/>
      <c r="J185" s="436">
        <f t="shared" si="140"/>
        <v>6.4644836965305008E-3</v>
      </c>
      <c r="K185" s="16"/>
      <c r="L185" s="16"/>
      <c r="M185" s="16"/>
      <c r="N185" s="16">
        <f t="shared" si="141"/>
        <v>247715</v>
      </c>
      <c r="O185" s="16">
        <f t="shared" si="142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3"/>
        <v>200198</v>
      </c>
      <c r="AB185" s="33"/>
      <c r="AC185" s="46">
        <f t="shared" si="144"/>
        <v>2.7593653616796405E-2</v>
      </c>
      <c r="AD185" s="33"/>
      <c r="AE185" s="33">
        <f t="shared" si="145"/>
        <v>1137.4886363636363</v>
      </c>
      <c r="AF185" s="50"/>
      <c r="AG185" s="33">
        <f t="shared" si="146"/>
        <v>5310</v>
      </c>
      <c r="AH185" s="33">
        <f t="shared" si="160"/>
        <v>824729829.34662843</v>
      </c>
      <c r="AI185" s="213">
        <f t="shared" si="147"/>
        <v>-0.14849262347658757</v>
      </c>
      <c r="AJ185" s="50"/>
      <c r="AK185" s="10"/>
      <c r="AL185" s="23">
        <f t="shared" si="148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9"/>
        <v>9.7944308704213442E-3</v>
      </c>
      <c r="AS185" s="25"/>
      <c r="AT185" s="25"/>
      <c r="AU185" s="24"/>
      <c r="AV185" s="298">
        <f t="shared" si="150"/>
        <v>0.54001981194502879</v>
      </c>
      <c r="AW185" s="298"/>
      <c r="AX185" s="24">
        <f t="shared" si="151"/>
        <v>22261.147727272728</v>
      </c>
      <c r="AY185" s="308"/>
      <c r="AZ185" s="10"/>
      <c r="BA185" s="65">
        <f t="shared" si="152"/>
        <v>860917</v>
      </c>
      <c r="BB185" s="66"/>
      <c r="BC185" s="66">
        <v>90845706</v>
      </c>
      <c r="BD185" s="66"/>
      <c r="BE185" s="66">
        <f t="shared" si="153"/>
        <v>46600</v>
      </c>
      <c r="BF185" s="66"/>
      <c r="BG185" s="144">
        <f t="shared" si="154"/>
        <v>5.412833060562168E-2</v>
      </c>
      <c r="BH185" s="66"/>
      <c r="BI185" s="170"/>
      <c r="BJ185" s="66"/>
      <c r="BK185" s="66">
        <f t="shared" si="155"/>
        <v>4949989</v>
      </c>
      <c r="BL185" s="66"/>
      <c r="BM185" s="144">
        <f t="shared" si="156"/>
        <v>5.0043545551313344E-2</v>
      </c>
      <c r="BN185" s="65">
        <f t="shared" si="157"/>
        <v>516168.78409090912</v>
      </c>
      <c r="BO185" s="66"/>
      <c r="BP185" s="66">
        <f t="shared" si="158"/>
        <v>6348241</v>
      </c>
      <c r="BQ185" s="66"/>
      <c r="BR185" s="435">
        <f t="shared" si="159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9"/>
        <v>7294501</v>
      </c>
      <c r="I186" s="16"/>
      <c r="J186" s="436">
        <f t="shared" si="140"/>
        <v>5.4143093406277603E-3</v>
      </c>
      <c r="K186" s="16"/>
      <c r="L186" s="16"/>
      <c r="M186" s="16"/>
      <c r="N186" s="16">
        <f t="shared" si="141"/>
        <v>244905</v>
      </c>
      <c r="O186" s="16">
        <f t="shared" si="142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3"/>
        <v>200905</v>
      </c>
      <c r="AB186" s="33"/>
      <c r="AC186" s="46">
        <f t="shared" si="144"/>
        <v>2.7541979910620344E-2</v>
      </c>
      <c r="AD186" s="33"/>
      <c r="AE186" s="33">
        <f t="shared" si="145"/>
        <v>1135.0564971751412</v>
      </c>
      <c r="AF186" s="50"/>
      <c r="AG186" s="33">
        <f t="shared" si="146"/>
        <v>5310</v>
      </c>
      <c r="AH186" s="33">
        <f t="shared" si="160"/>
        <v>824674465.34662843</v>
      </c>
      <c r="AI186" s="213">
        <f t="shared" si="147"/>
        <v>-0.11337451995324763</v>
      </c>
      <c r="AJ186" s="50"/>
      <c r="AK186" s="10"/>
      <c r="AL186" s="23">
        <f t="shared" si="148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9"/>
        <v>8.2675635955632033E-3</v>
      </c>
      <c r="AS186" s="25"/>
      <c r="AT186" s="25"/>
      <c r="AU186" s="24"/>
      <c r="AV186" s="298">
        <f t="shared" si="150"/>
        <v>0.54155232825384492</v>
      </c>
      <c r="AW186" s="298"/>
      <c r="AX186" s="24">
        <f t="shared" si="151"/>
        <v>22318.384180790959</v>
      </c>
      <c r="AY186" s="308"/>
      <c r="AZ186" s="10"/>
      <c r="BA186" s="65">
        <f t="shared" si="152"/>
        <v>857797</v>
      </c>
      <c r="BB186" s="66"/>
      <c r="BC186" s="66">
        <v>91703503</v>
      </c>
      <c r="BD186" s="66"/>
      <c r="BE186" s="66">
        <f t="shared" si="153"/>
        <v>39282</v>
      </c>
      <c r="BF186" s="66"/>
      <c r="BG186" s="144">
        <f t="shared" si="154"/>
        <v>4.5794051506358728E-2</v>
      </c>
      <c r="BH186" s="66"/>
      <c r="BI186" s="170"/>
      <c r="BJ186" s="66"/>
      <c r="BK186" s="66">
        <f t="shared" si="155"/>
        <v>4944301</v>
      </c>
      <c r="BL186" s="66"/>
      <c r="BM186" s="144">
        <f t="shared" si="156"/>
        <v>4.9532785321929229E-2</v>
      </c>
      <c r="BN186" s="65">
        <f t="shared" si="157"/>
        <v>518098.88700564974</v>
      </c>
      <c r="BO186" s="66"/>
      <c r="BP186" s="66">
        <f t="shared" si="158"/>
        <v>6387523</v>
      </c>
      <c r="BQ186" s="66"/>
      <c r="BR186" s="435">
        <f t="shared" si="159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9"/>
        <v>7326358</v>
      </c>
      <c r="I187" s="16"/>
      <c r="J187" s="436">
        <f t="shared" si="140"/>
        <v>4.3672624076684617E-3</v>
      </c>
      <c r="K187" s="16"/>
      <c r="L187" s="16"/>
      <c r="M187" s="16"/>
      <c r="N187" s="16">
        <f t="shared" si="141"/>
        <v>245652</v>
      </c>
      <c r="O187" s="16">
        <f t="shared" si="142"/>
        <v>41159.314606741573</v>
      </c>
      <c r="P187" s="41"/>
      <c r="Q187" s="17">
        <f t="shared" ref="Q187:Q236" si="161">SUM(D181:D187)</f>
        <v>245652</v>
      </c>
      <c r="R187" s="16"/>
      <c r="S187" s="60">
        <f t="shared" ref="S187:S236" si="162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3"/>
        <v>201297</v>
      </c>
      <c r="AB187" s="33"/>
      <c r="AC187" s="46">
        <f t="shared" si="144"/>
        <v>2.7475725319456135E-2</v>
      </c>
      <c r="AD187" s="33"/>
      <c r="AE187" s="33">
        <f t="shared" si="145"/>
        <v>1130.8820224719102</v>
      </c>
      <c r="AF187" s="50"/>
      <c r="AG187" s="33">
        <f t="shared" si="146"/>
        <v>5272</v>
      </c>
      <c r="AH187" s="33">
        <f t="shared" si="160"/>
        <v>824613865.34662843</v>
      </c>
      <c r="AI187" s="213">
        <f t="shared" si="147"/>
        <v>-0.12859504132231406</v>
      </c>
      <c r="AJ187" s="50"/>
      <c r="AK187" s="10"/>
      <c r="AL187" s="23">
        <f t="shared" si="148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9"/>
        <v>6.2260243006069839E-3</v>
      </c>
      <c r="AS187" s="25"/>
      <c r="AT187" s="25"/>
      <c r="AU187" s="24"/>
      <c r="AV187" s="298">
        <f t="shared" si="150"/>
        <v>0.54255456804049162</v>
      </c>
      <c r="AW187" s="298"/>
      <c r="AX187" s="24">
        <f t="shared" si="151"/>
        <v>22331.174157303372</v>
      </c>
      <c r="AY187" s="308"/>
      <c r="AZ187" s="348"/>
      <c r="BA187" s="65">
        <f t="shared" si="152"/>
        <v>699997</v>
      </c>
      <c r="BB187" s="66"/>
      <c r="BC187" s="66">
        <v>92403500</v>
      </c>
      <c r="BD187" s="66"/>
      <c r="BE187" s="66">
        <f t="shared" si="153"/>
        <v>31857</v>
      </c>
      <c r="BF187" s="66"/>
      <c r="BG187" s="144">
        <f t="shared" si="154"/>
        <v>4.5510195043693046E-2</v>
      </c>
      <c r="BH187" s="66"/>
      <c r="BI187" s="170"/>
      <c r="BJ187" s="66"/>
      <c r="BK187" s="66">
        <f t="shared" si="155"/>
        <v>4928581</v>
      </c>
      <c r="BL187" s="66"/>
      <c r="BM187" s="144">
        <f t="shared" si="156"/>
        <v>4.9842337987343617E-2</v>
      </c>
      <c r="BN187" s="65">
        <f t="shared" si="157"/>
        <v>519120.78651685396</v>
      </c>
      <c r="BO187" s="66"/>
      <c r="BP187" s="66">
        <f t="shared" si="158"/>
        <v>6419380</v>
      </c>
      <c r="BQ187" s="66"/>
      <c r="BR187" s="435">
        <f t="shared" si="159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3">1+B187</f>
        <v>44088</v>
      </c>
      <c r="C188" s="61"/>
      <c r="D188" s="17">
        <v>38072</v>
      </c>
      <c r="E188" s="16"/>
      <c r="F188" s="16"/>
      <c r="G188" s="16"/>
      <c r="H188" s="16">
        <f t="shared" si="139"/>
        <v>7364430</v>
      </c>
      <c r="I188" s="16"/>
      <c r="J188" s="436">
        <f t="shared" si="140"/>
        <v>5.1965792553407848E-3</v>
      </c>
      <c r="K188" s="16"/>
      <c r="L188" s="16"/>
      <c r="M188" s="16"/>
      <c r="N188" s="16">
        <f t="shared" si="141"/>
        <v>258304</v>
      </c>
      <c r="O188" s="16">
        <f t="shared" si="142"/>
        <v>41142.067039106143</v>
      </c>
      <c r="P188" s="41"/>
      <c r="Q188" s="17">
        <f t="shared" si="161"/>
        <v>258304</v>
      </c>
      <c r="R188" s="16"/>
      <c r="S188" s="60">
        <f t="shared" si="162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3"/>
        <v>201777</v>
      </c>
      <c r="AB188" s="33"/>
      <c r="AC188" s="46">
        <f t="shared" si="144"/>
        <v>2.7398861826373529E-2</v>
      </c>
      <c r="AD188" s="33"/>
      <c r="AE188" s="33">
        <f t="shared" si="145"/>
        <v>1127.2458100558658</v>
      </c>
      <c r="AF188" s="50"/>
      <c r="AG188" s="33">
        <f t="shared" si="146"/>
        <v>5466</v>
      </c>
      <c r="AH188" s="33">
        <f t="shared" si="160"/>
        <v>824560342.34662843</v>
      </c>
      <c r="AI188" s="213">
        <f t="shared" si="147"/>
        <v>-6.1469780219780217E-2</v>
      </c>
      <c r="AJ188" s="50"/>
      <c r="AK188" s="10"/>
      <c r="AL188" s="23">
        <f t="shared" si="148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9"/>
        <v>1.3302560611469481E-2</v>
      </c>
      <c r="AS188" s="25"/>
      <c r="AT188" s="25"/>
      <c r="AU188" s="24"/>
      <c r="AV188" s="298">
        <f t="shared" si="150"/>
        <v>0.54692976917426062</v>
      </c>
      <c r="AW188" s="298"/>
      <c r="AX188" s="24">
        <f t="shared" si="151"/>
        <v>22501.821229050278</v>
      </c>
      <c r="AY188" s="308"/>
      <c r="AZ188" s="10"/>
      <c r="BA188" s="65">
        <f t="shared" si="152"/>
        <v>486822</v>
      </c>
      <c r="BB188" s="66"/>
      <c r="BC188" s="66">
        <v>92890322</v>
      </c>
      <c r="BD188" s="66"/>
      <c r="BE188" s="66">
        <f t="shared" si="153"/>
        <v>38072</v>
      </c>
      <c r="BF188" s="66"/>
      <c r="BG188" s="144">
        <f t="shared" si="154"/>
        <v>7.8205175608333233E-2</v>
      </c>
      <c r="BH188" s="66"/>
      <c r="BI188" s="170"/>
      <c r="BJ188" s="66"/>
      <c r="BK188" s="66">
        <f t="shared" si="155"/>
        <v>4822472</v>
      </c>
      <c r="BL188" s="66"/>
      <c r="BM188" s="144">
        <f t="shared" si="156"/>
        <v>5.3562571229029431E-2</v>
      </c>
      <c r="BN188" s="65">
        <f t="shared" si="157"/>
        <v>518940.34636871511</v>
      </c>
      <c r="BO188" s="66"/>
      <c r="BP188" s="66">
        <f t="shared" si="158"/>
        <v>6457452</v>
      </c>
      <c r="BQ188" s="66"/>
      <c r="BR188" s="435">
        <f t="shared" si="159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3"/>
        <v>44089</v>
      </c>
      <c r="C189" s="61"/>
      <c r="D189" s="17">
        <v>36447</v>
      </c>
      <c r="E189" s="16"/>
      <c r="F189" s="16"/>
      <c r="G189" s="16"/>
      <c r="H189" s="16">
        <f t="shared" si="139"/>
        <v>7400877</v>
      </c>
      <c r="I189" s="16"/>
      <c r="J189" s="436">
        <f t="shared" si="140"/>
        <v>4.9490591939905732E-3</v>
      </c>
      <c r="K189" s="16"/>
      <c r="L189" s="16"/>
      <c r="M189" s="16"/>
      <c r="N189" s="16">
        <f t="shared" si="141"/>
        <v>266312</v>
      </c>
      <c r="O189" s="16">
        <f t="shared" si="142"/>
        <v>41115.98333333333</v>
      </c>
      <c r="P189" s="41"/>
      <c r="Q189" s="17">
        <f t="shared" si="161"/>
        <v>266312</v>
      </c>
      <c r="R189" s="16"/>
      <c r="S189" s="60">
        <f t="shared" si="162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3"/>
        <v>202974</v>
      </c>
      <c r="AB189" s="33"/>
      <c r="AC189" s="46">
        <f t="shared" si="144"/>
        <v>2.7425668606571897E-2</v>
      </c>
      <c r="AD189" s="33"/>
      <c r="AE189" s="33">
        <f t="shared" si="145"/>
        <v>1127.6333333333334</v>
      </c>
      <c r="AF189" s="50"/>
      <c r="AG189" s="33">
        <f t="shared" si="146"/>
        <v>6167</v>
      </c>
      <c r="AH189" s="33">
        <f t="shared" si="160"/>
        <v>824523499.34662843</v>
      </c>
      <c r="AI189" s="213">
        <f t="shared" si="147"/>
        <v>0.1960822342901474</v>
      </c>
      <c r="AJ189" s="50"/>
      <c r="AK189" s="10"/>
      <c r="AL189" s="23">
        <f t="shared" si="148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9"/>
        <v>9.9954665370351158E-3</v>
      </c>
      <c r="AS189" s="25"/>
      <c r="AT189" s="25"/>
      <c r="AU189" s="24"/>
      <c r="AV189" s="298">
        <f t="shared" si="150"/>
        <v>0.54967620729273026</v>
      </c>
      <c r="AW189" s="298"/>
      <c r="AX189" s="24">
        <f t="shared" si="151"/>
        <v>22600.477777777778</v>
      </c>
      <c r="AY189" s="308"/>
      <c r="AZ189" s="10"/>
      <c r="BA189" s="65">
        <f t="shared" si="152"/>
        <v>741636</v>
      </c>
      <c r="BB189" s="66"/>
      <c r="BC189" s="66">
        <v>93631958</v>
      </c>
      <c r="BD189" s="66"/>
      <c r="BE189" s="66">
        <f t="shared" si="153"/>
        <v>36447</v>
      </c>
      <c r="BF189" s="66"/>
      <c r="BG189" s="144">
        <f t="shared" si="154"/>
        <v>4.9144054495736451E-2</v>
      </c>
      <c r="BH189" s="66"/>
      <c r="BI189" s="170"/>
      <c r="BJ189" s="66"/>
      <c r="BK189" s="66">
        <f t="shared" si="155"/>
        <v>4974984</v>
      </c>
      <c r="BL189" s="66"/>
      <c r="BM189" s="144">
        <f t="shared" si="156"/>
        <v>5.3530222408755483E-2</v>
      </c>
      <c r="BN189" s="65">
        <f t="shared" si="157"/>
        <v>520177.54444444447</v>
      </c>
      <c r="BO189" s="66"/>
      <c r="BP189" s="66">
        <f t="shared" si="158"/>
        <v>6493899</v>
      </c>
      <c r="BQ189" s="66"/>
      <c r="BR189" s="435">
        <f t="shared" si="159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3"/>
        <v>44090</v>
      </c>
      <c r="C190" s="61"/>
      <c r="D190" s="17">
        <v>40154</v>
      </c>
      <c r="E190" s="16"/>
      <c r="F190" s="16"/>
      <c r="G190" s="16"/>
      <c r="H190" s="16">
        <f t="shared" si="139"/>
        <v>7441031</v>
      </c>
      <c r="I190" s="16"/>
      <c r="J190" s="436">
        <f t="shared" si="140"/>
        <v>5.4255732124719814E-3</v>
      </c>
      <c r="K190" s="16"/>
      <c r="L190" s="16"/>
      <c r="M190" s="16"/>
      <c r="N190" s="16">
        <f t="shared" si="141"/>
        <v>271223</v>
      </c>
      <c r="O190" s="16">
        <f t="shared" si="142"/>
        <v>41110.668508287294</v>
      </c>
      <c r="P190" s="41"/>
      <c r="Q190" s="17">
        <f t="shared" si="161"/>
        <v>271223</v>
      </c>
      <c r="R190" s="16"/>
      <c r="S190" s="60">
        <f t="shared" si="162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3"/>
        <v>204125</v>
      </c>
      <c r="AB190" s="33"/>
      <c r="AC190" s="46">
        <f t="shared" si="144"/>
        <v>2.743235446808379E-2</v>
      </c>
      <c r="AD190" s="33"/>
      <c r="AE190" s="33">
        <f t="shared" si="145"/>
        <v>1127.7624309392265</v>
      </c>
      <c r="AF190" s="50"/>
      <c r="AG190" s="33">
        <f t="shared" si="146"/>
        <v>6110</v>
      </c>
      <c r="AH190" s="33">
        <f t="shared" si="160"/>
        <v>824482887.34662843</v>
      </c>
      <c r="AI190" s="213">
        <f t="shared" si="147"/>
        <v>0.15851346226772847</v>
      </c>
      <c r="AJ190" s="50"/>
      <c r="AK190" s="10"/>
      <c r="AL190" s="23">
        <f t="shared" si="148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9"/>
        <v>1.2554306865685731E-2</v>
      </c>
      <c r="AS190" s="25"/>
      <c r="AT190" s="25"/>
      <c r="AU190" s="24"/>
      <c r="AV190" s="298">
        <f t="shared" si="150"/>
        <v>0.5535735572127034</v>
      </c>
      <c r="AW190" s="298"/>
      <c r="AX190" s="24">
        <f t="shared" si="151"/>
        <v>22757.779005524862</v>
      </c>
      <c r="AY190" s="308"/>
      <c r="AZ190" s="10"/>
      <c r="BA190" s="65">
        <f t="shared" si="152"/>
        <v>737109</v>
      </c>
      <c r="BB190" s="66"/>
      <c r="BC190" s="66">
        <v>94369067</v>
      </c>
      <c r="BD190" s="66"/>
      <c r="BE190" s="66">
        <f t="shared" si="153"/>
        <v>40154</v>
      </c>
      <c r="BF190" s="66"/>
      <c r="BG190" s="144">
        <f t="shared" si="154"/>
        <v>5.4474982668777615E-2</v>
      </c>
      <c r="BH190" s="66"/>
      <c r="BI190" s="170"/>
      <c r="BJ190" s="66"/>
      <c r="BK190" s="66">
        <f t="shared" si="155"/>
        <v>5085995</v>
      </c>
      <c r="BL190" s="66"/>
      <c r="BM190" s="144">
        <f t="shared" si="156"/>
        <v>5.3327421674618243E-2</v>
      </c>
      <c r="BN190" s="65">
        <f t="shared" si="157"/>
        <v>521376.06077348068</v>
      </c>
      <c r="BO190" s="66"/>
      <c r="BP190" s="66">
        <f t="shared" si="158"/>
        <v>6534053</v>
      </c>
      <c r="BQ190" s="66"/>
      <c r="BR190" s="435">
        <f t="shared" si="159"/>
        <v>6.9239351492157916E-2</v>
      </c>
      <c r="BS190" s="66"/>
      <c r="BT190" s="75"/>
      <c r="BU190" s="170"/>
      <c r="BV190" s="1"/>
      <c r="BW190" s="61">
        <f t="shared" ref="BW190:BW215" si="164">+BW189+1</f>
        <v>181</v>
      </c>
    </row>
    <row r="191" spans="2:75" x14ac:dyDescent="0.3">
      <c r="B191" s="158">
        <f t="shared" si="163"/>
        <v>44091</v>
      </c>
      <c r="C191" s="61"/>
      <c r="D191" s="17">
        <v>46295</v>
      </c>
      <c r="E191" s="16"/>
      <c r="F191" s="16"/>
      <c r="G191" s="16"/>
      <c r="H191" s="16">
        <f t="shared" si="139"/>
        <v>7487326</v>
      </c>
      <c r="I191" s="16"/>
      <c r="J191" s="436">
        <f t="shared" si="140"/>
        <v>6.2215840788729408E-3</v>
      </c>
      <c r="K191" s="16"/>
      <c r="L191" s="16"/>
      <c r="M191" s="16"/>
      <c r="N191" s="16">
        <f t="shared" si="141"/>
        <v>278707</v>
      </c>
      <c r="O191" s="16">
        <f t="shared" si="142"/>
        <v>41139.153846153844</v>
      </c>
      <c r="P191" s="41"/>
      <c r="Q191" s="17">
        <f t="shared" si="161"/>
        <v>278707</v>
      </c>
      <c r="R191" s="16"/>
      <c r="S191" s="60">
        <f t="shared" si="162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3"/>
        <v>205004</v>
      </c>
      <c r="AB191" s="33"/>
      <c r="AC191" s="46">
        <f t="shared" si="144"/>
        <v>2.7380135444883793E-2</v>
      </c>
      <c r="AD191" s="33"/>
      <c r="AE191" s="33">
        <f t="shared" si="145"/>
        <v>1126.3956043956043</v>
      </c>
      <c r="AF191" s="50"/>
      <c r="AG191" s="33">
        <f t="shared" si="146"/>
        <v>5900</v>
      </c>
      <c r="AH191" s="33">
        <f t="shared" si="160"/>
        <v>824438888.34662843</v>
      </c>
      <c r="AI191" s="213">
        <f t="shared" si="147"/>
        <v>0.12402362354734235</v>
      </c>
      <c r="AJ191" s="50"/>
      <c r="AK191" s="10"/>
      <c r="AL191" s="23">
        <f t="shared" si="148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9"/>
        <v>8.7107607914044573E-3</v>
      </c>
      <c r="AS191" s="25"/>
      <c r="AT191" s="25"/>
      <c r="AU191" s="24"/>
      <c r="AV191" s="298">
        <f t="shared" si="150"/>
        <v>0.55494297964319972</v>
      </c>
      <c r="AW191" s="298"/>
      <c r="AX191" s="24">
        <f t="shared" si="151"/>
        <v>22829.884615384617</v>
      </c>
      <c r="AY191" s="308"/>
      <c r="AZ191" s="10"/>
      <c r="BA191" s="65">
        <f t="shared" si="152"/>
        <v>865955</v>
      </c>
      <c r="BB191" s="66"/>
      <c r="BC191" s="66">
        <v>95235022</v>
      </c>
      <c r="BD191" s="66"/>
      <c r="BE191" s="66">
        <f t="shared" si="153"/>
        <v>46295</v>
      </c>
      <c r="BF191" s="66"/>
      <c r="BG191" s="144">
        <f t="shared" si="154"/>
        <v>5.3461207568522615E-2</v>
      </c>
      <c r="BH191" s="66"/>
      <c r="BI191" s="170"/>
      <c r="BJ191" s="66"/>
      <c r="BK191" s="66">
        <f t="shared" si="155"/>
        <v>5250233</v>
      </c>
      <c r="BL191" s="66"/>
      <c r="BM191" s="144">
        <f t="shared" si="156"/>
        <v>5.3084691669874458E-2</v>
      </c>
      <c r="BN191" s="65">
        <f t="shared" si="157"/>
        <v>523269.35164835164</v>
      </c>
      <c r="BO191" s="66"/>
      <c r="BP191" s="66">
        <f t="shared" si="158"/>
        <v>6580348</v>
      </c>
      <c r="BQ191" s="66"/>
      <c r="BR191" s="435">
        <f t="shared" si="159"/>
        <v>6.9095883655069662E-2</v>
      </c>
      <c r="BS191" s="66"/>
      <c r="BT191" s="75"/>
      <c r="BU191" s="170"/>
      <c r="BV191" s="1"/>
      <c r="BW191" s="61">
        <f t="shared" si="164"/>
        <v>182</v>
      </c>
    </row>
    <row r="192" spans="2:75" x14ac:dyDescent="0.3">
      <c r="B192" s="158">
        <f t="shared" si="163"/>
        <v>44092</v>
      </c>
      <c r="C192" s="61"/>
      <c r="D192" s="17">
        <v>51345</v>
      </c>
      <c r="E192" s="16"/>
      <c r="F192" s="16"/>
      <c r="G192" s="16"/>
      <c r="H192" s="16">
        <f t="shared" si="139"/>
        <v>7538671</v>
      </c>
      <c r="I192" s="16"/>
      <c r="J192" s="436">
        <f t="shared" si="140"/>
        <v>6.8575884100678932E-3</v>
      </c>
      <c r="K192" s="16"/>
      <c r="L192" s="16"/>
      <c r="M192" s="16"/>
      <c r="N192" s="16">
        <f t="shared" si="141"/>
        <v>283452</v>
      </c>
      <c r="O192" s="16">
        <f t="shared" si="142"/>
        <v>41194.923497267759</v>
      </c>
      <c r="P192" s="41"/>
      <c r="Q192" s="17">
        <f t="shared" si="161"/>
        <v>283452</v>
      </c>
      <c r="R192" s="16"/>
      <c r="S192" s="60">
        <f t="shared" si="162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3"/>
        <v>205962</v>
      </c>
      <c r="AB192" s="33"/>
      <c r="AC192" s="46">
        <f t="shared" si="144"/>
        <v>2.7320730669901896E-2</v>
      </c>
      <c r="AD192" s="33"/>
      <c r="AE192" s="33">
        <f t="shared" si="145"/>
        <v>1125.4754098360656</v>
      </c>
      <c r="AF192" s="50"/>
      <c r="AG192" s="33">
        <f t="shared" si="146"/>
        <v>5764</v>
      </c>
      <c r="AH192" s="33">
        <f t="shared" si="160"/>
        <v>824393915.34662843</v>
      </c>
      <c r="AI192" s="213">
        <f t="shared" si="147"/>
        <v>8.5499058380414314E-2</v>
      </c>
      <c r="AJ192" s="50"/>
      <c r="AK192" s="10"/>
      <c r="AL192" s="23">
        <f t="shared" si="148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9"/>
        <v>8.8699528452079509E-3</v>
      </c>
      <c r="AS192" s="25"/>
      <c r="AT192" s="25"/>
      <c r="AU192" s="24"/>
      <c r="AV192" s="298">
        <f t="shared" si="150"/>
        <v>0.5560521211232059</v>
      </c>
      <c r="AW192" s="298"/>
      <c r="AX192" s="24">
        <f t="shared" si="151"/>
        <v>22906.524590163935</v>
      </c>
      <c r="AY192" s="308"/>
      <c r="AZ192" s="10"/>
      <c r="BA192" s="65">
        <f t="shared" si="152"/>
        <v>988439</v>
      </c>
      <c r="BB192" s="66"/>
      <c r="BC192" s="66">
        <v>96223461</v>
      </c>
      <c r="BD192" s="66"/>
      <c r="BE192" s="66">
        <f t="shared" si="153"/>
        <v>51345</v>
      </c>
      <c r="BF192" s="66"/>
      <c r="BG192" s="144">
        <f t="shared" si="154"/>
        <v>5.1945542415869871E-2</v>
      </c>
      <c r="BH192" s="66"/>
      <c r="BI192" s="170"/>
      <c r="BJ192" s="66"/>
      <c r="BK192" s="66">
        <f t="shared" si="155"/>
        <v>5377755</v>
      </c>
      <c r="BL192" s="66"/>
      <c r="BM192" s="144">
        <f t="shared" si="156"/>
        <v>5.270823977663542E-2</v>
      </c>
      <c r="BN192" s="65">
        <f t="shared" si="157"/>
        <v>525811.26229508198</v>
      </c>
      <c r="BO192" s="66"/>
      <c r="BP192" s="66">
        <f t="shared" si="158"/>
        <v>6631693</v>
      </c>
      <c r="BQ192" s="66"/>
      <c r="BR192" s="435">
        <f t="shared" si="159"/>
        <v>6.8919709716115912E-2</v>
      </c>
      <c r="BS192" s="66"/>
      <c r="BT192" s="75"/>
      <c r="BU192" s="170"/>
      <c r="BV192" s="1"/>
      <c r="BW192" s="61">
        <f t="shared" si="164"/>
        <v>183</v>
      </c>
    </row>
    <row r="193" spans="2:75" x14ac:dyDescent="0.3">
      <c r="B193" s="158">
        <f t="shared" si="163"/>
        <v>44093</v>
      </c>
      <c r="C193" s="61"/>
      <c r="D193" s="17">
        <v>43613</v>
      </c>
      <c r="E193" s="16"/>
      <c r="F193" s="16"/>
      <c r="G193" s="16"/>
      <c r="H193" s="16">
        <f t="shared" si="139"/>
        <v>7582284</v>
      </c>
      <c r="I193" s="16"/>
      <c r="J193" s="436">
        <f t="shared" si="140"/>
        <v>5.7852372122354188E-3</v>
      </c>
      <c r="K193" s="16"/>
      <c r="L193" s="16"/>
      <c r="M193" s="16"/>
      <c r="N193" s="16">
        <f t="shared" si="141"/>
        <v>287783</v>
      </c>
      <c r="O193" s="16">
        <f t="shared" si="142"/>
        <v>41208.065217391304</v>
      </c>
      <c r="P193" s="41"/>
      <c r="Q193" s="17">
        <f t="shared" si="161"/>
        <v>287783</v>
      </c>
      <c r="R193" s="16"/>
      <c r="S193" s="60">
        <f t="shared" si="162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3"/>
        <v>206620</v>
      </c>
      <c r="AB193" s="33"/>
      <c r="AC193" s="46">
        <f t="shared" si="144"/>
        <v>2.7250364138299225E-2</v>
      </c>
      <c r="AD193" s="33"/>
      <c r="AE193" s="33">
        <f t="shared" si="145"/>
        <v>1122.9347826086957</v>
      </c>
      <c r="AF193" s="50"/>
      <c r="AG193" s="33">
        <f t="shared" si="146"/>
        <v>5715</v>
      </c>
      <c r="AH193" s="33">
        <f t="shared" si="160"/>
        <v>824348558.34662843</v>
      </c>
      <c r="AI193" s="213">
        <f t="shared" si="147"/>
        <v>7.6271186440677971E-2</v>
      </c>
      <c r="AJ193" s="50"/>
      <c r="AK193" s="10"/>
      <c r="AL193" s="23">
        <f t="shared" si="148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9"/>
        <v>7.5858311302719013E-3</v>
      </c>
      <c r="AS193" s="25"/>
      <c r="AT193" s="25"/>
      <c r="AU193" s="24"/>
      <c r="AV193" s="298">
        <f t="shared" si="150"/>
        <v>0.55704758618906913</v>
      </c>
      <c r="AW193" s="298"/>
      <c r="AX193" s="24">
        <f t="shared" si="151"/>
        <v>22954.853260869564</v>
      </c>
      <c r="AY193" s="308"/>
      <c r="AZ193" s="10"/>
      <c r="BA193" s="65">
        <f t="shared" si="152"/>
        <v>1086851</v>
      </c>
      <c r="BB193" s="66"/>
      <c r="BC193" s="66">
        <v>97310312</v>
      </c>
      <c r="BD193" s="66"/>
      <c r="BE193" s="66">
        <f t="shared" si="153"/>
        <v>43613</v>
      </c>
      <c r="BF193" s="66"/>
      <c r="BG193" s="144">
        <f t="shared" si="154"/>
        <v>4.0127855612222832E-2</v>
      </c>
      <c r="BH193" s="66"/>
      <c r="BI193" s="170"/>
      <c r="BJ193" s="66"/>
      <c r="BK193" s="66">
        <f t="shared" si="155"/>
        <v>5606809</v>
      </c>
      <c r="BL193" s="66"/>
      <c r="BM193" s="144">
        <f t="shared" si="156"/>
        <v>5.1327412793979607E-2</v>
      </c>
      <c r="BN193" s="65">
        <f t="shared" si="157"/>
        <v>528860.39130434778</v>
      </c>
      <c r="BO193" s="66"/>
      <c r="BP193" s="66">
        <f t="shared" si="158"/>
        <v>6675306</v>
      </c>
      <c r="BQ193" s="66"/>
      <c r="BR193" s="435">
        <f t="shared" si="159"/>
        <v>6.8598135827578066E-2</v>
      </c>
      <c r="BS193" s="66"/>
      <c r="BT193" s="75"/>
      <c r="BU193" s="170"/>
      <c r="BV193" s="1"/>
      <c r="BW193" s="61">
        <f t="shared" si="164"/>
        <v>184</v>
      </c>
    </row>
    <row r="194" spans="2:75" x14ac:dyDescent="0.3">
      <c r="B194" s="347">
        <f t="shared" si="163"/>
        <v>44094</v>
      </c>
      <c r="C194" s="61"/>
      <c r="D194" s="17">
        <v>33386</v>
      </c>
      <c r="E194" s="16"/>
      <c r="F194" s="16"/>
      <c r="G194" s="16"/>
      <c r="H194" s="16">
        <f t="shared" si="139"/>
        <v>7615670</v>
      </c>
      <c r="I194" s="16"/>
      <c r="J194" s="436">
        <f t="shared" si="140"/>
        <v>4.4031587315906395E-3</v>
      </c>
      <c r="K194" s="16"/>
      <c r="L194" s="16"/>
      <c r="M194" s="16"/>
      <c r="N194" s="16">
        <f t="shared" si="141"/>
        <v>289312</v>
      </c>
      <c r="O194" s="16">
        <f t="shared" si="142"/>
        <v>41165.783783783787</v>
      </c>
      <c r="P194" s="41"/>
      <c r="Q194" s="17">
        <f t="shared" si="161"/>
        <v>289312</v>
      </c>
      <c r="R194" s="16"/>
      <c r="S194" s="60">
        <f t="shared" si="162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3"/>
        <v>206914</v>
      </c>
      <c r="AB194" s="33"/>
      <c r="AC194" s="46">
        <f t="shared" si="144"/>
        <v>2.7169507082108336E-2</v>
      </c>
      <c r="AD194" s="33"/>
      <c r="AE194" s="33">
        <f t="shared" si="145"/>
        <v>1118.454054054054</v>
      </c>
      <c r="AF194" s="50"/>
      <c r="AG194" s="33">
        <f t="shared" si="146"/>
        <v>5617</v>
      </c>
      <c r="AH194" s="33">
        <f t="shared" si="160"/>
        <v>824298077.34662843</v>
      </c>
      <c r="AI194" s="213">
        <f t="shared" si="147"/>
        <v>6.5440060698027311E-2</v>
      </c>
      <c r="AJ194" s="50"/>
      <c r="AK194" s="10"/>
      <c r="AL194" s="23">
        <f t="shared" si="148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9"/>
        <v>6.2615819852437195E-3</v>
      </c>
      <c r="AS194" s="25"/>
      <c r="AT194" s="25"/>
      <c r="AU194" s="24"/>
      <c r="AV194" s="298">
        <f t="shared" si="150"/>
        <v>0.55807827807664989</v>
      </c>
      <c r="AW194" s="298"/>
      <c r="AX194" s="24">
        <f t="shared" si="151"/>
        <v>22973.72972972973</v>
      </c>
      <c r="AY194" s="308"/>
      <c r="AZ194" s="348"/>
      <c r="BA194" s="65">
        <f t="shared" si="152"/>
        <v>856297</v>
      </c>
      <c r="BB194" s="66"/>
      <c r="BC194" s="66">
        <v>98166609</v>
      </c>
      <c r="BD194" s="66"/>
      <c r="BE194" s="66">
        <f t="shared" si="153"/>
        <v>33386</v>
      </c>
      <c r="BF194" s="66"/>
      <c r="BG194" s="144">
        <f t="shared" si="154"/>
        <v>3.8988808789473743E-2</v>
      </c>
      <c r="BH194" s="66"/>
      <c r="BI194" s="170"/>
      <c r="BJ194" s="66"/>
      <c r="BK194" s="66">
        <f t="shared" si="155"/>
        <v>5763109</v>
      </c>
      <c r="BL194" s="66"/>
      <c r="BM194" s="144">
        <f t="shared" si="156"/>
        <v>5.0200681611262253E-2</v>
      </c>
      <c r="BN194" s="65">
        <f t="shared" si="157"/>
        <v>530630.31891891896</v>
      </c>
      <c r="BO194" s="66"/>
      <c r="BP194" s="66">
        <f t="shared" si="158"/>
        <v>6708692</v>
      </c>
      <c r="BQ194" s="66"/>
      <c r="BR194" s="435">
        <f t="shared" si="159"/>
        <v>6.8339856783684969E-2</v>
      </c>
      <c r="BS194" s="66"/>
      <c r="BT194" s="75"/>
      <c r="BU194" s="170"/>
      <c r="BV194" s="1"/>
      <c r="BW194" s="61">
        <f t="shared" si="164"/>
        <v>185</v>
      </c>
    </row>
    <row r="195" spans="2:75" x14ac:dyDescent="0.3">
      <c r="B195" s="158">
        <f t="shared" si="163"/>
        <v>44095</v>
      </c>
      <c r="C195" s="61"/>
      <c r="D195" s="17">
        <v>36804</v>
      </c>
      <c r="E195" s="16"/>
      <c r="F195" s="16"/>
      <c r="G195" s="16"/>
      <c r="H195" s="16">
        <f t="shared" si="139"/>
        <v>7652474</v>
      </c>
      <c r="I195" s="16"/>
      <c r="J195" s="436">
        <f t="shared" si="140"/>
        <v>4.8326673818587206E-3</v>
      </c>
      <c r="K195" s="16"/>
      <c r="L195" s="16"/>
      <c r="M195" s="16"/>
      <c r="N195" s="16">
        <f t="shared" si="141"/>
        <v>288044</v>
      </c>
      <c r="O195" s="16">
        <f t="shared" si="142"/>
        <v>41142.333333333336</v>
      </c>
      <c r="P195" s="41"/>
      <c r="Q195" s="17">
        <f t="shared" si="161"/>
        <v>288044</v>
      </c>
      <c r="R195" s="16"/>
      <c r="S195" s="60">
        <f t="shared" si="162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3"/>
        <v>207298</v>
      </c>
      <c r="AB195" s="33"/>
      <c r="AC195" s="46">
        <f t="shared" si="144"/>
        <v>2.7089017225017688E-2</v>
      </c>
      <c r="AD195" s="33"/>
      <c r="AE195" s="33">
        <f t="shared" si="145"/>
        <v>1114.505376344086</v>
      </c>
      <c r="AF195" s="50"/>
      <c r="AG195" s="33">
        <f t="shared" si="146"/>
        <v>5521</v>
      </c>
      <c r="AH195" s="33">
        <f t="shared" si="160"/>
        <v>824254248.34662843</v>
      </c>
      <c r="AI195" s="213">
        <f t="shared" si="147"/>
        <v>1.0062202707647273E-2</v>
      </c>
      <c r="AJ195" s="50"/>
      <c r="AK195" s="10"/>
      <c r="AL195" s="23">
        <f t="shared" si="148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9"/>
        <v>1.1619617236138104E-2</v>
      </c>
      <c r="AS195" s="25"/>
      <c r="AT195" s="25"/>
      <c r="AU195" s="24"/>
      <c r="AV195" s="298">
        <f t="shared" si="150"/>
        <v>0.56184771094942632</v>
      </c>
      <c r="AW195" s="298"/>
      <c r="AX195" s="24">
        <f t="shared" si="151"/>
        <v>23115.725806451614</v>
      </c>
      <c r="AY195" s="308"/>
      <c r="AZ195" s="10"/>
      <c r="BA195" s="65">
        <f t="shared" si="152"/>
        <v>743166</v>
      </c>
      <c r="BB195" s="66"/>
      <c r="BC195" s="66">
        <v>98909775</v>
      </c>
      <c r="BD195" s="66"/>
      <c r="BE195" s="66">
        <f t="shared" si="153"/>
        <v>36804</v>
      </c>
      <c r="BF195" s="66"/>
      <c r="BG195" s="144">
        <f t="shared" si="154"/>
        <v>4.9523255907832166E-2</v>
      </c>
      <c r="BH195" s="66"/>
      <c r="BI195" s="170"/>
      <c r="BJ195" s="66"/>
      <c r="BK195" s="66">
        <f t="shared" si="155"/>
        <v>6019453</v>
      </c>
      <c r="BL195" s="66"/>
      <c r="BM195" s="144">
        <f t="shared" si="156"/>
        <v>4.7852188562648466E-2</v>
      </c>
      <c r="BN195" s="65">
        <f t="shared" si="157"/>
        <v>531772.98387096776</v>
      </c>
      <c r="BO195" s="66"/>
      <c r="BP195" s="66">
        <f t="shared" si="158"/>
        <v>6745496</v>
      </c>
      <c r="BQ195" s="66"/>
      <c r="BR195" s="435">
        <f t="shared" si="159"/>
        <v>6.8198476844174405E-2</v>
      </c>
      <c r="BS195" s="66"/>
      <c r="BT195" s="75"/>
      <c r="BU195" s="170"/>
      <c r="BV195" s="1"/>
      <c r="BW195" s="61">
        <f t="shared" si="164"/>
        <v>186</v>
      </c>
    </row>
    <row r="196" spans="2:75" x14ac:dyDescent="0.3">
      <c r="B196" s="158">
        <f t="shared" si="163"/>
        <v>44096</v>
      </c>
      <c r="C196" s="61"/>
      <c r="D196" s="17">
        <v>35696</v>
      </c>
      <c r="E196" s="16"/>
      <c r="F196" s="16"/>
      <c r="G196" s="16"/>
      <c r="H196" s="16">
        <f t="shared" si="139"/>
        <v>7688170</v>
      </c>
      <c r="I196" s="16"/>
      <c r="J196" s="436">
        <f t="shared" si="140"/>
        <v>4.6646352539061221E-3</v>
      </c>
      <c r="K196" s="16"/>
      <c r="L196" s="16"/>
      <c r="M196" s="16"/>
      <c r="N196" s="16">
        <f t="shared" si="141"/>
        <v>287293</v>
      </c>
      <c r="O196" s="16">
        <f t="shared" si="142"/>
        <v>41113.20855614973</v>
      </c>
      <c r="P196" s="41"/>
      <c r="Q196" s="17">
        <f t="shared" si="161"/>
        <v>287293</v>
      </c>
      <c r="R196" s="16"/>
      <c r="S196" s="60">
        <f t="shared" si="162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3"/>
        <v>208277</v>
      </c>
      <c r="AB196" s="33"/>
      <c r="AC196" s="46">
        <f t="shared" si="144"/>
        <v>2.7090582024070747E-2</v>
      </c>
      <c r="AD196" s="33"/>
      <c r="AE196" s="33">
        <f t="shared" si="145"/>
        <v>1113.7807486631016</v>
      </c>
      <c r="AF196" s="50"/>
      <c r="AG196" s="33">
        <f t="shared" ref="AG196:AG204" si="165">SUM(W190:W196)</f>
        <v>5303</v>
      </c>
      <c r="AH196" s="33">
        <f t="shared" si="160"/>
        <v>824221530.34662843</v>
      </c>
      <c r="AI196" s="213">
        <f t="shared" si="147"/>
        <v>-0.14010053510621048</v>
      </c>
      <c r="AJ196" s="50"/>
      <c r="AK196" s="10"/>
      <c r="AL196" s="23">
        <f t="shared" si="148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9"/>
        <v>1.0834917810688389E-2</v>
      </c>
      <c r="AS196" s="25"/>
      <c r="AT196" s="25"/>
      <c r="AU196" s="24"/>
      <c r="AV196" s="298">
        <f t="shared" si="150"/>
        <v>0.56529837399537208</v>
      </c>
      <c r="AW196" s="298"/>
      <c r="AX196" s="24">
        <f t="shared" si="151"/>
        <v>23241.229946524065</v>
      </c>
      <c r="AY196" s="308"/>
      <c r="AZ196" s="10"/>
      <c r="BA196" s="65">
        <f t="shared" si="152"/>
        <v>772198</v>
      </c>
      <c r="BB196" s="66"/>
      <c r="BC196" s="66">
        <v>99681973</v>
      </c>
      <c r="BD196" s="66"/>
      <c r="BE196" s="66">
        <f t="shared" si="153"/>
        <v>35696</v>
      </c>
      <c r="BF196" s="66"/>
      <c r="BG196" s="144">
        <f t="shared" si="154"/>
        <v>4.6226485953084574E-2</v>
      </c>
      <c r="BH196" s="66"/>
      <c r="BI196" s="170"/>
      <c r="BJ196" s="66"/>
      <c r="BK196" s="66">
        <f t="shared" si="155"/>
        <v>6050015</v>
      </c>
      <c r="BL196" s="66"/>
      <c r="BM196" s="144">
        <f t="shared" si="156"/>
        <v>4.7486328546292859E-2</v>
      </c>
      <c r="BN196" s="65">
        <f t="shared" si="157"/>
        <v>533058.67914438504</v>
      </c>
      <c r="BO196" s="66"/>
      <c r="BP196" s="66">
        <f t="shared" si="158"/>
        <v>6781192</v>
      </c>
      <c r="BQ196" s="66"/>
      <c r="BR196" s="435">
        <f t="shared" si="159"/>
        <v>6.8028268260701463E-2</v>
      </c>
      <c r="BS196" s="66"/>
      <c r="BT196" s="75"/>
      <c r="BU196" s="170"/>
      <c r="BV196" s="1"/>
      <c r="BW196" s="61">
        <f t="shared" si="164"/>
        <v>187</v>
      </c>
    </row>
    <row r="197" spans="2:75" x14ac:dyDescent="0.3">
      <c r="B197" s="158">
        <f t="shared" si="163"/>
        <v>44097</v>
      </c>
      <c r="C197" s="61"/>
      <c r="D197" s="17">
        <v>41616</v>
      </c>
      <c r="E197" s="16"/>
      <c r="F197" s="16"/>
      <c r="G197" s="16"/>
      <c r="H197" s="16">
        <f t="shared" si="139"/>
        <v>7729786</v>
      </c>
      <c r="I197" s="16"/>
      <c r="J197" s="436">
        <f t="shared" si="140"/>
        <v>5.4129916482075708E-3</v>
      </c>
      <c r="K197" s="16"/>
      <c r="L197" s="16"/>
      <c r="M197" s="16"/>
      <c r="N197" s="16">
        <f t="shared" si="141"/>
        <v>288755</v>
      </c>
      <c r="O197" s="16">
        <f t="shared" si="142"/>
        <v>41115.882978723406</v>
      </c>
      <c r="P197" s="41"/>
      <c r="Q197" s="17">
        <f t="shared" si="161"/>
        <v>288755</v>
      </c>
      <c r="R197" s="16"/>
      <c r="S197" s="60">
        <f t="shared" si="162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3"/>
        <v>209392</v>
      </c>
      <c r="AB197" s="33"/>
      <c r="AC197" s="46">
        <f t="shared" si="144"/>
        <v>2.7088977624995052E-2</v>
      </c>
      <c r="AD197" s="33"/>
      <c r="AE197" s="33">
        <f t="shared" si="145"/>
        <v>1113.7872340425531</v>
      </c>
      <c r="AF197" s="50"/>
      <c r="AG197" s="33">
        <f t="shared" si="165"/>
        <v>5267</v>
      </c>
      <c r="AH197" s="33">
        <f t="shared" si="160"/>
        <v>824180046.34662843</v>
      </c>
      <c r="AI197" s="213">
        <f t="shared" si="147"/>
        <v>-0.13797054009819967</v>
      </c>
      <c r="AJ197" s="50"/>
      <c r="AK197" s="10"/>
      <c r="AL197" s="23">
        <f t="shared" si="148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9"/>
        <v>1.2148104856987052E-2</v>
      </c>
      <c r="AS197" s="25"/>
      <c r="AT197" s="25"/>
      <c r="AU197" s="24"/>
      <c r="AV197" s="298">
        <f t="shared" si="150"/>
        <v>0.56908522435161857</v>
      </c>
      <c r="AW197" s="298"/>
      <c r="AX197" s="24">
        <f t="shared" si="151"/>
        <v>23398.441489361703</v>
      </c>
      <c r="AY197" s="308"/>
      <c r="AZ197" s="10"/>
      <c r="BA197" s="65">
        <f t="shared" si="152"/>
        <v>900117</v>
      </c>
      <c r="BB197" s="66"/>
      <c r="BC197" s="66">
        <v>100582090</v>
      </c>
      <c r="BD197" s="66"/>
      <c r="BE197" s="66">
        <f t="shared" si="153"/>
        <v>41616</v>
      </c>
      <c r="BF197" s="66"/>
      <c r="BG197" s="144">
        <f t="shared" si="154"/>
        <v>4.6233989581354426E-2</v>
      </c>
      <c r="BH197" s="66"/>
      <c r="BI197" s="170"/>
      <c r="BJ197" s="66"/>
      <c r="BK197" s="66">
        <f t="shared" si="155"/>
        <v>6213023</v>
      </c>
      <c r="BL197" s="66"/>
      <c r="BM197" s="144">
        <f t="shared" si="156"/>
        <v>4.647576550094857E-2</v>
      </c>
      <c r="BN197" s="65">
        <f t="shared" si="157"/>
        <v>535011.11702127662</v>
      </c>
      <c r="BO197" s="66"/>
      <c r="BP197" s="66">
        <f t="shared" si="158"/>
        <v>6822808</v>
      </c>
      <c r="BQ197" s="66"/>
      <c r="BR197" s="435">
        <f t="shared" si="159"/>
        <v>6.7833229554088603E-2</v>
      </c>
      <c r="BS197" s="66"/>
      <c r="BT197" s="75"/>
      <c r="BU197" s="170"/>
      <c r="BV197" s="1"/>
      <c r="BW197" s="61">
        <f t="shared" si="164"/>
        <v>188</v>
      </c>
    </row>
    <row r="198" spans="2:75" x14ac:dyDescent="0.3">
      <c r="B198" s="158">
        <f t="shared" si="163"/>
        <v>44098</v>
      </c>
      <c r="C198" s="61"/>
      <c r="D198" s="17">
        <v>45355</v>
      </c>
      <c r="E198" s="16"/>
      <c r="F198" s="16"/>
      <c r="G198" s="16"/>
      <c r="H198" s="16">
        <f t="shared" si="139"/>
        <v>7775141</v>
      </c>
      <c r="I198" s="16"/>
      <c r="J198" s="436">
        <f t="shared" si="140"/>
        <v>5.8675621808934944E-3</v>
      </c>
      <c r="K198" s="16"/>
      <c r="L198" s="16"/>
      <c r="M198" s="16"/>
      <c r="N198" s="16">
        <f t="shared" si="141"/>
        <v>287815</v>
      </c>
      <c r="O198" s="16">
        <f t="shared" si="142"/>
        <v>41138.312169312172</v>
      </c>
      <c r="P198" s="41"/>
      <c r="Q198" s="17">
        <f t="shared" si="161"/>
        <v>287815</v>
      </c>
      <c r="R198" s="16"/>
      <c r="S198" s="60">
        <f t="shared" si="162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3"/>
        <v>210334</v>
      </c>
      <c r="AB198" s="33"/>
      <c r="AC198" s="46">
        <f t="shared" si="144"/>
        <v>2.7052113910217192E-2</v>
      </c>
      <c r="AD198" s="33"/>
      <c r="AE198" s="33">
        <f t="shared" si="145"/>
        <v>1112.8783068783068</v>
      </c>
      <c r="AF198" s="50"/>
      <c r="AG198" s="33">
        <f t="shared" si="165"/>
        <v>5330</v>
      </c>
      <c r="AH198" s="33">
        <f t="shared" si="160"/>
        <v>824139948.34662843</v>
      </c>
      <c r="AI198" s="213">
        <f t="shared" si="147"/>
        <v>-9.6610169491525427E-2</v>
      </c>
      <c r="AJ198" s="50"/>
      <c r="AK198" s="10"/>
      <c r="AL198" s="23">
        <f t="shared" si="148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9"/>
        <v>8.7846821949179657E-3</v>
      </c>
      <c r="AS198" s="25"/>
      <c r="AT198" s="25"/>
      <c r="AU198" s="24"/>
      <c r="AV198" s="298">
        <f t="shared" si="150"/>
        <v>0.57073563038921094</v>
      </c>
      <c r="AW198" s="298"/>
      <c r="AX198" s="24">
        <f t="shared" si="151"/>
        <v>23479.100529100528</v>
      </c>
      <c r="AY198" s="308"/>
      <c r="AZ198" s="10"/>
      <c r="BA198" s="65">
        <f t="shared" si="152"/>
        <v>990101</v>
      </c>
      <c r="BB198" s="66"/>
      <c r="BC198" s="66">
        <v>101572191</v>
      </c>
      <c r="BD198" s="66"/>
      <c r="BE198" s="66">
        <f t="shared" si="153"/>
        <v>45355</v>
      </c>
      <c r="BF198" s="66"/>
      <c r="BG198" s="144">
        <f t="shared" si="154"/>
        <v>4.5808457924999574E-2</v>
      </c>
      <c r="BH198" s="66"/>
      <c r="BI198" s="170"/>
      <c r="BJ198" s="66"/>
      <c r="BK198" s="66">
        <f t="shared" si="155"/>
        <v>6337169</v>
      </c>
      <c r="BL198" s="66"/>
      <c r="BM198" s="144">
        <f t="shared" si="156"/>
        <v>4.5416967734330585E-2</v>
      </c>
      <c r="BN198" s="65">
        <f t="shared" si="157"/>
        <v>537419</v>
      </c>
      <c r="BO198" s="66"/>
      <c r="BP198" s="66">
        <f t="shared" si="158"/>
        <v>6868163</v>
      </c>
      <c r="BQ198" s="66"/>
      <c r="BR198" s="435">
        <f t="shared" si="159"/>
        <v>6.7618537440036125E-2</v>
      </c>
      <c r="BS198" s="66"/>
      <c r="BT198" s="75"/>
      <c r="BU198" s="170"/>
      <c r="BV198" s="1"/>
      <c r="BW198" s="61">
        <f t="shared" si="164"/>
        <v>189</v>
      </c>
    </row>
    <row r="199" spans="2:75" x14ac:dyDescent="0.3">
      <c r="B199" s="158">
        <f t="shared" si="163"/>
        <v>44099</v>
      </c>
      <c r="C199" s="61"/>
      <c r="D199" s="17">
        <v>53629</v>
      </c>
      <c r="E199" s="16"/>
      <c r="F199" s="16"/>
      <c r="G199" s="16"/>
      <c r="H199" s="16">
        <f t="shared" si="139"/>
        <v>7828770</v>
      </c>
      <c r="I199" s="16"/>
      <c r="J199" s="436">
        <f t="shared" si="140"/>
        <v>6.8974954923647046E-3</v>
      </c>
      <c r="K199" s="16"/>
      <c r="L199" s="16"/>
      <c r="M199" s="16"/>
      <c r="N199" s="16">
        <f t="shared" si="141"/>
        <v>290099</v>
      </c>
      <c r="O199" s="16">
        <f t="shared" si="142"/>
        <v>41204.052631578947</v>
      </c>
      <c r="P199" s="41"/>
      <c r="Q199" s="17">
        <f t="shared" si="161"/>
        <v>290099</v>
      </c>
      <c r="R199" s="16"/>
      <c r="S199" s="60">
        <f t="shared" si="162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3"/>
        <v>211229</v>
      </c>
      <c r="AB199" s="33"/>
      <c r="AC199" s="46">
        <f t="shared" si="144"/>
        <v>2.6981122194163324E-2</v>
      </c>
      <c r="AD199" s="33"/>
      <c r="AE199" s="33">
        <f t="shared" si="145"/>
        <v>1111.7315789473685</v>
      </c>
      <c r="AF199" s="50"/>
      <c r="AG199" s="33">
        <f t="shared" si="165"/>
        <v>5267</v>
      </c>
      <c r="AH199" s="33">
        <f t="shared" si="160"/>
        <v>824095311.34662843</v>
      </c>
      <c r="AI199" s="213">
        <f t="shared" si="147"/>
        <v>-8.6224843858431641E-2</v>
      </c>
      <c r="AJ199" s="50"/>
      <c r="AK199" s="10"/>
      <c r="AL199" s="23">
        <f t="shared" si="148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9"/>
        <v>9.7281157395409622E-3</v>
      </c>
      <c r="AS199" s="25"/>
      <c r="AT199" s="25"/>
      <c r="AU199" s="24"/>
      <c r="AV199" s="298">
        <f t="shared" si="150"/>
        <v>0.57234009940258812</v>
      </c>
      <c r="AW199" s="298"/>
      <c r="AX199" s="24">
        <f t="shared" si="151"/>
        <v>23582.731578947369</v>
      </c>
      <c r="AY199" s="308"/>
      <c r="AZ199" s="10"/>
      <c r="BA199" s="65">
        <f t="shared" si="152"/>
        <v>975164</v>
      </c>
      <c r="BB199" s="66"/>
      <c r="BC199" s="66">
        <v>102547355</v>
      </c>
      <c r="BD199" s="66"/>
      <c r="BE199" s="66">
        <f t="shared" si="153"/>
        <v>53629</v>
      </c>
      <c r="BF199" s="66"/>
      <c r="BG199" s="144">
        <f t="shared" si="154"/>
        <v>5.4994852147946395E-2</v>
      </c>
      <c r="BH199" s="66"/>
      <c r="BI199" s="170"/>
      <c r="BJ199" s="66"/>
      <c r="BK199" s="66">
        <f t="shared" si="155"/>
        <v>6323894</v>
      </c>
      <c r="BL199" s="66"/>
      <c r="BM199" s="144">
        <f t="shared" si="156"/>
        <v>4.5873476057631576E-2</v>
      </c>
      <c r="BN199" s="65">
        <f t="shared" si="157"/>
        <v>539722.92105263157</v>
      </c>
      <c r="BO199" s="66"/>
      <c r="BP199" s="66">
        <f t="shared" si="158"/>
        <v>6921792</v>
      </c>
      <c r="BQ199" s="66"/>
      <c r="BR199" s="435">
        <f t="shared" si="159"/>
        <v>6.7498493744670457E-2</v>
      </c>
      <c r="BS199" s="66"/>
      <c r="BT199" s="75"/>
      <c r="BU199" s="170"/>
      <c r="BV199" s="1"/>
      <c r="BW199" s="61">
        <f t="shared" si="164"/>
        <v>190</v>
      </c>
    </row>
    <row r="200" spans="2:75" x14ac:dyDescent="0.3">
      <c r="B200" s="158">
        <f t="shared" si="163"/>
        <v>44100</v>
      </c>
      <c r="C200" s="61"/>
      <c r="D200" s="17">
        <v>43206</v>
      </c>
      <c r="E200" s="16"/>
      <c r="F200" s="16"/>
      <c r="G200" s="16"/>
      <c r="H200" s="16">
        <f t="shared" si="139"/>
        <v>7871976</v>
      </c>
      <c r="I200" s="16"/>
      <c r="J200" s="436">
        <f t="shared" si="140"/>
        <v>5.5188746124870194E-3</v>
      </c>
      <c r="K200" s="16"/>
      <c r="L200" s="16"/>
      <c r="M200" s="16"/>
      <c r="N200" s="16">
        <f t="shared" si="141"/>
        <v>289692</v>
      </c>
      <c r="O200" s="16">
        <f t="shared" si="142"/>
        <v>41214.534031413612</v>
      </c>
      <c r="P200" s="41"/>
      <c r="Q200" s="17">
        <f t="shared" si="161"/>
        <v>289692</v>
      </c>
      <c r="R200" s="16"/>
      <c r="S200" s="60">
        <f t="shared" si="162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3"/>
        <v>211966</v>
      </c>
      <c r="AB200" s="33"/>
      <c r="AC200" s="46">
        <f t="shared" si="144"/>
        <v>2.6926657296719402E-2</v>
      </c>
      <c r="AD200" s="33"/>
      <c r="AE200" s="33">
        <f t="shared" si="145"/>
        <v>1109.7696335078533</v>
      </c>
      <c r="AF200" s="50"/>
      <c r="AG200" s="33">
        <f t="shared" si="165"/>
        <v>5346</v>
      </c>
      <c r="AH200" s="33">
        <f t="shared" si="160"/>
        <v>824049305.34662843</v>
      </c>
      <c r="AI200" s="213">
        <f t="shared" si="147"/>
        <v>-6.4566929133858267E-2</v>
      </c>
      <c r="AJ200" s="50"/>
      <c r="AK200" s="10"/>
      <c r="AL200" s="23">
        <f t="shared" si="148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9"/>
        <v>9.6834905290869612E-3</v>
      </c>
      <c r="AS200" s="25"/>
      <c r="AT200" s="25"/>
      <c r="AU200" s="24"/>
      <c r="AV200" s="298">
        <f t="shared" si="150"/>
        <v>0.57471059362985866</v>
      </c>
      <c r="AW200" s="298"/>
      <c r="AX200" s="24">
        <f t="shared" si="151"/>
        <v>23686.429319371728</v>
      </c>
      <c r="AY200" s="308"/>
      <c r="AZ200" s="10"/>
      <c r="BA200" s="65">
        <f t="shared" si="152"/>
        <v>1028168</v>
      </c>
      <c r="BB200" s="66"/>
      <c r="BC200" s="66">
        <v>103575523</v>
      </c>
      <c r="BD200" s="66"/>
      <c r="BE200" s="66">
        <f t="shared" si="153"/>
        <v>43206</v>
      </c>
      <c r="BF200" s="66"/>
      <c r="BG200" s="144">
        <f t="shared" si="154"/>
        <v>4.2022315419270005E-2</v>
      </c>
      <c r="BH200" s="66"/>
      <c r="BI200" s="170"/>
      <c r="BJ200" s="66"/>
      <c r="BK200" s="66">
        <f t="shared" si="155"/>
        <v>6265211</v>
      </c>
      <c r="BL200" s="66"/>
      <c r="BM200" s="144">
        <f t="shared" si="156"/>
        <v>4.6238187349157113E-2</v>
      </c>
      <c r="BN200" s="65">
        <f t="shared" si="157"/>
        <v>542280.22513089003</v>
      </c>
      <c r="BO200" s="66"/>
      <c r="BP200" s="66">
        <f t="shared" si="158"/>
        <v>6964998</v>
      </c>
      <c r="BQ200" s="66"/>
      <c r="BR200" s="435">
        <f t="shared" si="159"/>
        <v>6.7245598170911483E-2</v>
      </c>
      <c r="BS200" s="66"/>
      <c r="BT200" s="75"/>
      <c r="BU200" s="170"/>
      <c r="BV200" s="1"/>
      <c r="BW200" s="61">
        <f t="shared" si="164"/>
        <v>191</v>
      </c>
    </row>
    <row r="201" spans="2:75" x14ac:dyDescent="0.3">
      <c r="B201" s="347">
        <f t="shared" si="163"/>
        <v>44101</v>
      </c>
      <c r="C201" s="61"/>
      <c r="D201" s="17">
        <v>33782</v>
      </c>
      <c r="E201" s="16"/>
      <c r="F201" s="16"/>
      <c r="G201" s="16"/>
      <c r="H201" s="16">
        <f t="shared" si="139"/>
        <v>7905758</v>
      </c>
      <c r="I201" s="16"/>
      <c r="J201" s="436">
        <f t="shared" si="140"/>
        <v>4.2914256852409106E-3</v>
      </c>
      <c r="K201" s="16"/>
      <c r="L201" s="16"/>
      <c r="M201" s="16"/>
      <c r="N201" s="16">
        <f t="shared" si="141"/>
        <v>290088</v>
      </c>
      <c r="O201" s="16">
        <f t="shared" si="142"/>
        <v>41175.822916666664</v>
      </c>
      <c r="P201" s="41"/>
      <c r="Q201" s="17">
        <f t="shared" si="161"/>
        <v>290088</v>
      </c>
      <c r="R201" s="16"/>
      <c r="S201" s="60">
        <f t="shared" si="162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3"/>
        <v>212242</v>
      </c>
      <c r="AB201" s="33"/>
      <c r="AC201" s="46">
        <f t="shared" si="144"/>
        <v>2.6846508582731726E-2</v>
      </c>
      <c r="AD201" s="33"/>
      <c r="AE201" s="33">
        <f t="shared" si="145"/>
        <v>1105.4270833333333</v>
      </c>
      <c r="AF201" s="50"/>
      <c r="AG201" s="33">
        <f t="shared" si="165"/>
        <v>5328</v>
      </c>
      <c r="AH201" s="33">
        <f t="shared" si="160"/>
        <v>823999704.34662843</v>
      </c>
      <c r="AI201" s="213">
        <f t="shared" si="147"/>
        <v>-5.145095246572904E-2</v>
      </c>
      <c r="AJ201" s="50"/>
      <c r="AK201" s="10"/>
      <c r="AL201" s="23">
        <f t="shared" si="148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9"/>
        <v>8.0342909585712809E-3</v>
      </c>
      <c r="AS201" s="25"/>
      <c r="AT201" s="25"/>
      <c r="AU201" s="24"/>
      <c r="AV201" s="298">
        <f t="shared" si="150"/>
        <v>0.57685246626572684</v>
      </c>
      <c r="AW201" s="298"/>
      <c r="AX201" s="24">
        <f t="shared" si="151"/>
        <v>23752.375</v>
      </c>
      <c r="AY201" s="308"/>
      <c r="AZ201" s="348"/>
      <c r="BA201" s="65">
        <f t="shared" si="152"/>
        <v>759639</v>
      </c>
      <c r="BB201" s="66"/>
      <c r="BC201" s="66">
        <v>104335162</v>
      </c>
      <c r="BD201" s="66"/>
      <c r="BE201" s="66">
        <f t="shared" si="153"/>
        <v>33782</v>
      </c>
      <c r="BF201" s="66"/>
      <c r="BG201" s="144">
        <f t="shared" si="154"/>
        <v>4.4471123783797306E-2</v>
      </c>
      <c r="BH201" s="66"/>
      <c r="BI201" s="170"/>
      <c r="BJ201" s="66"/>
      <c r="BK201" s="66">
        <f t="shared" si="155"/>
        <v>6168553</v>
      </c>
      <c r="BL201" s="66"/>
      <c r="BM201" s="144">
        <f t="shared" si="156"/>
        <v>4.7026912146171072E-2</v>
      </c>
      <c r="BN201" s="65">
        <f t="shared" si="157"/>
        <v>543412.30208333337</v>
      </c>
      <c r="BO201" s="66"/>
      <c r="BP201" s="66">
        <f t="shared" si="158"/>
        <v>6998780</v>
      </c>
      <c r="BQ201" s="66"/>
      <c r="BR201" s="435">
        <f t="shared" si="159"/>
        <v>6.7079782748600131E-2</v>
      </c>
      <c r="BS201" s="66"/>
      <c r="BT201" s="75"/>
      <c r="BU201" s="170"/>
      <c r="BV201" s="1"/>
      <c r="BW201" s="61">
        <f t="shared" si="164"/>
        <v>192</v>
      </c>
    </row>
    <row r="202" spans="2:75" x14ac:dyDescent="0.3">
      <c r="B202" s="158">
        <f t="shared" si="163"/>
        <v>44102</v>
      </c>
      <c r="C202" s="61"/>
      <c r="D202" s="17">
        <v>37418</v>
      </c>
      <c r="E202" s="16"/>
      <c r="F202" s="16"/>
      <c r="G202" s="16"/>
      <c r="H202" s="16">
        <f t="shared" si="139"/>
        <v>7943176</v>
      </c>
      <c r="I202" s="16"/>
      <c r="J202" s="436">
        <f t="shared" si="140"/>
        <v>4.7330059938591592E-3</v>
      </c>
      <c r="K202" s="16"/>
      <c r="L202" s="16"/>
      <c r="M202" s="16"/>
      <c r="N202" s="16">
        <f t="shared" si="141"/>
        <v>290702</v>
      </c>
      <c r="O202" s="16">
        <f t="shared" si="142"/>
        <v>41156.35233160622</v>
      </c>
      <c r="P202" s="41"/>
      <c r="Q202" s="17">
        <f t="shared" si="161"/>
        <v>290702</v>
      </c>
      <c r="R202" s="16"/>
      <c r="S202" s="60">
        <f t="shared" si="162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3"/>
        <v>212597</v>
      </c>
      <c r="AB202" s="33"/>
      <c r="AC202" s="46">
        <f t="shared" si="144"/>
        <v>2.6764734912080507E-2</v>
      </c>
      <c r="AD202" s="33"/>
      <c r="AE202" s="33">
        <f t="shared" si="145"/>
        <v>1101.538860103627</v>
      </c>
      <c r="AF202" s="50"/>
      <c r="AG202" s="33">
        <f t="shared" si="165"/>
        <v>5299</v>
      </c>
      <c r="AH202" s="33">
        <f t="shared" si="160"/>
        <v>823957044.34662843</v>
      </c>
      <c r="AI202" s="213">
        <f t="shared" si="147"/>
        <v>-4.0210106864698426E-2</v>
      </c>
      <c r="AJ202" s="50"/>
      <c r="AK202" s="10"/>
      <c r="AL202" s="23">
        <f t="shared" si="148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9"/>
        <v>1.0784009318366409E-2</v>
      </c>
      <c r="AS202" s="25"/>
      <c r="AT202" s="25"/>
      <c r="AU202" s="24"/>
      <c r="AV202" s="298">
        <f t="shared" si="150"/>
        <v>0.58032655955250145</v>
      </c>
      <c r="AW202" s="298"/>
      <c r="AX202" s="24">
        <f t="shared" si="151"/>
        <v>23884.124352331608</v>
      </c>
      <c r="AY202" s="308"/>
      <c r="AZ202" s="10"/>
      <c r="BA202" s="65">
        <f t="shared" si="152"/>
        <v>1066544</v>
      </c>
      <c r="BB202" s="66"/>
      <c r="BC202" s="66">
        <v>105401706</v>
      </c>
      <c r="BD202" s="66"/>
      <c r="BE202" s="66">
        <f t="shared" si="153"/>
        <v>37418</v>
      </c>
      <c r="BF202" s="66"/>
      <c r="BG202" s="144">
        <f t="shared" si="154"/>
        <v>3.5083409592103092E-2</v>
      </c>
      <c r="BH202" s="66"/>
      <c r="BI202" s="170"/>
      <c r="BJ202" s="66"/>
      <c r="BK202" s="66">
        <f t="shared" si="155"/>
        <v>6491931</v>
      </c>
      <c r="BL202" s="66"/>
      <c r="BM202" s="144">
        <f t="shared" si="156"/>
        <v>4.4778972542992214E-2</v>
      </c>
      <c r="BN202" s="65">
        <f t="shared" si="157"/>
        <v>546122.82901554403</v>
      </c>
      <c r="BO202" s="66"/>
      <c r="BP202" s="66">
        <f t="shared" si="158"/>
        <v>7036198</v>
      </c>
      <c r="BQ202" s="66"/>
      <c r="BR202" s="435">
        <f t="shared" si="159"/>
        <v>6.6756016264101076E-2</v>
      </c>
      <c r="BS202" s="66"/>
      <c r="BT202" s="75"/>
      <c r="BU202" s="170"/>
      <c r="BV202" s="1"/>
      <c r="BW202" s="61">
        <f t="shared" si="164"/>
        <v>193</v>
      </c>
    </row>
    <row r="203" spans="2:75" x14ac:dyDescent="0.3">
      <c r="B203" s="158">
        <f t="shared" si="163"/>
        <v>44103</v>
      </c>
      <c r="C203" s="61"/>
      <c r="D203" s="17">
        <v>44227</v>
      </c>
      <c r="E203" s="16"/>
      <c r="F203" s="16"/>
      <c r="G203" s="16"/>
      <c r="H203" s="16">
        <f t="shared" si="139"/>
        <v>7987403</v>
      </c>
      <c r="I203" s="16"/>
      <c r="J203" s="436">
        <f t="shared" si="140"/>
        <v>5.5679239639156936E-3</v>
      </c>
      <c r="K203" s="16"/>
      <c r="L203" s="16"/>
      <c r="M203" s="16"/>
      <c r="N203" s="16">
        <f t="shared" si="141"/>
        <v>299233</v>
      </c>
      <c r="O203" s="16">
        <f t="shared" si="142"/>
        <v>41172.180412371134</v>
      </c>
      <c r="P203" s="41"/>
      <c r="Q203" s="17">
        <f t="shared" si="161"/>
        <v>299233</v>
      </c>
      <c r="R203" s="16"/>
      <c r="S203" s="60">
        <f t="shared" si="162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3"/>
        <v>213574</v>
      </c>
      <c r="AB203" s="33"/>
      <c r="AC203" s="46">
        <f t="shared" si="144"/>
        <v>2.6738853667456118E-2</v>
      </c>
      <c r="AD203" s="33"/>
      <c r="AE203" s="33">
        <f t="shared" si="145"/>
        <v>1100.8969072164948</v>
      </c>
      <c r="AF203" s="50"/>
      <c r="AG203" s="33">
        <f t="shared" si="165"/>
        <v>5297</v>
      </c>
      <c r="AH203" s="33">
        <f t="shared" si="160"/>
        <v>823923063.34662843</v>
      </c>
      <c r="AI203" s="213">
        <f t="shared" si="147"/>
        <v>-1.1314350367716388E-3</v>
      </c>
      <c r="AJ203" s="50"/>
      <c r="AK203" s="10"/>
      <c r="AL203" s="23">
        <f t="shared" si="148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9"/>
        <v>8.4707339147819909E-3</v>
      </c>
      <c r="AS203" s="25"/>
      <c r="AT203" s="25"/>
      <c r="AU203" s="24"/>
      <c r="AV203" s="298">
        <f t="shared" si="150"/>
        <v>0.58200180959944048</v>
      </c>
      <c r="AW203" s="298"/>
      <c r="AX203" s="24">
        <f t="shared" si="151"/>
        <v>23962.283505154639</v>
      </c>
      <c r="AY203" s="308"/>
      <c r="AZ203" s="10"/>
      <c r="BA203" s="65">
        <f t="shared" si="152"/>
        <v>771516</v>
      </c>
      <c r="BB203" s="66"/>
      <c r="BC203" s="66">
        <v>106173222</v>
      </c>
      <c r="BD203" s="66"/>
      <c r="BE203" s="66">
        <f t="shared" si="153"/>
        <v>44227</v>
      </c>
      <c r="BF203" s="66"/>
      <c r="BG203" s="144">
        <f t="shared" si="154"/>
        <v>5.7324799485687916E-2</v>
      </c>
      <c r="BH203" s="66"/>
      <c r="BI203" s="170"/>
      <c r="BJ203" s="66"/>
      <c r="BK203" s="66">
        <f t="shared" si="155"/>
        <v>6491249</v>
      </c>
      <c r="BL203" s="66"/>
      <c r="BM203" s="144">
        <f t="shared" si="156"/>
        <v>4.6097908122150297E-2</v>
      </c>
      <c r="BN203" s="65">
        <f t="shared" si="157"/>
        <v>547284.64948453603</v>
      </c>
      <c r="BO203" s="66"/>
      <c r="BP203" s="66">
        <f t="shared" si="158"/>
        <v>7080425</v>
      </c>
      <c r="BQ203" s="66"/>
      <c r="BR203" s="435">
        <f t="shared" si="159"/>
        <v>6.6687483591672481E-2</v>
      </c>
      <c r="BS203" s="66"/>
      <c r="BT203" s="75"/>
      <c r="BU203" s="170"/>
      <c r="BV203" s="1"/>
      <c r="BW203" s="61">
        <f t="shared" si="164"/>
        <v>194</v>
      </c>
    </row>
    <row r="204" spans="2:75" x14ac:dyDescent="0.3">
      <c r="B204" s="158">
        <f t="shared" si="163"/>
        <v>44104</v>
      </c>
      <c r="C204" s="61"/>
      <c r="D204" s="17">
        <v>40929</v>
      </c>
      <c r="E204" s="16"/>
      <c r="F204" s="16"/>
      <c r="G204" s="16"/>
      <c r="H204" s="16">
        <f t="shared" si="139"/>
        <v>8028332</v>
      </c>
      <c r="I204" s="16"/>
      <c r="J204" s="436">
        <f t="shared" si="140"/>
        <v>5.1241936834788481E-3</v>
      </c>
      <c r="K204" s="16"/>
      <c r="L204" s="16"/>
      <c r="M204" s="16"/>
      <c r="N204" s="426">
        <f>SUM(D175:D204)</f>
        <v>1202331</v>
      </c>
      <c r="O204" s="16">
        <f t="shared" si="142"/>
        <v>41170.933333333334</v>
      </c>
      <c r="P204" s="41"/>
      <c r="Q204" s="17">
        <f t="shared" si="161"/>
        <v>298546</v>
      </c>
      <c r="R204" s="16"/>
      <c r="S204" s="60">
        <f t="shared" si="162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3"/>
        <v>214529</v>
      </c>
      <c r="AB204" s="33"/>
      <c r="AC204" s="46">
        <f t="shared" si="144"/>
        <v>2.6721490840189471E-2</v>
      </c>
      <c r="AD204" s="33"/>
      <c r="AE204" s="33">
        <f t="shared" si="145"/>
        <v>1100.1487179487181</v>
      </c>
      <c r="AF204" s="50"/>
      <c r="AG204" s="33">
        <f t="shared" si="165"/>
        <v>5137</v>
      </c>
      <c r="AH204" s="33">
        <f t="shared" si="160"/>
        <v>823884503.34662843</v>
      </c>
      <c r="AI204" s="213">
        <f t="shared" si="147"/>
        <v>-2.468198215302829E-2</v>
      </c>
      <c r="AJ204" s="50"/>
      <c r="AK204" s="10"/>
      <c r="AL204" s="23">
        <f t="shared" si="148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9"/>
        <v>1.0975796800943407E-2</v>
      </c>
      <c r="AS204" s="25"/>
      <c r="AT204" s="25"/>
      <c r="AU204" s="24"/>
      <c r="AV204" s="298">
        <f t="shared" si="150"/>
        <v>0.58539009099274919</v>
      </c>
      <c r="AW204" s="298"/>
      <c r="AX204" s="24">
        <f t="shared" si="151"/>
        <v>24101.056410256409</v>
      </c>
      <c r="AY204" s="308"/>
      <c r="AZ204" s="10"/>
      <c r="BA204" s="65">
        <f t="shared" si="152"/>
        <v>1363003</v>
      </c>
      <c r="BB204" s="66"/>
      <c r="BC204" s="66">
        <v>107536225</v>
      </c>
      <c r="BD204" s="66"/>
      <c r="BE204" s="66">
        <f t="shared" si="153"/>
        <v>40929</v>
      </c>
      <c r="BF204" s="66"/>
      <c r="BG204" s="144">
        <f t="shared" si="154"/>
        <v>3.0028547259250346E-2</v>
      </c>
      <c r="BH204" s="66"/>
      <c r="BI204" s="170"/>
      <c r="BJ204" s="66"/>
      <c r="BK204" s="66">
        <f t="shared" si="155"/>
        <v>6954135</v>
      </c>
      <c r="BL204" s="66"/>
      <c r="BM204" s="144">
        <f t="shared" si="156"/>
        <v>4.2930716760603581E-2</v>
      </c>
      <c r="BN204" s="65">
        <f t="shared" si="157"/>
        <v>551467.8205128205</v>
      </c>
      <c r="BO204" s="66"/>
      <c r="BP204" s="66">
        <f t="shared" si="158"/>
        <v>7121354</v>
      </c>
      <c r="BQ204" s="66"/>
      <c r="BR204" s="435">
        <f t="shared" si="159"/>
        <v>6.6222837932054995E-2</v>
      </c>
      <c r="BS204" s="66"/>
      <c r="BT204" s="75"/>
      <c r="BU204" s="170"/>
      <c r="BV204" s="1"/>
      <c r="BW204" s="61">
        <f t="shared" si="164"/>
        <v>195</v>
      </c>
    </row>
    <row r="205" spans="2:75" x14ac:dyDescent="0.3">
      <c r="B205" s="158">
        <f t="shared" si="163"/>
        <v>44105</v>
      </c>
      <c r="C205" s="61"/>
      <c r="D205" s="17">
        <v>47389</v>
      </c>
      <c r="E205" s="16"/>
      <c r="F205" s="16"/>
      <c r="G205" s="16"/>
      <c r="H205" s="16">
        <f t="shared" si="139"/>
        <v>8075721</v>
      </c>
      <c r="I205" s="16"/>
      <c r="J205" s="436">
        <f t="shared" si="140"/>
        <v>5.9027205152950828E-3</v>
      </c>
      <c r="K205" s="16"/>
      <c r="L205" s="16"/>
      <c r="M205" s="16"/>
      <c r="N205" s="16">
        <f t="shared" si="141"/>
        <v>300580</v>
      </c>
      <c r="O205" s="16">
        <f t="shared" si="142"/>
        <v>41202.658163265303</v>
      </c>
      <c r="P205" s="41"/>
      <c r="Q205" s="17">
        <f t="shared" si="161"/>
        <v>300580</v>
      </c>
      <c r="R205" s="16"/>
      <c r="S205" s="60">
        <f t="shared" si="162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3"/>
        <v>215449</v>
      </c>
      <c r="AB205" s="33"/>
      <c r="AC205" s="46">
        <f t="shared" si="144"/>
        <v>2.6678608634448861E-2</v>
      </c>
      <c r="AD205" s="33"/>
      <c r="AE205" s="33">
        <f t="shared" si="145"/>
        <v>1099.2295918367347</v>
      </c>
      <c r="AF205" s="50"/>
      <c r="AG205" s="33">
        <f t="shared" ref="AG205:AG212" si="166">SUM(W199:W205)</f>
        <v>5115</v>
      </c>
      <c r="AH205" s="33">
        <f t="shared" si="160"/>
        <v>823842524.34662843</v>
      </c>
      <c r="AI205" s="213">
        <f t="shared" si="147"/>
        <v>-4.0337711069418386E-2</v>
      </c>
      <c r="AJ205" s="50"/>
      <c r="AK205" s="10"/>
      <c r="AL205" s="23">
        <f t="shared" si="148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9"/>
        <v>7.8547466586207735E-3</v>
      </c>
      <c r="AS205" s="25"/>
      <c r="AT205" s="25"/>
      <c r="AU205" s="24"/>
      <c r="AV205" s="298">
        <f t="shared" si="150"/>
        <v>0.58652608231512704</v>
      </c>
      <c r="AW205" s="298"/>
      <c r="AX205" s="24">
        <f t="shared" si="151"/>
        <v>24166.433673469386</v>
      </c>
      <c r="AY205" s="308"/>
      <c r="AZ205" s="10"/>
      <c r="BA205" s="65">
        <f t="shared" si="152"/>
        <v>895735</v>
      </c>
      <c r="BB205" s="66"/>
      <c r="BC205" s="66">
        <v>108431960</v>
      </c>
      <c r="BD205" s="66"/>
      <c r="BE205" s="66">
        <f t="shared" si="153"/>
        <v>47389</v>
      </c>
      <c r="BF205" s="66"/>
      <c r="BG205" s="144">
        <f t="shared" si="154"/>
        <v>5.2905156100855721E-2</v>
      </c>
      <c r="BH205" s="66"/>
      <c r="BI205" s="170"/>
      <c r="BJ205" s="66"/>
      <c r="BK205" s="66">
        <f t="shared" si="155"/>
        <v>6859769</v>
      </c>
      <c r="BL205" s="66"/>
      <c r="BM205" s="144">
        <f t="shared" si="156"/>
        <v>4.3817802028027472E-2</v>
      </c>
      <c r="BN205" s="65">
        <f t="shared" si="157"/>
        <v>553224.28571428568</v>
      </c>
      <c r="BO205" s="66"/>
      <c r="BP205" s="66">
        <f t="shared" si="158"/>
        <v>7168743</v>
      </c>
      <c r="BQ205" s="66"/>
      <c r="BR205" s="435">
        <f t="shared" si="159"/>
        <v>6.6112823193456988E-2</v>
      </c>
      <c r="BS205" s="66"/>
      <c r="BT205" s="75"/>
      <c r="BU205" s="170"/>
      <c r="BV205" s="1"/>
      <c r="BW205" s="61">
        <f t="shared" si="164"/>
        <v>196</v>
      </c>
    </row>
    <row r="206" spans="2:75" x14ac:dyDescent="0.3">
      <c r="B206" s="158">
        <f t="shared" si="163"/>
        <v>44106</v>
      </c>
      <c r="C206" s="61"/>
      <c r="D206" s="17">
        <v>51403</v>
      </c>
      <c r="E206" s="16"/>
      <c r="F206" s="16"/>
      <c r="G206" s="16"/>
      <c r="H206" s="16">
        <f t="shared" si="139"/>
        <v>8127124</v>
      </c>
      <c r="I206" s="16"/>
      <c r="J206" s="436">
        <f t="shared" si="140"/>
        <v>6.3651282653276403E-3</v>
      </c>
      <c r="K206" s="16"/>
      <c r="L206" s="16"/>
      <c r="M206" s="16"/>
      <c r="N206" s="16">
        <f t="shared" si="141"/>
        <v>298354</v>
      </c>
      <c r="O206" s="16">
        <f t="shared" si="142"/>
        <v>41254.436548223348</v>
      </c>
      <c r="P206" s="41"/>
      <c r="Q206" s="17">
        <f t="shared" si="161"/>
        <v>298354</v>
      </c>
      <c r="R206" s="16"/>
      <c r="S206" s="60">
        <f t="shared" si="162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3"/>
        <v>216313</v>
      </c>
      <c r="AB206" s="33"/>
      <c r="AC206" s="46">
        <f t="shared" si="144"/>
        <v>2.6616180582454508E-2</v>
      </c>
      <c r="AD206" s="33"/>
      <c r="AE206" s="33">
        <f t="shared" si="145"/>
        <v>1098.0355329949239</v>
      </c>
      <c r="AF206" s="50"/>
      <c r="AG206" s="33">
        <f t="shared" si="166"/>
        <v>5084</v>
      </c>
      <c r="AH206" s="33">
        <f t="shared" si="160"/>
        <v>823801313.34662843</v>
      </c>
      <c r="AI206" s="213">
        <f t="shared" si="147"/>
        <v>-3.4744636415416745E-2</v>
      </c>
      <c r="AJ206" s="50"/>
      <c r="AK206" s="10"/>
      <c r="AL206" s="23">
        <f t="shared" si="148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9"/>
        <v>8.4876961867964527E-3</v>
      </c>
      <c r="AS206" s="25"/>
      <c r="AT206" s="25"/>
      <c r="AU206" s="24"/>
      <c r="AV206" s="298">
        <f t="shared" si="150"/>
        <v>0.58776314967016619</v>
      </c>
      <c r="AW206" s="298"/>
      <c r="AX206" s="24">
        <f t="shared" si="151"/>
        <v>24247.837563451776</v>
      </c>
      <c r="AY206" s="308"/>
      <c r="AZ206" s="10"/>
      <c r="BA206" s="65">
        <f t="shared" si="152"/>
        <v>1138486</v>
      </c>
      <c r="BB206" s="66"/>
      <c r="BC206" s="66">
        <v>109570446</v>
      </c>
      <c r="BD206" s="66"/>
      <c r="BE206" s="66">
        <f t="shared" si="153"/>
        <v>51403</v>
      </c>
      <c r="BF206" s="66"/>
      <c r="BG206" s="144">
        <f t="shared" si="154"/>
        <v>4.515031366217942E-2</v>
      </c>
      <c r="BH206" s="66"/>
      <c r="BI206" s="170"/>
      <c r="BJ206" s="66"/>
      <c r="BK206" s="66">
        <f t="shared" si="155"/>
        <v>7023091</v>
      </c>
      <c r="BL206" s="66"/>
      <c r="BM206" s="144">
        <f t="shared" si="156"/>
        <v>4.2481864466799593E-2</v>
      </c>
      <c r="BN206" s="65">
        <f t="shared" si="157"/>
        <v>556195.15736040613</v>
      </c>
      <c r="BO206" s="66"/>
      <c r="BP206" s="66">
        <f t="shared" si="158"/>
        <v>7220146</v>
      </c>
      <c r="BQ206" s="66"/>
      <c r="BR206" s="435">
        <f t="shared" si="159"/>
        <v>6.589501333233598E-2</v>
      </c>
      <c r="BS206" s="66"/>
      <c r="BT206" s="75"/>
      <c r="BU206" s="170"/>
      <c r="BV206" s="1"/>
      <c r="BW206" s="61">
        <f t="shared" si="164"/>
        <v>197</v>
      </c>
    </row>
    <row r="207" spans="2:75" x14ac:dyDescent="0.3">
      <c r="B207" s="158">
        <f t="shared" si="163"/>
        <v>44107</v>
      </c>
      <c r="C207" s="61"/>
      <c r="D207" s="17">
        <v>48925</v>
      </c>
      <c r="E207" s="16"/>
      <c r="F207" s="16"/>
      <c r="G207" s="16"/>
      <c r="H207" s="16">
        <f t="shared" si="139"/>
        <v>8176049</v>
      </c>
      <c r="I207" s="16"/>
      <c r="J207" s="436">
        <f t="shared" si="140"/>
        <v>6.0199647501379336E-3</v>
      </c>
      <c r="K207" s="16"/>
      <c r="L207" s="16"/>
      <c r="M207" s="16"/>
      <c r="N207" s="16">
        <f t="shared" si="141"/>
        <v>304073</v>
      </c>
      <c r="O207" s="16">
        <f t="shared" si="142"/>
        <v>41293.17676767677</v>
      </c>
      <c r="P207" s="41"/>
      <c r="Q207" s="17">
        <f t="shared" si="161"/>
        <v>304073</v>
      </c>
      <c r="R207" s="16"/>
      <c r="S207" s="60">
        <f t="shared" si="162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3"/>
        <v>217068</v>
      </c>
      <c r="AB207" s="33"/>
      <c r="AC207" s="46">
        <f t="shared" si="144"/>
        <v>2.6549253802172663E-2</v>
      </c>
      <c r="AD207" s="33"/>
      <c r="AE207" s="33">
        <f t="shared" si="145"/>
        <v>1096.3030303030303</v>
      </c>
      <c r="AF207" s="50"/>
      <c r="AG207" s="33">
        <f t="shared" si="166"/>
        <v>5102</v>
      </c>
      <c r="AH207" s="33">
        <f t="shared" si="160"/>
        <v>823755849.34662843</v>
      </c>
      <c r="AI207" s="213">
        <f t="shared" si="147"/>
        <v>-4.5641601197156753E-2</v>
      </c>
      <c r="AJ207" s="50"/>
      <c r="AK207" s="10"/>
      <c r="AL207" s="23">
        <f t="shared" si="148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9"/>
        <v>8.7265094966865013E-3</v>
      </c>
      <c r="AS207" s="25"/>
      <c r="AT207" s="25"/>
      <c r="AU207" s="24"/>
      <c r="AV207" s="298">
        <f t="shared" si="150"/>
        <v>0.58934443763729893</v>
      </c>
      <c r="AW207" s="298"/>
      <c r="AX207" s="24">
        <f t="shared" si="151"/>
        <v>24335.904040404039</v>
      </c>
      <c r="AY207" s="308"/>
      <c r="AZ207" s="10"/>
      <c r="BA207" s="65">
        <f t="shared" si="152"/>
        <v>955837</v>
      </c>
      <c r="BB207" s="66"/>
      <c r="BC207" s="66">
        <v>110526283</v>
      </c>
      <c r="BD207" s="66"/>
      <c r="BE207" s="66">
        <f t="shared" si="153"/>
        <v>48925</v>
      </c>
      <c r="BF207" s="66"/>
      <c r="BG207" s="144">
        <f t="shared" si="154"/>
        <v>5.1185505478444547E-2</v>
      </c>
      <c r="BH207" s="66"/>
      <c r="BI207" s="170"/>
      <c r="BJ207" s="66"/>
      <c r="BK207" s="66">
        <f t="shared" si="155"/>
        <v>6950760</v>
      </c>
      <c r="BL207" s="66"/>
      <c r="BM207" s="144">
        <f t="shared" si="156"/>
        <v>4.3746726976618383E-2</v>
      </c>
      <c r="BN207" s="65">
        <f t="shared" si="157"/>
        <v>558213.55050505046</v>
      </c>
      <c r="BO207" s="66"/>
      <c r="BP207" s="66">
        <f t="shared" si="158"/>
        <v>7269071</v>
      </c>
      <c r="BQ207" s="66"/>
      <c r="BR207" s="435">
        <f t="shared" si="159"/>
        <v>6.5767804749210651E-2</v>
      </c>
      <c r="BS207" s="66"/>
      <c r="BT207" s="75"/>
      <c r="BU207" s="170"/>
      <c r="BV207" s="1"/>
      <c r="BW207" s="61">
        <f t="shared" si="164"/>
        <v>198</v>
      </c>
    </row>
    <row r="208" spans="2:75" x14ac:dyDescent="0.3">
      <c r="B208" s="347">
        <f t="shared" si="163"/>
        <v>44108</v>
      </c>
      <c r="C208" s="61"/>
      <c r="D208" s="17">
        <v>34066</v>
      </c>
      <c r="E208" s="16"/>
      <c r="F208" s="16"/>
      <c r="G208" s="16"/>
      <c r="H208" s="16">
        <f t="shared" si="139"/>
        <v>8210115</v>
      </c>
      <c r="I208" s="16"/>
      <c r="J208" s="436">
        <f t="shared" si="140"/>
        <v>4.1665601563787109E-3</v>
      </c>
      <c r="K208" s="16"/>
      <c r="L208" s="16"/>
      <c r="M208" s="16"/>
      <c r="N208" s="16">
        <f t="shared" si="141"/>
        <v>304357</v>
      </c>
      <c r="O208" s="16">
        <f t="shared" si="142"/>
        <v>41256.859296482413</v>
      </c>
      <c r="P208" s="41"/>
      <c r="Q208" s="17">
        <f t="shared" si="161"/>
        <v>304357</v>
      </c>
      <c r="R208" s="16"/>
      <c r="S208" s="60">
        <f t="shared" si="162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3"/>
        <v>217400</v>
      </c>
      <c r="AB208" s="33"/>
      <c r="AC208" s="46">
        <f t="shared" si="144"/>
        <v>2.6479531650896487E-2</v>
      </c>
      <c r="AD208" s="33"/>
      <c r="AE208" s="33">
        <f t="shared" si="145"/>
        <v>1092.462311557789</v>
      </c>
      <c r="AF208" s="50"/>
      <c r="AG208" s="33">
        <f t="shared" si="166"/>
        <v>5158</v>
      </c>
      <c r="AH208" s="33">
        <f t="shared" si="160"/>
        <v>823703000.34662843</v>
      </c>
      <c r="AI208" s="213">
        <f t="shared" si="147"/>
        <v>-3.1906906906906909E-2</v>
      </c>
      <c r="AJ208" s="50"/>
      <c r="AK208" s="10"/>
      <c r="AL208" s="23">
        <f t="shared" si="148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9"/>
        <v>6.3357773120274342E-3</v>
      </c>
      <c r="AS208" s="25"/>
      <c r="AT208" s="25"/>
      <c r="AU208" s="24"/>
      <c r="AV208" s="298">
        <f t="shared" si="150"/>
        <v>0.59061754920607079</v>
      </c>
      <c r="AW208" s="298"/>
      <c r="AX208" s="24">
        <f t="shared" si="151"/>
        <v>24367.025125628141</v>
      </c>
      <c r="AY208" s="308"/>
      <c r="AZ208" s="348"/>
      <c r="BA208" s="65">
        <f t="shared" si="152"/>
        <v>943983</v>
      </c>
      <c r="BB208" s="66"/>
      <c r="BC208" s="66">
        <v>111470266</v>
      </c>
      <c r="BD208" s="66"/>
      <c r="BE208" s="66">
        <f t="shared" si="153"/>
        <v>34066</v>
      </c>
      <c r="BF208" s="66"/>
      <c r="BG208" s="144">
        <f t="shared" si="154"/>
        <v>3.6087514287863234E-2</v>
      </c>
      <c r="BH208" s="66"/>
      <c r="BI208" s="170"/>
      <c r="BJ208" s="66"/>
      <c r="BK208" s="66">
        <f t="shared" si="155"/>
        <v>7135104</v>
      </c>
      <c r="BL208" s="66"/>
      <c r="BM208" s="144">
        <f t="shared" si="156"/>
        <v>4.2656280833467883E-2</v>
      </c>
      <c r="BN208" s="65">
        <f t="shared" si="157"/>
        <v>560152.09045226127</v>
      </c>
      <c r="BO208" s="66"/>
      <c r="BP208" s="66">
        <f t="shared" si="158"/>
        <v>7303137</v>
      </c>
      <c r="BQ208" s="66"/>
      <c r="BR208" s="435">
        <f t="shared" si="159"/>
        <v>6.5516457994278049E-2</v>
      </c>
      <c r="BS208" s="66"/>
      <c r="BT208" s="75"/>
      <c r="BU208" s="170"/>
      <c r="BV208" s="1"/>
      <c r="BW208" s="61">
        <f t="shared" si="164"/>
        <v>199</v>
      </c>
    </row>
    <row r="209" spans="2:75" x14ac:dyDescent="0.3">
      <c r="B209" s="158">
        <f t="shared" si="163"/>
        <v>44109</v>
      </c>
      <c r="C209" s="61"/>
      <c r="D209" s="17">
        <v>37717</v>
      </c>
      <c r="E209" s="16"/>
      <c r="F209" s="16"/>
      <c r="G209" s="16"/>
      <c r="H209" s="16">
        <f t="shared" si="139"/>
        <v>8247832</v>
      </c>
      <c r="I209" s="16"/>
      <c r="J209" s="436">
        <f t="shared" si="140"/>
        <v>4.5939673195807855E-3</v>
      </c>
      <c r="K209" s="16"/>
      <c r="L209" s="16"/>
      <c r="M209" s="16"/>
      <c r="N209" s="16">
        <f t="shared" si="141"/>
        <v>304656</v>
      </c>
      <c r="O209" s="16">
        <f t="shared" si="142"/>
        <v>41239.160000000003</v>
      </c>
      <c r="P209" s="41"/>
      <c r="Q209" s="17">
        <f t="shared" si="161"/>
        <v>304656</v>
      </c>
      <c r="R209" s="16"/>
      <c r="S209" s="60">
        <f t="shared" si="162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3"/>
        <v>217748</v>
      </c>
      <c r="AB209" s="33"/>
      <c r="AC209" s="46">
        <f t="shared" si="144"/>
        <v>2.6400634736498028E-2</v>
      </c>
      <c r="AD209" s="33"/>
      <c r="AE209" s="33">
        <f t="shared" si="145"/>
        <v>1088.74</v>
      </c>
      <c r="AF209" s="50"/>
      <c r="AG209" s="33">
        <f t="shared" si="166"/>
        <v>5151</v>
      </c>
      <c r="AH209" s="33">
        <f t="shared" si="160"/>
        <v>823660908.34662843</v>
      </c>
      <c r="AI209" s="213">
        <f t="shared" si="147"/>
        <v>-2.7929798075108512E-2</v>
      </c>
      <c r="AJ209" s="50"/>
      <c r="AK209" s="10"/>
      <c r="AL209" s="23">
        <f t="shared" si="148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9"/>
        <v>8.0017933454017073E-3</v>
      </c>
      <c r="AS209" s="25"/>
      <c r="AT209" s="25"/>
      <c r="AU209" s="24"/>
      <c r="AV209" s="298">
        <f t="shared" si="150"/>
        <v>0.59262106696644645</v>
      </c>
      <c r="AW209" s="298"/>
      <c r="AX209" s="24">
        <f t="shared" si="151"/>
        <v>24439.195</v>
      </c>
      <c r="AY209" s="308"/>
      <c r="AZ209" s="10"/>
      <c r="BA209" s="65">
        <f t="shared" si="152"/>
        <v>901908</v>
      </c>
      <c r="BB209" s="66"/>
      <c r="BC209" s="66">
        <v>112372174</v>
      </c>
      <c r="BD209" s="66"/>
      <c r="BE209" s="66">
        <f t="shared" si="153"/>
        <v>37717</v>
      </c>
      <c r="BF209" s="66"/>
      <c r="BG209" s="144">
        <f t="shared" si="154"/>
        <v>4.1819121240747395E-2</v>
      </c>
      <c r="BH209" s="66"/>
      <c r="BI209" s="170"/>
      <c r="BJ209" s="66"/>
      <c r="BK209" s="66">
        <f t="shared" si="155"/>
        <v>6970468</v>
      </c>
      <c r="BL209" s="66"/>
      <c r="BM209" s="144">
        <f t="shared" si="156"/>
        <v>4.3706677944723368E-2</v>
      </c>
      <c r="BN209" s="65">
        <f t="shared" si="157"/>
        <v>561860.87</v>
      </c>
      <c r="BO209" s="66"/>
      <c r="BP209" s="66">
        <f t="shared" si="158"/>
        <v>7340854</v>
      </c>
      <c r="BQ209" s="66"/>
      <c r="BR209" s="435">
        <f t="shared" si="159"/>
        <v>6.5326261286001289E-2</v>
      </c>
      <c r="BS209" s="66"/>
      <c r="BT209" s="75"/>
      <c r="BU209" s="170"/>
      <c r="BV209" s="1"/>
      <c r="BW209" s="61">
        <f t="shared" si="164"/>
        <v>200</v>
      </c>
    </row>
    <row r="210" spans="2:75" x14ac:dyDescent="0.3">
      <c r="B210" s="158">
        <f t="shared" si="163"/>
        <v>44110</v>
      </c>
      <c r="C210" s="61"/>
      <c r="D210" s="17">
        <v>44668</v>
      </c>
      <c r="E210" s="16"/>
      <c r="F210" s="16"/>
      <c r="G210" s="16"/>
      <c r="H210" s="16">
        <f t="shared" si="139"/>
        <v>8292500</v>
      </c>
      <c r="I210" s="16"/>
      <c r="J210" s="436">
        <f t="shared" si="140"/>
        <v>5.4157262175078252E-3</v>
      </c>
      <c r="K210" s="16"/>
      <c r="L210" s="16"/>
      <c r="M210" s="16"/>
      <c r="N210" s="16">
        <f t="shared" si="141"/>
        <v>305097</v>
      </c>
      <c r="O210" s="16">
        <f t="shared" si="142"/>
        <v>41256.218905472633</v>
      </c>
      <c r="P210" s="41"/>
      <c r="Q210" s="17">
        <f t="shared" si="161"/>
        <v>305097</v>
      </c>
      <c r="R210" s="16"/>
      <c r="S210" s="60">
        <f t="shared" si="162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3"/>
        <v>218556</v>
      </c>
      <c r="AB210" s="33"/>
      <c r="AC210" s="46">
        <f t="shared" si="144"/>
        <v>2.6355863732288213E-2</v>
      </c>
      <c r="AD210" s="33"/>
      <c r="AE210" s="33">
        <f t="shared" si="145"/>
        <v>1087.3432835820895</v>
      </c>
      <c r="AF210" s="50"/>
      <c r="AG210" s="33">
        <f t="shared" si="166"/>
        <v>4982</v>
      </c>
      <c r="AH210" s="33">
        <f t="shared" si="160"/>
        <v>823629798.34662843</v>
      </c>
      <c r="AI210" s="213">
        <f t="shared" si="147"/>
        <v>-5.9467623182933735E-2</v>
      </c>
      <c r="AJ210" s="50"/>
      <c r="AK210" s="10"/>
      <c r="AL210" s="23">
        <f t="shared" si="148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9"/>
        <v>9.7601414449207512E-3</v>
      </c>
      <c r="AS210" s="25"/>
      <c r="AT210" s="25"/>
      <c r="AU210" s="24"/>
      <c r="AV210" s="298">
        <f t="shared" si="150"/>
        <v>0.59518179077479649</v>
      </c>
      <c r="AW210" s="298"/>
      <c r="AX210" s="24">
        <f t="shared" si="151"/>
        <v>24554.95024875622</v>
      </c>
      <c r="AY210" s="308"/>
      <c r="AZ210" s="10"/>
      <c r="BA210" s="65">
        <f t="shared" si="152"/>
        <v>947144</v>
      </c>
      <c r="BB210" s="66"/>
      <c r="BC210" s="66">
        <v>113319318</v>
      </c>
      <c r="BD210" s="66"/>
      <c r="BE210" s="66">
        <f t="shared" si="153"/>
        <v>44668</v>
      </c>
      <c r="BF210" s="66"/>
      <c r="BG210" s="144">
        <f t="shared" si="154"/>
        <v>4.7160727407870397E-2</v>
      </c>
      <c r="BH210" s="66"/>
      <c r="BI210" s="170"/>
      <c r="BJ210" s="66"/>
      <c r="BK210" s="66">
        <f t="shared" si="155"/>
        <v>7146096</v>
      </c>
      <c r="BL210" s="66"/>
      <c r="BM210" s="144">
        <f t="shared" si="156"/>
        <v>4.2694220732551032E-2</v>
      </c>
      <c r="BN210" s="65">
        <f t="shared" si="157"/>
        <v>563777.70149253728</v>
      </c>
      <c r="BO210" s="66"/>
      <c r="BP210" s="66">
        <f t="shared" si="158"/>
        <v>7385522</v>
      </c>
      <c r="BQ210" s="66"/>
      <c r="BR210" s="435">
        <f t="shared" si="159"/>
        <v>6.5174430364997427E-2</v>
      </c>
      <c r="BS210" s="66"/>
      <c r="BT210" s="75"/>
      <c r="BU210" s="170"/>
      <c r="BV210" s="1"/>
      <c r="BW210" s="61">
        <f t="shared" si="164"/>
        <v>201</v>
      </c>
    </row>
    <row r="211" spans="2:75" x14ac:dyDescent="0.3">
      <c r="B211" s="158">
        <f t="shared" si="163"/>
        <v>44111</v>
      </c>
      <c r="C211" s="61"/>
      <c r="D211" s="17">
        <v>49358</v>
      </c>
      <c r="E211" s="16"/>
      <c r="F211" s="16"/>
      <c r="G211" s="16"/>
      <c r="H211" s="16">
        <f t="shared" si="139"/>
        <v>8341858</v>
      </c>
      <c r="I211" s="16"/>
      <c r="J211" s="436">
        <f t="shared" si="140"/>
        <v>5.9521254145312027E-3</v>
      </c>
      <c r="K211" s="16"/>
      <c r="L211" s="16"/>
      <c r="M211" s="16"/>
      <c r="N211" s="16">
        <f t="shared" si="141"/>
        <v>313526</v>
      </c>
      <c r="O211" s="16">
        <f t="shared" si="142"/>
        <v>41296.326732673268</v>
      </c>
      <c r="P211" s="41"/>
      <c r="Q211" s="17">
        <f t="shared" si="161"/>
        <v>313526</v>
      </c>
      <c r="R211" s="16"/>
      <c r="S211" s="60">
        <f t="shared" si="162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3"/>
        <v>219486</v>
      </c>
      <c r="AB211" s="33"/>
      <c r="AC211" s="46">
        <f t="shared" si="144"/>
        <v>2.6311404485667343E-2</v>
      </c>
      <c r="AD211" s="33"/>
      <c r="AE211" s="33">
        <f t="shared" si="145"/>
        <v>1086.5643564356435</v>
      </c>
      <c r="AF211" s="50"/>
      <c r="AG211" s="33">
        <f t="shared" si="166"/>
        <v>4957</v>
      </c>
      <c r="AH211" s="33">
        <f t="shared" ref="AH211:AH216" si="167">SUM(D182:D711)</f>
        <v>823604378.34662843</v>
      </c>
      <c r="AI211" s="213">
        <f t="shared" si="147"/>
        <v>-3.5039906560249176E-2</v>
      </c>
      <c r="AJ211" s="50"/>
      <c r="AK211" s="10"/>
      <c r="AL211" s="23">
        <f t="shared" si="148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9"/>
        <v>9.6919387828497162E-3</v>
      </c>
      <c r="AS211" s="25"/>
      <c r="AT211" s="25"/>
      <c r="AU211" s="24"/>
      <c r="AV211" s="298">
        <f t="shared" si="150"/>
        <v>0.59739448933319172</v>
      </c>
      <c r="AW211" s="298"/>
      <c r="AX211" s="24">
        <f t="shared" si="151"/>
        <v>24670.198019801981</v>
      </c>
      <c r="AY211" s="308"/>
      <c r="AZ211" s="10"/>
      <c r="BA211" s="65">
        <f t="shared" si="152"/>
        <v>839531</v>
      </c>
      <c r="BB211" s="66"/>
      <c r="BC211" s="66">
        <v>114158849</v>
      </c>
      <c r="BD211" s="66"/>
      <c r="BE211" s="66">
        <f t="shared" si="153"/>
        <v>49358</v>
      </c>
      <c r="BF211" s="66"/>
      <c r="BG211" s="144">
        <f t="shared" si="154"/>
        <v>5.8792349538015869E-2</v>
      </c>
      <c r="BH211" s="66"/>
      <c r="BI211" s="170"/>
      <c r="BJ211" s="66"/>
      <c r="BK211" s="66">
        <f t="shared" si="155"/>
        <v>6622624</v>
      </c>
      <c r="BL211" s="66"/>
      <c r="BM211" s="144">
        <f t="shared" si="156"/>
        <v>4.7341657928941759E-2</v>
      </c>
      <c r="BN211" s="65">
        <f t="shared" si="157"/>
        <v>565142.81683168316</v>
      </c>
      <c r="BO211" s="66"/>
      <c r="BP211" s="66">
        <f t="shared" si="158"/>
        <v>7434880</v>
      </c>
      <c r="BQ211" s="66"/>
      <c r="BR211" s="435">
        <f t="shared" si="159"/>
        <v>6.5127496161072898E-2</v>
      </c>
      <c r="BS211" s="66"/>
      <c r="BT211" s="75"/>
      <c r="BU211" s="170"/>
      <c r="BV211" s="1"/>
      <c r="BW211" s="61">
        <f t="shared" si="164"/>
        <v>202</v>
      </c>
    </row>
    <row r="212" spans="2:75" x14ac:dyDescent="0.3">
      <c r="B212" s="158">
        <f t="shared" si="163"/>
        <v>44112</v>
      </c>
      <c r="C212" s="61"/>
      <c r="D212" s="17">
        <v>57318</v>
      </c>
      <c r="E212" s="16"/>
      <c r="F212" s="16"/>
      <c r="G212" s="16"/>
      <c r="H212" s="16">
        <f t="shared" si="139"/>
        <v>8399176</v>
      </c>
      <c r="I212" s="16"/>
      <c r="J212" s="436">
        <f t="shared" si="140"/>
        <v>6.8711311077220448E-3</v>
      </c>
      <c r="K212" s="16"/>
      <c r="L212" s="16"/>
      <c r="M212" s="16"/>
      <c r="N212" s="16">
        <f t="shared" si="141"/>
        <v>323455</v>
      </c>
      <c r="O212" s="16">
        <f t="shared" si="142"/>
        <v>41375.251231527094</v>
      </c>
      <c r="P212" s="41"/>
      <c r="Q212" s="17">
        <f t="shared" si="161"/>
        <v>323455</v>
      </c>
      <c r="R212" s="16"/>
      <c r="S212" s="60">
        <f t="shared" si="162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3"/>
        <v>220443</v>
      </c>
      <c r="AB212" s="33"/>
      <c r="AC212" s="46">
        <f t="shared" si="144"/>
        <v>2.6245788872622744E-2</v>
      </c>
      <c r="AD212" s="33"/>
      <c r="AE212" s="33">
        <f t="shared" si="145"/>
        <v>1085.9261083743843</v>
      </c>
      <c r="AF212" s="50"/>
      <c r="AG212" s="33">
        <f t="shared" si="166"/>
        <v>4994</v>
      </c>
      <c r="AH212" s="33">
        <f t="shared" si="167"/>
        <v>823575939.34662843</v>
      </c>
      <c r="AI212" s="213">
        <f t="shared" si="147"/>
        <v>-2.3655913978494623E-2</v>
      </c>
      <c r="AJ212" s="50"/>
      <c r="AK212" s="10"/>
      <c r="AL212" s="23">
        <f t="shared" si="148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9"/>
        <v>8.3904899887225128E-3</v>
      </c>
      <c r="AS212" s="25"/>
      <c r="AT212" s="25"/>
      <c r="AU212" s="24"/>
      <c r="AV212" s="298">
        <f t="shared" si="150"/>
        <v>0.59829595188861384</v>
      </c>
      <c r="AW212" s="298"/>
      <c r="AX212" s="24">
        <f t="shared" si="151"/>
        <v>24754.645320197043</v>
      </c>
      <c r="AY212" s="308"/>
      <c r="AZ212" s="10"/>
      <c r="BA212" s="65">
        <f t="shared" si="152"/>
        <v>1184966</v>
      </c>
      <c r="BB212" s="66"/>
      <c r="BC212" s="66">
        <v>115343815</v>
      </c>
      <c r="BD212" s="66"/>
      <c r="BE212" s="66">
        <f t="shared" si="153"/>
        <v>57318</v>
      </c>
      <c r="BF212" s="66"/>
      <c r="BG212" s="144">
        <f t="shared" si="154"/>
        <v>4.8371008113312956E-2</v>
      </c>
      <c r="BH212" s="66"/>
      <c r="BI212" s="170"/>
      <c r="BJ212" s="66"/>
      <c r="BK212" s="66">
        <f t="shared" si="155"/>
        <v>6911855</v>
      </c>
      <c r="BL212" s="66"/>
      <c r="BM212" s="144">
        <f t="shared" si="156"/>
        <v>4.67971333310667E-2</v>
      </c>
      <c r="BN212" s="65">
        <f t="shared" si="157"/>
        <v>568196.13300492615</v>
      </c>
      <c r="BO212" s="66"/>
      <c r="BP212" s="66">
        <f t="shared" si="158"/>
        <v>7492198</v>
      </c>
      <c r="BQ212" s="66"/>
      <c r="BR212" s="435">
        <f t="shared" si="159"/>
        <v>6.4955351095331806E-2</v>
      </c>
      <c r="BS212" s="66"/>
      <c r="BT212" s="75"/>
      <c r="BU212" s="170"/>
      <c r="BV212" s="1"/>
      <c r="BW212" s="61">
        <f t="shared" si="164"/>
        <v>203</v>
      </c>
    </row>
    <row r="213" spans="2:75" x14ac:dyDescent="0.3">
      <c r="B213" s="158">
        <f t="shared" si="163"/>
        <v>44113</v>
      </c>
      <c r="C213" s="61"/>
      <c r="D213" s="17">
        <v>60983</v>
      </c>
      <c r="E213" s="16"/>
      <c r="F213" s="16"/>
      <c r="G213" s="16"/>
      <c r="H213" s="16">
        <f t="shared" ref="H213:H222" si="168">+H212+D213</f>
        <v>8460159</v>
      </c>
      <c r="I213" s="16"/>
      <c r="J213" s="436">
        <f t="shared" ref="J213:J222" si="169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70">+H213/BW213</f>
        <v>41471.367647058825</v>
      </c>
      <c r="P213" s="41"/>
      <c r="Q213" s="17">
        <f t="shared" si="161"/>
        <v>333035</v>
      </c>
      <c r="R213" s="16"/>
      <c r="S213" s="60">
        <f t="shared" si="162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71">+AA212+W213</f>
        <v>221352</v>
      </c>
      <c r="AB213" s="33"/>
      <c r="AC213" s="46">
        <f t="shared" ref="AC213:AC222" si="172">+AA213/H213</f>
        <v>2.6164047271451992E-2</v>
      </c>
      <c r="AD213" s="33"/>
      <c r="AE213" s="33">
        <f t="shared" ref="AE213:AE222" si="173">+AA213/BW213</f>
        <v>1085.0588235294117</v>
      </c>
      <c r="AF213" s="50"/>
      <c r="AG213" s="33">
        <f t="shared" ref="AG213:AG222" si="174">SUM(W207:W213)</f>
        <v>5039</v>
      </c>
      <c r="AH213" s="33">
        <f t="shared" si="167"/>
        <v>823540696.34662843</v>
      </c>
      <c r="AI213" s="213">
        <f t="shared" ref="AI213:AI222" si="175">+(AG213-AG206)/AG206</f>
        <v>-8.8512981904012595E-3</v>
      </c>
      <c r="AJ213" s="50"/>
      <c r="AK213" s="10"/>
      <c r="AL213" s="23">
        <f t="shared" ref="AL213:AL222" si="176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7">+AL213/AP212</f>
        <v>7.7821886641965795E-3</v>
      </c>
      <c r="AS213" s="25"/>
      <c r="AT213" s="25"/>
      <c r="AU213" s="24"/>
      <c r="AV213" s="298">
        <f t="shared" ref="AV213:AV222" si="178">+AP213/H213</f>
        <v>0.59860577088444789</v>
      </c>
      <c r="AW213" s="298"/>
      <c r="AX213" s="24">
        <f t="shared" ref="AX213:AX222" si="179">+AP213/BW213</f>
        <v>24825</v>
      </c>
      <c r="AY213" s="308"/>
      <c r="AZ213" s="10"/>
      <c r="BA213" s="65">
        <f t="shared" ref="BA213:BA222" si="180">+BC213-BC212</f>
        <v>1154320</v>
      </c>
      <c r="BB213" s="66"/>
      <c r="BC213" s="66">
        <v>116498135</v>
      </c>
      <c r="BD213" s="66"/>
      <c r="BE213" s="66">
        <f t="shared" ref="BE213:BE222" si="181">+D213</f>
        <v>60983</v>
      </c>
      <c r="BF213" s="66"/>
      <c r="BG213" s="144">
        <f t="shared" ref="BG213:BG222" si="182">+BE213/BA213</f>
        <v>5.2830237715711416E-2</v>
      </c>
      <c r="BH213" s="66"/>
      <c r="BI213" s="170"/>
      <c r="BJ213" s="66"/>
      <c r="BK213" s="66">
        <f t="shared" ref="BK213:BK222" si="183">SUM(BA207:BA213)</f>
        <v>6927689</v>
      </c>
      <c r="BL213" s="66"/>
      <c r="BM213" s="144">
        <f t="shared" ref="BM213:BM222" si="184">+Q213/BK213</f>
        <v>4.8073029837222774E-2</v>
      </c>
      <c r="BN213" s="65">
        <f t="shared" ref="BN213:BN222" si="185">+BC213/BW213</f>
        <v>571069.28921568627</v>
      </c>
      <c r="BO213" s="66"/>
      <c r="BP213" s="66">
        <f t="shared" ref="BP213:BP222" si="186">+BP212+BE213</f>
        <v>7553181</v>
      </c>
      <c r="BQ213" s="66"/>
      <c r="BR213" s="435">
        <f t="shared" ref="BR213:BR222" si="187">+BP213/BC213</f>
        <v>6.4835209593698651E-2</v>
      </c>
      <c r="BS213" s="66"/>
      <c r="BT213" s="75"/>
      <c r="BU213" s="170"/>
      <c r="BV213" s="1"/>
      <c r="BW213" s="61">
        <f t="shared" si="164"/>
        <v>204</v>
      </c>
    </row>
    <row r="214" spans="2:75" x14ac:dyDescent="0.3">
      <c r="B214" s="158">
        <f t="shared" si="163"/>
        <v>44114</v>
      </c>
      <c r="C214" s="61"/>
      <c r="D214" s="17">
        <v>54235</v>
      </c>
      <c r="E214" s="16"/>
      <c r="F214" s="16"/>
      <c r="G214" s="16"/>
      <c r="H214" s="16">
        <f t="shared" si="168"/>
        <v>8514394</v>
      </c>
      <c r="I214" s="16"/>
      <c r="J214" s="436">
        <f t="shared" si="169"/>
        <v>6.4106360175973055E-3</v>
      </c>
      <c r="K214" s="16"/>
      <c r="L214" s="16"/>
      <c r="M214" s="16"/>
      <c r="N214" s="16">
        <f>SUM(D205:D214)</f>
        <v>486062</v>
      </c>
      <c r="O214" s="16">
        <f t="shared" si="170"/>
        <v>41533.62926829268</v>
      </c>
      <c r="P214" s="41"/>
      <c r="Q214" s="17">
        <f t="shared" si="161"/>
        <v>338345</v>
      </c>
      <c r="R214" s="16"/>
      <c r="S214" s="60">
        <f t="shared" si="162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71"/>
        <v>222075</v>
      </c>
      <c r="AB214" s="33"/>
      <c r="AC214" s="46">
        <f t="shared" si="172"/>
        <v>2.608230251031371E-2</v>
      </c>
      <c r="AD214" s="33"/>
      <c r="AE214" s="33">
        <f t="shared" si="173"/>
        <v>1083.2926829268292</v>
      </c>
      <c r="AF214" s="50"/>
      <c r="AG214" s="33">
        <f t="shared" si="174"/>
        <v>5007</v>
      </c>
      <c r="AH214" s="33">
        <f t="shared" si="167"/>
        <v>857216171.06091416</v>
      </c>
      <c r="AI214" s="213">
        <f t="shared" si="175"/>
        <v>-1.8620148961191688E-2</v>
      </c>
      <c r="AJ214" s="50"/>
      <c r="AK214" s="10"/>
      <c r="AL214" s="23">
        <f t="shared" si="176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7"/>
        <v>5.0435400746401283E-3</v>
      </c>
      <c r="AS214" s="25"/>
      <c r="AT214" s="25"/>
      <c r="AU214" s="24"/>
      <c r="AV214" s="298">
        <f t="shared" si="178"/>
        <v>0.59779263210041722</v>
      </c>
      <c r="AW214" s="298"/>
      <c r="AX214" s="24">
        <f t="shared" si="179"/>
        <v>24828.497560975611</v>
      </c>
      <c r="AY214" s="308"/>
      <c r="AZ214" s="10"/>
      <c r="BA214" s="65">
        <f t="shared" si="180"/>
        <v>1103287</v>
      </c>
      <c r="BB214" s="66"/>
      <c r="BC214" s="66">
        <v>117601422</v>
      </c>
      <c r="BD214" s="66"/>
      <c r="BE214" s="66">
        <f t="shared" si="181"/>
        <v>54235</v>
      </c>
      <c r="BF214" s="66"/>
      <c r="BG214" s="144">
        <f t="shared" si="182"/>
        <v>4.9157653448286799E-2</v>
      </c>
      <c r="BH214" s="66"/>
      <c r="BI214" s="170"/>
      <c r="BJ214" s="66"/>
      <c r="BK214" s="66">
        <f t="shared" si="183"/>
        <v>7075139</v>
      </c>
      <c r="BL214" s="66"/>
      <c r="BM214" s="144">
        <f t="shared" si="184"/>
        <v>4.7821675305601767E-2</v>
      </c>
      <c r="BN214" s="65">
        <f t="shared" si="185"/>
        <v>573665.47317073168</v>
      </c>
      <c r="BO214" s="66"/>
      <c r="BP214" s="66">
        <f t="shared" si="186"/>
        <v>7607416</v>
      </c>
      <c r="BQ214" s="66"/>
      <c r="BR214" s="435">
        <f t="shared" si="187"/>
        <v>6.4688129366326882E-2</v>
      </c>
      <c r="BS214" s="66"/>
      <c r="BT214" s="75"/>
      <c r="BU214" s="170"/>
      <c r="BV214" s="1"/>
      <c r="BW214" s="61">
        <f t="shared" si="164"/>
        <v>205</v>
      </c>
    </row>
    <row r="215" spans="2:75" x14ac:dyDescent="0.3">
      <c r="B215" s="347">
        <f t="shared" si="163"/>
        <v>44115</v>
      </c>
      <c r="C215" s="61"/>
      <c r="D215" s="17">
        <v>41935</v>
      </c>
      <c r="E215" s="16"/>
      <c r="F215" s="16"/>
      <c r="G215" s="16"/>
      <c r="H215" s="16">
        <f t="shared" si="168"/>
        <v>8556329</v>
      </c>
      <c r="I215" s="16"/>
      <c r="J215" s="436">
        <f t="shared" si="169"/>
        <v>4.9251890387031656E-3</v>
      </c>
      <c r="K215" s="16"/>
      <c r="L215" s="16"/>
      <c r="M215" s="16"/>
      <c r="N215" s="426">
        <f t="shared" ref="N215:N222" si="188">SUM(D209:D215)</f>
        <v>346214</v>
      </c>
      <c r="O215" s="16">
        <f t="shared" si="170"/>
        <v>41535.577669902916</v>
      </c>
      <c r="P215" s="41"/>
      <c r="Q215" s="17">
        <f t="shared" si="161"/>
        <v>346214</v>
      </c>
      <c r="R215" s="16"/>
      <c r="S215" s="60">
        <f t="shared" si="162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71"/>
        <v>222400</v>
      </c>
      <c r="AB215" s="33"/>
      <c r="AC215" s="46">
        <f t="shared" si="172"/>
        <v>2.5992455409323319E-2</v>
      </c>
      <c r="AD215" s="33"/>
      <c r="AE215" s="33">
        <f t="shared" si="173"/>
        <v>1079.6116504854369</v>
      </c>
      <c r="AF215" s="50"/>
      <c r="AG215" s="33">
        <f t="shared" si="174"/>
        <v>5000</v>
      </c>
      <c r="AH215" s="33">
        <f t="shared" si="167"/>
        <v>908026713.91805696</v>
      </c>
      <c r="AI215" s="213">
        <f t="shared" si="175"/>
        <v>-3.0632027917797598E-2</v>
      </c>
      <c r="AJ215" s="50"/>
      <c r="AK215" s="10"/>
      <c r="AL215" s="23">
        <f t="shared" si="176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7"/>
        <v>7.5287209308265365E-3</v>
      </c>
      <c r="AS215" s="25"/>
      <c r="AT215" s="25"/>
      <c r="AU215" s="24"/>
      <c r="AV215" s="298">
        <f t="shared" si="178"/>
        <v>0.59934137642439878</v>
      </c>
      <c r="AW215" s="298"/>
      <c r="AX215" s="24">
        <f t="shared" si="179"/>
        <v>24893.990291262136</v>
      </c>
      <c r="AY215" s="308"/>
      <c r="AZ215" s="348"/>
      <c r="BA215" s="65">
        <f t="shared" si="180"/>
        <v>885476</v>
      </c>
      <c r="BB215" s="66"/>
      <c r="BC215" s="66">
        <v>118486898</v>
      </c>
      <c r="BD215" s="66"/>
      <c r="BE215" s="66">
        <f t="shared" si="181"/>
        <v>41935</v>
      </c>
      <c r="BF215" s="66"/>
      <c r="BG215" s="144">
        <f t="shared" si="182"/>
        <v>4.7358708762292825E-2</v>
      </c>
      <c r="BH215" s="66"/>
      <c r="BI215" s="170"/>
      <c r="BJ215" s="66"/>
      <c r="BK215" s="66">
        <f t="shared" si="183"/>
        <v>7016632</v>
      </c>
      <c r="BL215" s="66"/>
      <c r="BM215" s="144">
        <f t="shared" si="184"/>
        <v>4.9341906487328967E-2</v>
      </c>
      <c r="BN215" s="65">
        <f t="shared" si="185"/>
        <v>575179.11650485441</v>
      </c>
      <c r="BO215" s="66"/>
      <c r="BP215" s="66">
        <f t="shared" si="186"/>
        <v>7649351</v>
      </c>
      <c r="BQ215" s="66"/>
      <c r="BR215" s="435">
        <f t="shared" si="187"/>
        <v>6.4558623182117567E-2</v>
      </c>
      <c r="BS215" s="66"/>
      <c r="BT215" s="75"/>
      <c r="BU215" s="170"/>
      <c r="BV215" s="1"/>
      <c r="BW215" s="61">
        <f t="shared" si="164"/>
        <v>206</v>
      </c>
    </row>
    <row r="216" spans="2:75" x14ac:dyDescent="0.3">
      <c r="B216" s="158">
        <f t="shared" si="163"/>
        <v>44116</v>
      </c>
      <c r="C216" s="61"/>
      <c r="D216" s="17">
        <v>45791</v>
      </c>
      <c r="E216" s="16"/>
      <c r="F216" s="16"/>
      <c r="G216" s="16"/>
      <c r="H216" s="16">
        <f t="shared" si="168"/>
        <v>8602120</v>
      </c>
      <c r="I216" s="16"/>
      <c r="J216" s="436">
        <f t="shared" si="169"/>
        <v>5.3517109966201631E-3</v>
      </c>
      <c r="K216" s="16"/>
      <c r="L216" s="16"/>
      <c r="M216" s="16"/>
      <c r="N216" s="16">
        <f t="shared" si="188"/>
        <v>354288</v>
      </c>
      <c r="O216" s="16">
        <f t="shared" si="170"/>
        <v>41556.135265700483</v>
      </c>
      <c r="P216" s="41"/>
      <c r="Q216" s="17">
        <f t="shared" si="161"/>
        <v>354288</v>
      </c>
      <c r="R216" s="16"/>
      <c r="S216" s="60">
        <f t="shared" si="162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71"/>
        <v>222716</v>
      </c>
      <c r="AB216" s="33"/>
      <c r="AC216" s="46">
        <f t="shared" si="172"/>
        <v>2.5890826912435539E-2</v>
      </c>
      <c r="AD216" s="33"/>
      <c r="AE216" s="33">
        <f t="shared" si="173"/>
        <v>1075.9227053140096</v>
      </c>
      <c r="AF216" s="50"/>
      <c r="AG216" s="33">
        <f t="shared" si="174"/>
        <v>4968</v>
      </c>
      <c r="AH216" s="33">
        <f t="shared" si="167"/>
        <v>976558860.4894855</v>
      </c>
      <c r="AI216" s="213">
        <f t="shared" si="175"/>
        <v>-3.5527082119976704E-2</v>
      </c>
      <c r="AJ216" s="50"/>
      <c r="AK216" s="10"/>
      <c r="AL216" s="23">
        <f t="shared" si="176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7"/>
        <v>1.1008427580875954E-2</v>
      </c>
      <c r="AS216" s="25"/>
      <c r="AT216" s="25"/>
      <c r="AU216" s="24"/>
      <c r="AV216" s="298">
        <f t="shared" si="178"/>
        <v>0.60271363338339856</v>
      </c>
      <c r="AW216" s="298"/>
      <c r="AX216" s="24">
        <f t="shared" si="179"/>
        <v>25046.44927536232</v>
      </c>
      <c r="AY216" s="308"/>
      <c r="AZ216" s="10"/>
      <c r="BA216" s="65">
        <f t="shared" si="180"/>
        <v>1010726</v>
      </c>
      <c r="BB216" s="66"/>
      <c r="BC216" s="66">
        <v>119497624</v>
      </c>
      <c r="BD216" s="66"/>
      <c r="BE216" s="66">
        <f t="shared" si="181"/>
        <v>45791</v>
      </c>
      <c r="BF216" s="66"/>
      <c r="BG216" s="144">
        <f t="shared" si="182"/>
        <v>4.5305057948444978E-2</v>
      </c>
      <c r="BH216" s="66"/>
      <c r="BI216" s="170"/>
      <c r="BJ216" s="66"/>
      <c r="BK216" s="66">
        <f t="shared" si="183"/>
        <v>7125450</v>
      </c>
      <c r="BL216" s="66"/>
      <c r="BM216" s="144">
        <f t="shared" si="184"/>
        <v>4.9721491274235315E-2</v>
      </c>
      <c r="BN216" s="65">
        <f t="shared" si="185"/>
        <v>577283.20772946859</v>
      </c>
      <c r="BO216" s="66"/>
      <c r="BP216" s="66">
        <f t="shared" si="186"/>
        <v>7695142</v>
      </c>
      <c r="BQ216" s="66"/>
      <c r="BR216" s="435">
        <f t="shared" si="187"/>
        <v>6.4395774095056479E-2</v>
      </c>
      <c r="BS216" s="66"/>
      <c r="BT216" s="75"/>
      <c r="BU216" s="170"/>
      <c r="BV216" s="1"/>
      <c r="BW216" s="61">
        <f t="shared" ref="BW216:BW470" si="189">+BW215+1</f>
        <v>207</v>
      </c>
    </row>
    <row r="217" spans="2:75" x14ac:dyDescent="0.3">
      <c r="B217" s="158">
        <f t="shared" si="163"/>
        <v>44117</v>
      </c>
      <c r="C217" s="61"/>
      <c r="D217" s="17">
        <v>51534</v>
      </c>
      <c r="E217" s="16"/>
      <c r="F217" s="16"/>
      <c r="G217" s="16"/>
      <c r="H217" s="16">
        <f t="shared" si="168"/>
        <v>8653654</v>
      </c>
      <c r="I217" s="16"/>
      <c r="J217" s="436">
        <f t="shared" si="169"/>
        <v>5.9908487675131242E-3</v>
      </c>
      <c r="K217" s="16"/>
      <c r="L217" s="16"/>
      <c r="M217" s="16"/>
      <c r="N217" s="16">
        <f t="shared" si="188"/>
        <v>361154</v>
      </c>
      <c r="O217" s="16">
        <f t="shared" si="170"/>
        <v>41604.105769230766</v>
      </c>
      <c r="P217" s="41"/>
      <c r="Q217" s="17">
        <f t="shared" si="161"/>
        <v>361154</v>
      </c>
      <c r="R217" s="16"/>
      <c r="S217" s="60">
        <f t="shared" si="162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71"/>
        <v>223559</v>
      </c>
      <c r="AB217" s="33"/>
      <c r="AC217" s="46">
        <f t="shared" si="172"/>
        <v>2.5834058075351753E-2</v>
      </c>
      <c r="AD217" s="33"/>
      <c r="AE217" s="33">
        <f t="shared" si="173"/>
        <v>1074.8028846153845</v>
      </c>
      <c r="AF217" s="50"/>
      <c r="AG217" s="33">
        <f t="shared" si="174"/>
        <v>5003</v>
      </c>
      <c r="AH217" s="33">
        <f>SUM(D188:D718)</f>
        <v>976527003.4894855</v>
      </c>
      <c r="AI217" s="213">
        <f t="shared" si="175"/>
        <v>4.2151746286631878E-3</v>
      </c>
      <c r="AJ217" s="50"/>
      <c r="AK217" s="10"/>
      <c r="AL217" s="23">
        <f t="shared" si="176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7"/>
        <v>8.0646296783849908E-3</v>
      </c>
      <c r="AS217" s="25"/>
      <c r="AT217" s="25"/>
      <c r="AU217" s="24"/>
      <c r="AV217" s="298">
        <f t="shared" si="178"/>
        <v>0.60395608606491546</v>
      </c>
      <c r="AW217" s="298"/>
      <c r="AX217" s="24">
        <f t="shared" si="179"/>
        <v>25127.052884615383</v>
      </c>
      <c r="AY217" s="308"/>
      <c r="AZ217" s="10"/>
      <c r="BA217" s="65">
        <f t="shared" si="180"/>
        <v>1025948</v>
      </c>
      <c r="BB217" s="66"/>
      <c r="BC217" s="66">
        <v>120523572</v>
      </c>
      <c r="BD217" s="66"/>
      <c r="BE217" s="66">
        <f t="shared" si="181"/>
        <v>51534</v>
      </c>
      <c r="BF217" s="66"/>
      <c r="BG217" s="144">
        <f t="shared" si="182"/>
        <v>5.0230615976638193E-2</v>
      </c>
      <c r="BH217" s="66"/>
      <c r="BI217" s="170"/>
      <c r="BJ217" s="66"/>
      <c r="BK217" s="66">
        <f t="shared" si="183"/>
        <v>7204254</v>
      </c>
      <c r="BL217" s="66"/>
      <c r="BM217" s="144">
        <f t="shared" si="184"/>
        <v>5.0130658913469739E-2</v>
      </c>
      <c r="BN217" s="65">
        <f t="shared" si="185"/>
        <v>579440.25</v>
      </c>
      <c r="BO217" s="66"/>
      <c r="BP217" s="66">
        <f t="shared" si="186"/>
        <v>7746676</v>
      </c>
      <c r="BQ217" s="66"/>
      <c r="BR217" s="435">
        <f t="shared" si="187"/>
        <v>6.4275194233373703E-2</v>
      </c>
      <c r="BS217" s="66"/>
      <c r="BT217" s="75"/>
      <c r="BU217" s="170"/>
      <c r="BV217" s="1"/>
      <c r="BW217" s="61">
        <f t="shared" si="189"/>
        <v>208</v>
      </c>
    </row>
    <row r="218" spans="2:75" x14ac:dyDescent="0.3">
      <c r="B218" s="158">
        <f t="shared" si="163"/>
        <v>44118</v>
      </c>
      <c r="C218" s="61"/>
      <c r="D218" s="17">
        <v>59693</v>
      </c>
      <c r="E218" s="16"/>
      <c r="F218" s="16"/>
      <c r="G218" s="16"/>
      <c r="H218" s="16">
        <f t="shared" si="168"/>
        <v>8713347</v>
      </c>
      <c r="I218" s="16"/>
      <c r="J218" s="436">
        <f t="shared" si="169"/>
        <v>6.8980109442785672E-3</v>
      </c>
      <c r="K218" s="16"/>
      <c r="L218" s="16"/>
      <c r="M218" s="16"/>
      <c r="N218" s="16">
        <f t="shared" si="188"/>
        <v>371489</v>
      </c>
      <c r="O218" s="16">
        <f t="shared" si="170"/>
        <v>41690.655502392343</v>
      </c>
      <c r="P218" s="41"/>
      <c r="Q218" s="17">
        <f t="shared" si="161"/>
        <v>371489</v>
      </c>
      <c r="R218" s="16"/>
      <c r="S218" s="60">
        <f t="shared" si="162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71"/>
        <v>224529</v>
      </c>
      <c r="AB218" s="33"/>
      <c r="AC218" s="46">
        <f t="shared" si="172"/>
        <v>2.5768398756528348E-2</v>
      </c>
      <c r="AD218" s="33"/>
      <c r="AE218" s="33">
        <f t="shared" si="173"/>
        <v>1074.3014354066986</v>
      </c>
      <c r="AF218" s="50"/>
      <c r="AG218" s="33">
        <f t="shared" si="174"/>
        <v>5043</v>
      </c>
      <c r="AH218" s="33">
        <f>SUM(D189:D719)</f>
        <v>1154074207.060914</v>
      </c>
      <c r="AI218" s="213">
        <f t="shared" si="175"/>
        <v>1.7349203147064757E-2</v>
      </c>
      <c r="AJ218" s="50"/>
      <c r="AK218" s="10"/>
      <c r="AL218" s="23">
        <f t="shared" si="176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7"/>
        <v>1.0011811128329162E-2</v>
      </c>
      <c r="AS218" s="25"/>
      <c r="AT218" s="25"/>
      <c r="AU218" s="24"/>
      <c r="AV218" s="298">
        <f t="shared" si="178"/>
        <v>0.60582380111798595</v>
      </c>
      <c r="AW218" s="298"/>
      <c r="AX218" s="24">
        <f t="shared" si="179"/>
        <v>25257.191387559807</v>
      </c>
      <c r="AY218" s="308"/>
      <c r="AZ218" s="10"/>
      <c r="BA218" s="65">
        <f t="shared" si="180"/>
        <v>1043566</v>
      </c>
      <c r="BB218" s="66"/>
      <c r="BC218" s="66">
        <v>121567138</v>
      </c>
      <c r="BD218" s="66"/>
      <c r="BE218" s="66">
        <f t="shared" si="181"/>
        <v>59693</v>
      </c>
      <c r="BF218" s="66"/>
      <c r="BG218" s="144">
        <f t="shared" si="182"/>
        <v>5.7200982017428702E-2</v>
      </c>
      <c r="BH218" s="66"/>
      <c r="BI218" s="170"/>
      <c r="BJ218" s="66"/>
      <c r="BK218" s="66">
        <f t="shared" si="183"/>
        <v>7408289</v>
      </c>
      <c r="BL218" s="66"/>
      <c r="BM218" s="144">
        <f t="shared" si="184"/>
        <v>5.0145046987232815E-2</v>
      </c>
      <c r="BN218" s="65">
        <f t="shared" si="185"/>
        <v>581660.94736842101</v>
      </c>
      <c r="BO218" s="66"/>
      <c r="BP218" s="66">
        <f t="shared" si="186"/>
        <v>7806369</v>
      </c>
      <c r="BQ218" s="66"/>
      <c r="BR218" s="435">
        <f t="shared" si="187"/>
        <v>6.4214467235380671E-2</v>
      </c>
      <c r="BS218" s="66"/>
      <c r="BT218" s="75"/>
      <c r="BU218" s="170"/>
      <c r="BV218" s="1"/>
      <c r="BW218" s="61">
        <f t="shared" si="189"/>
        <v>209</v>
      </c>
    </row>
    <row r="219" spans="2:75" x14ac:dyDescent="0.3">
      <c r="B219" s="158">
        <f t="shared" si="163"/>
        <v>44119</v>
      </c>
      <c r="C219" s="61"/>
      <c r="D219" s="17">
        <v>66129</v>
      </c>
      <c r="E219" s="16"/>
      <c r="F219" s="16"/>
      <c r="G219" s="16"/>
      <c r="H219" s="16">
        <f t="shared" si="168"/>
        <v>8779476</v>
      </c>
      <c r="I219" s="16"/>
      <c r="J219" s="436">
        <f t="shared" si="169"/>
        <v>7.589391309676982E-3</v>
      </c>
      <c r="K219" s="16"/>
      <c r="L219" s="16"/>
      <c r="M219" s="16"/>
      <c r="N219" s="16">
        <f t="shared" si="188"/>
        <v>380300</v>
      </c>
      <c r="O219" s="16">
        <f t="shared" si="170"/>
        <v>41807.028571428571</v>
      </c>
      <c r="P219" s="41"/>
      <c r="Q219" s="17">
        <f t="shared" si="161"/>
        <v>380300</v>
      </c>
      <c r="R219" s="16"/>
      <c r="S219" s="60">
        <f t="shared" si="162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71"/>
        <v>225403</v>
      </c>
      <c r="AB219" s="33"/>
      <c r="AC219" s="46">
        <f t="shared" si="172"/>
        <v>2.5673855706194765E-2</v>
      </c>
      <c r="AD219" s="33"/>
      <c r="AE219" s="33">
        <f t="shared" si="173"/>
        <v>1073.347619047619</v>
      </c>
      <c r="AF219" s="50"/>
      <c r="AG219" s="33">
        <f t="shared" si="174"/>
        <v>4960</v>
      </c>
      <c r="AH219" s="33">
        <f t="shared" ref="AH219:AH224" si="190">SUM(D190:D723)</f>
        <v>1154037760.060914</v>
      </c>
      <c r="AI219" s="213">
        <f t="shared" si="175"/>
        <v>-6.8081698037645178E-3</v>
      </c>
      <c r="AJ219" s="50"/>
      <c r="AK219" s="10"/>
      <c r="AL219" s="23">
        <f t="shared" si="176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7"/>
        <v>7.8401092076102064E-3</v>
      </c>
      <c r="AS219" s="25"/>
      <c r="AT219" s="25"/>
      <c r="AU219" s="24"/>
      <c r="AV219" s="298">
        <f t="shared" si="178"/>
        <v>0.60597454791151539</v>
      </c>
      <c r="AW219" s="298"/>
      <c r="AX219" s="24">
        <f t="shared" si="179"/>
        <v>25333.995238095238</v>
      </c>
      <c r="AY219" s="308"/>
      <c r="AZ219" s="10"/>
      <c r="BA219" s="65">
        <f t="shared" si="180"/>
        <v>1128210</v>
      </c>
      <c r="BB219" s="66"/>
      <c r="BC219" s="66">
        <v>122695348</v>
      </c>
      <c r="BD219" s="66"/>
      <c r="BE219" s="66">
        <f t="shared" si="181"/>
        <v>66129</v>
      </c>
      <c r="BF219" s="66"/>
      <c r="BG219" s="144">
        <f t="shared" si="182"/>
        <v>5.8614087802802667E-2</v>
      </c>
      <c r="BH219" s="66"/>
      <c r="BI219" s="170"/>
      <c r="BJ219" s="66"/>
      <c r="BK219" s="66">
        <f t="shared" si="183"/>
        <v>7351533</v>
      </c>
      <c r="BL219" s="66"/>
      <c r="BM219" s="144">
        <f t="shared" si="184"/>
        <v>5.1730707051168785E-2</v>
      </c>
      <c r="BN219" s="65">
        <f t="shared" si="185"/>
        <v>584263.56190476194</v>
      </c>
      <c r="BO219" s="66"/>
      <c r="BP219" s="66">
        <f t="shared" si="186"/>
        <v>7872498</v>
      </c>
      <c r="BQ219" s="66"/>
      <c r="BR219" s="435">
        <f t="shared" si="187"/>
        <v>6.4162970547179995E-2</v>
      </c>
      <c r="BS219" s="66"/>
      <c r="BT219" s="75"/>
      <c r="BU219" s="170"/>
      <c r="BV219" s="1"/>
      <c r="BW219" s="61">
        <f t="shared" si="189"/>
        <v>210</v>
      </c>
    </row>
    <row r="220" spans="2:75" x14ac:dyDescent="0.3">
      <c r="B220" s="158">
        <f t="shared" si="163"/>
        <v>44120</v>
      </c>
      <c r="C220" s="61"/>
      <c r="D220" s="17">
        <v>71687</v>
      </c>
      <c r="E220" s="16"/>
      <c r="F220" s="16"/>
      <c r="G220" s="16"/>
      <c r="H220" s="16">
        <f t="shared" si="168"/>
        <v>8851163</v>
      </c>
      <c r="I220" s="16"/>
      <c r="J220" s="436">
        <f t="shared" si="169"/>
        <v>8.1652936917875289E-3</v>
      </c>
      <c r="K220" s="16"/>
      <c r="L220" s="16"/>
      <c r="M220" s="16"/>
      <c r="N220" s="16">
        <f t="shared" si="188"/>
        <v>391004</v>
      </c>
      <c r="O220" s="16">
        <f t="shared" si="170"/>
        <v>41948.639810426539</v>
      </c>
      <c r="P220" s="41"/>
      <c r="Q220" s="17">
        <f t="shared" si="161"/>
        <v>391004</v>
      </c>
      <c r="R220" s="16"/>
      <c r="S220" s="60">
        <f t="shared" si="162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71"/>
        <v>226331</v>
      </c>
      <c r="AB220" s="33"/>
      <c r="AC220" s="46">
        <f t="shared" si="172"/>
        <v>2.5570763977569952E-2</v>
      </c>
      <c r="AD220" s="33"/>
      <c r="AE220" s="33">
        <f t="shared" si="173"/>
        <v>1072.6587677725117</v>
      </c>
      <c r="AF220" s="50"/>
      <c r="AG220" s="33">
        <f t="shared" si="174"/>
        <v>4979</v>
      </c>
      <c r="AH220" s="33">
        <f t="shared" si="190"/>
        <v>1153997606.060914</v>
      </c>
      <c r="AI220" s="213">
        <f t="shared" si="175"/>
        <v>-1.1907124429450288E-2</v>
      </c>
      <c r="AJ220" s="50"/>
      <c r="AK220" s="10"/>
      <c r="AL220" s="23">
        <f t="shared" si="176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7"/>
        <v>1.4146622860793675E-2</v>
      </c>
      <c r="AS220" s="25"/>
      <c r="AT220" s="25"/>
      <c r="AU220" s="24"/>
      <c r="AV220" s="298">
        <f t="shared" si="178"/>
        <v>0.60956972546997501</v>
      </c>
      <c r="AW220" s="298"/>
      <c r="AX220" s="24">
        <f t="shared" si="179"/>
        <v>25570.620853080567</v>
      </c>
      <c r="AY220" s="308"/>
      <c r="AZ220" s="10"/>
      <c r="BA220" s="65">
        <f t="shared" si="180"/>
        <v>1041099</v>
      </c>
      <c r="BB220" s="66"/>
      <c r="BC220" s="66">
        <v>123736447</v>
      </c>
      <c r="BD220" s="66"/>
      <c r="BE220" s="66">
        <f t="shared" si="181"/>
        <v>71687</v>
      </c>
      <c r="BF220" s="66"/>
      <c r="BG220" s="144">
        <f t="shared" si="182"/>
        <v>6.885704433488074E-2</v>
      </c>
      <c r="BH220" s="66"/>
      <c r="BI220" s="170"/>
      <c r="BJ220" s="66"/>
      <c r="BK220" s="66">
        <f t="shared" si="183"/>
        <v>7238312</v>
      </c>
      <c r="BL220" s="66"/>
      <c r="BM220" s="144">
        <f t="shared" si="184"/>
        <v>5.40186717566195E-2</v>
      </c>
      <c r="BN220" s="65">
        <f t="shared" si="185"/>
        <v>586428.65876777249</v>
      </c>
      <c r="BO220" s="66"/>
      <c r="BP220" s="66">
        <f t="shared" si="186"/>
        <v>7944185</v>
      </c>
      <c r="BQ220" s="66"/>
      <c r="BR220" s="435">
        <f t="shared" si="187"/>
        <v>6.4202465745602025E-2</v>
      </c>
      <c r="BS220" s="66"/>
      <c r="BT220" s="75"/>
      <c r="BU220" s="170"/>
      <c r="BV220" s="1"/>
      <c r="BW220" s="61">
        <f t="shared" si="189"/>
        <v>211</v>
      </c>
    </row>
    <row r="221" spans="2:75" x14ac:dyDescent="0.3">
      <c r="B221" s="158">
        <f t="shared" si="163"/>
        <v>44121</v>
      </c>
      <c r="C221" s="61"/>
      <c r="D221" s="17">
        <v>54232</v>
      </c>
      <c r="E221" s="16"/>
      <c r="F221" s="16"/>
      <c r="G221" s="16"/>
      <c r="H221" s="16">
        <f t="shared" si="168"/>
        <v>8905395</v>
      </c>
      <c r="I221" s="16"/>
      <c r="J221" s="436">
        <f t="shared" si="169"/>
        <v>6.1271044268419866E-3</v>
      </c>
      <c r="K221" s="16"/>
      <c r="L221" s="16"/>
      <c r="M221" s="16"/>
      <c r="N221" s="16">
        <f t="shared" si="188"/>
        <v>391001</v>
      </c>
      <c r="O221" s="16">
        <f t="shared" si="170"/>
        <v>42006.580188679247</v>
      </c>
      <c r="P221" s="41"/>
      <c r="Q221" s="17">
        <f t="shared" si="161"/>
        <v>391001</v>
      </c>
      <c r="R221" s="16"/>
      <c r="S221" s="60">
        <f t="shared" si="162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71"/>
        <v>226969</v>
      </c>
      <c r="AB221" s="33"/>
      <c r="AC221" s="46">
        <f t="shared" si="172"/>
        <v>2.5486685318281785E-2</v>
      </c>
      <c r="AD221" s="33"/>
      <c r="AE221" s="33">
        <f t="shared" si="173"/>
        <v>1070.6084905660377</v>
      </c>
      <c r="AF221" s="50"/>
      <c r="AG221" s="33">
        <f t="shared" si="174"/>
        <v>4894</v>
      </c>
      <c r="AH221" s="33">
        <f t="shared" si="190"/>
        <v>1153951311.060914</v>
      </c>
      <c r="AI221" s="213">
        <f t="shared" si="175"/>
        <v>-2.25684042340723E-2</v>
      </c>
      <c r="AJ221" s="50"/>
      <c r="AK221" s="10"/>
      <c r="AL221" s="23">
        <f t="shared" si="176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7"/>
        <v>6.8189556253557427E-3</v>
      </c>
      <c r="AS221" s="25"/>
      <c r="AT221" s="25"/>
      <c r="AU221" s="24"/>
      <c r="AV221" s="298">
        <f t="shared" si="178"/>
        <v>0.60998888875788215</v>
      </c>
      <c r="AW221" s="298"/>
      <c r="AX221" s="24">
        <f t="shared" si="179"/>
        <v>25623.547169811322</v>
      </c>
      <c r="AY221" s="308"/>
      <c r="AZ221" s="10"/>
      <c r="BA221" s="65">
        <f t="shared" si="180"/>
        <v>1056221</v>
      </c>
      <c r="BB221" s="66"/>
      <c r="BC221" s="66">
        <v>124792668</v>
      </c>
      <c r="BD221" s="66"/>
      <c r="BE221" s="66">
        <f t="shared" si="181"/>
        <v>54232</v>
      </c>
      <c r="BF221" s="66"/>
      <c r="BG221" s="144">
        <f t="shared" si="182"/>
        <v>5.1345315042969228E-2</v>
      </c>
      <c r="BH221" s="66"/>
      <c r="BI221" s="170"/>
      <c r="BJ221" s="66"/>
      <c r="BK221" s="66">
        <f t="shared" si="183"/>
        <v>7191246</v>
      </c>
      <c r="BL221" s="66"/>
      <c r="BM221" s="144">
        <f t="shared" si="184"/>
        <v>5.4371801493093133E-2</v>
      </c>
      <c r="BN221" s="65">
        <f t="shared" si="185"/>
        <v>588644.66037735844</v>
      </c>
      <c r="BO221" s="66"/>
      <c r="BP221" s="66">
        <f t="shared" si="186"/>
        <v>7998417</v>
      </c>
      <c r="BQ221" s="66"/>
      <c r="BR221" s="435">
        <f t="shared" si="187"/>
        <v>6.4093645309354227E-2</v>
      </c>
      <c r="BS221" s="66"/>
      <c r="BT221" s="75"/>
      <c r="BU221" s="170"/>
      <c r="BV221" s="1"/>
      <c r="BW221" s="61">
        <f t="shared" si="189"/>
        <v>212</v>
      </c>
    </row>
    <row r="222" spans="2:75" x14ac:dyDescent="0.3">
      <c r="B222" s="347">
        <f t="shared" si="163"/>
        <v>44122</v>
      </c>
      <c r="C222" s="61"/>
      <c r="D222" s="17">
        <v>44941</v>
      </c>
      <c r="E222" s="16"/>
      <c r="F222" s="16"/>
      <c r="G222" s="16"/>
      <c r="H222" s="16">
        <f t="shared" si="168"/>
        <v>8950336</v>
      </c>
      <c r="I222" s="16"/>
      <c r="J222" s="436">
        <f t="shared" si="169"/>
        <v>5.0464914807260095E-3</v>
      </c>
      <c r="K222" s="16"/>
      <c r="L222" s="16"/>
      <c r="M222" s="16"/>
      <c r="N222" s="16">
        <f t="shared" si="188"/>
        <v>394007</v>
      </c>
      <c r="O222" s="16">
        <f t="shared" si="170"/>
        <v>42020.356807511736</v>
      </c>
      <c r="P222" s="41"/>
      <c r="Q222" s="17">
        <f t="shared" si="161"/>
        <v>394007</v>
      </c>
      <c r="R222" s="16"/>
      <c r="S222" s="60">
        <f t="shared" si="162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71"/>
        <v>227417</v>
      </c>
      <c r="AB222" s="33"/>
      <c r="AC222" s="46">
        <f t="shared" si="172"/>
        <v>2.5408766777023788E-2</v>
      </c>
      <c r="AD222" s="33"/>
      <c r="AE222" s="33">
        <f t="shared" si="173"/>
        <v>1067.6854460093896</v>
      </c>
      <c r="AF222" s="50"/>
      <c r="AG222" s="33">
        <f t="shared" si="174"/>
        <v>5017</v>
      </c>
      <c r="AH222" s="33">
        <f t="shared" si="190"/>
        <v>1153899966.060914</v>
      </c>
      <c r="AI222" s="213">
        <f t="shared" si="175"/>
        <v>3.3999999999999998E-3</v>
      </c>
      <c r="AJ222" s="50"/>
      <c r="AK222" s="10"/>
      <c r="AL222" s="23">
        <f t="shared" si="176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7"/>
        <v>4.6927649096350057E-3</v>
      </c>
      <c r="AS222" s="25"/>
      <c r="AT222" s="25"/>
      <c r="AU222" s="24"/>
      <c r="AV222" s="298">
        <f t="shared" si="178"/>
        <v>0.60977420289026019</v>
      </c>
      <c r="AW222" s="298"/>
      <c r="AX222" s="24">
        <f t="shared" si="179"/>
        <v>25622.929577464787</v>
      </c>
      <c r="AY222" s="308"/>
      <c r="AZ222" s="348"/>
      <c r="BA222" s="65">
        <f t="shared" si="180"/>
        <v>891213</v>
      </c>
      <c r="BB222" s="66"/>
      <c r="BC222" s="66">
        <v>125683881</v>
      </c>
      <c r="BD222" s="66"/>
      <c r="BE222" s="66">
        <f t="shared" si="181"/>
        <v>44941</v>
      </c>
      <c r="BF222" s="66"/>
      <c r="BG222" s="144">
        <f t="shared" si="182"/>
        <v>5.0426777885870154E-2</v>
      </c>
      <c r="BH222" s="66"/>
      <c r="BI222" s="170"/>
      <c r="BJ222" s="66"/>
      <c r="BK222" s="66">
        <f t="shared" si="183"/>
        <v>7196983</v>
      </c>
      <c r="BL222" s="66"/>
      <c r="BM222" s="144">
        <f t="shared" si="184"/>
        <v>5.4746134595565946E-2</v>
      </c>
      <c r="BN222" s="65">
        <f t="shared" si="185"/>
        <v>590065.1690140845</v>
      </c>
      <c r="BO222" s="66"/>
      <c r="BP222" s="66">
        <f t="shared" si="186"/>
        <v>8043358</v>
      </c>
      <c r="BQ222" s="66"/>
      <c r="BR222" s="435">
        <f t="shared" si="187"/>
        <v>6.39967347921091E-2</v>
      </c>
      <c r="BS222" s="66"/>
      <c r="BT222" s="75"/>
      <c r="BU222" s="170"/>
      <c r="BV222" s="1"/>
      <c r="BW222" s="61">
        <f t="shared" si="189"/>
        <v>213</v>
      </c>
    </row>
    <row r="223" spans="2:75" x14ac:dyDescent="0.3">
      <c r="B223" s="158">
        <f t="shared" si="163"/>
        <v>44123</v>
      </c>
      <c r="C223" s="61"/>
      <c r="D223" s="17">
        <v>57327</v>
      </c>
      <c r="E223" s="16"/>
      <c r="F223" s="16"/>
      <c r="G223" s="16"/>
      <c r="H223" s="16">
        <f t="shared" ref="H223:H229" si="191">+H222+D223</f>
        <v>9007663</v>
      </c>
      <c r="I223" s="16"/>
      <c r="J223" s="436">
        <f t="shared" ref="J223:J229" si="192">+D223/H222</f>
        <v>6.4050109403714006E-3</v>
      </c>
      <c r="K223" s="16"/>
      <c r="L223" s="16"/>
      <c r="M223" s="16"/>
      <c r="N223" s="16">
        <f t="shared" ref="N223:N229" si="193">SUM(D217:D223)</f>
        <v>405543</v>
      </c>
      <c r="O223" s="16">
        <f t="shared" ref="O223:O229" si="194">+H223/BW223</f>
        <v>42091.883177570096</v>
      </c>
      <c r="P223" s="41"/>
      <c r="Q223" s="17">
        <f t="shared" si="161"/>
        <v>405543</v>
      </c>
      <c r="R223" s="16"/>
      <c r="S223" s="60">
        <f t="shared" si="162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5">+AA222+W223</f>
        <v>227859</v>
      </c>
      <c r="AB223" s="33"/>
      <c r="AC223" s="46">
        <f t="shared" ref="AC223:AC229" si="196">+AA223/H223</f>
        <v>2.5296128418658647E-2</v>
      </c>
      <c r="AD223" s="33"/>
      <c r="AE223" s="33">
        <f t="shared" ref="AE223:AE229" si="197">+AA223/BW223</f>
        <v>1064.7616822429907</v>
      </c>
      <c r="AF223" s="50"/>
      <c r="AG223" s="33">
        <f t="shared" ref="AG223:AG229" si="198">SUM(W217:W223)</f>
        <v>5143</v>
      </c>
      <c r="AH223" s="33">
        <f t="shared" si="190"/>
        <v>1153856353.060914</v>
      </c>
      <c r="AI223" s="213">
        <f t="shared" ref="AI223:AI229" si="199">+(AG223-AG216)/AG216</f>
        <v>3.5225442834138483E-2</v>
      </c>
      <c r="AJ223" s="50"/>
      <c r="AK223" s="10"/>
      <c r="AL223" s="23">
        <f t="shared" ref="AL223:AL229" si="200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201">+AL223/AP222</f>
        <v>8.3522607758162622E-3</v>
      </c>
      <c r="AS223" s="25"/>
      <c r="AT223" s="25"/>
      <c r="AU223" s="24"/>
      <c r="AV223" s="298">
        <f t="shared" ref="AV223:AV229" si="202">+AP223/H223</f>
        <v>0.61095402880858218</v>
      </c>
      <c r="AW223" s="298"/>
      <c r="AX223" s="24">
        <f t="shared" ref="AX223:AX229" si="203">+AP223/BW223</f>
        <v>25716.205607476637</v>
      </c>
      <c r="AY223" s="308"/>
      <c r="AZ223" s="10"/>
      <c r="BA223" s="65">
        <f t="shared" ref="BA223:BA229" si="204">+BC223-BC222</f>
        <v>1373226</v>
      </c>
      <c r="BB223" s="66"/>
      <c r="BC223" s="66">
        <v>127057107</v>
      </c>
      <c r="BD223" s="66"/>
      <c r="BE223" s="66">
        <f t="shared" ref="BE223:BE229" si="205">+D223</f>
        <v>57327</v>
      </c>
      <c r="BF223" s="66"/>
      <c r="BG223" s="144">
        <f t="shared" ref="BG223:BG229" si="206">+BE223/BA223</f>
        <v>4.1746223855359567E-2</v>
      </c>
      <c r="BH223" s="66"/>
      <c r="BI223" s="170"/>
      <c r="BJ223" s="66"/>
      <c r="BK223" s="66">
        <f t="shared" ref="BK223:BK229" si="207">SUM(BA217:BA223)</f>
        <v>7559483</v>
      </c>
      <c r="BL223" s="66"/>
      <c r="BM223" s="144">
        <f t="shared" ref="BM223:BM229" si="208">+Q223/BK223</f>
        <v>5.3646922679765272E-2</v>
      </c>
      <c r="BN223" s="65">
        <f t="shared" ref="BN223:BN229" si="209">+BC223/BW223</f>
        <v>593724.79906542052</v>
      </c>
      <c r="BO223" s="66"/>
      <c r="BP223" s="66">
        <f t="shared" ref="BP223:BP229" si="210">+BP222+BE223</f>
        <v>8100685</v>
      </c>
      <c r="BQ223" s="66"/>
      <c r="BR223" s="435">
        <f t="shared" ref="BR223:BR229" si="211">+BP223/BC223</f>
        <v>6.3756252532965352E-2</v>
      </c>
      <c r="BS223" s="66"/>
      <c r="BT223" s="75"/>
      <c r="BU223" s="170"/>
      <c r="BV223" s="1"/>
      <c r="BW223" s="61">
        <f t="shared" si="189"/>
        <v>214</v>
      </c>
    </row>
    <row r="224" spans="2:75" x14ac:dyDescent="0.3">
      <c r="B224" s="158">
        <f t="shared" si="163"/>
        <v>44124</v>
      </c>
      <c r="C224" s="61"/>
      <c r="D224" s="17">
        <v>62072</v>
      </c>
      <c r="E224" s="16"/>
      <c r="F224" s="16"/>
      <c r="G224" s="16"/>
      <c r="H224" s="16">
        <f t="shared" si="191"/>
        <v>9069735</v>
      </c>
      <c r="I224" s="16"/>
      <c r="J224" s="436">
        <f t="shared" si="192"/>
        <v>6.8910215668592399E-3</v>
      </c>
      <c r="K224" s="16"/>
      <c r="L224" s="16"/>
      <c r="M224" s="16"/>
      <c r="N224" s="16">
        <f t="shared" si="193"/>
        <v>416081</v>
      </c>
      <c r="O224" s="16">
        <f t="shared" si="194"/>
        <v>42184.813953488374</v>
      </c>
      <c r="P224" s="41"/>
      <c r="Q224" s="17">
        <f t="shared" si="161"/>
        <v>416081</v>
      </c>
      <c r="R224" s="16"/>
      <c r="S224" s="60">
        <f t="shared" si="162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5"/>
        <v>228811</v>
      </c>
      <c r="AB224" s="33"/>
      <c r="AC224" s="46">
        <f t="shared" si="196"/>
        <v>2.5227969725686583E-2</v>
      </c>
      <c r="AD224" s="33"/>
      <c r="AE224" s="33">
        <f t="shared" si="197"/>
        <v>1064.2372093023255</v>
      </c>
      <c r="AF224" s="50"/>
      <c r="AG224" s="33">
        <f t="shared" si="198"/>
        <v>5252</v>
      </c>
      <c r="AH224" s="33">
        <f t="shared" si="190"/>
        <v>1153822967.060914</v>
      </c>
      <c r="AI224" s="213">
        <f t="shared" si="199"/>
        <v>4.977013791724965E-2</v>
      </c>
      <c r="AJ224" s="50"/>
      <c r="AK224" s="10"/>
      <c r="AL224" s="23">
        <f t="shared" si="200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201"/>
        <v>7.6956092270992439E-3</v>
      </c>
      <c r="AS224" s="25"/>
      <c r="AT224" s="25"/>
      <c r="AU224" s="24"/>
      <c r="AV224" s="298">
        <f t="shared" si="202"/>
        <v>0.61144223067156867</v>
      </c>
      <c r="AW224" s="298"/>
      <c r="AX224" s="24">
        <f t="shared" si="203"/>
        <v>25793.576744186048</v>
      </c>
      <c r="AY224" s="308"/>
      <c r="AZ224" s="10"/>
      <c r="BA224" s="65">
        <f t="shared" si="204"/>
        <v>777769</v>
      </c>
      <c r="BB224" s="66"/>
      <c r="BC224" s="66">
        <v>127834876</v>
      </c>
      <c r="BD224" s="66"/>
      <c r="BE224" s="66">
        <f t="shared" si="205"/>
        <v>62072</v>
      </c>
      <c r="BF224" s="66"/>
      <c r="BG224" s="144">
        <f t="shared" si="206"/>
        <v>7.9807757830409803E-2</v>
      </c>
      <c r="BH224" s="66"/>
      <c r="BI224" s="170"/>
      <c r="BJ224" s="66"/>
      <c r="BK224" s="66">
        <f t="shared" si="207"/>
        <v>7311304</v>
      </c>
      <c r="BL224" s="66"/>
      <c r="BM224" s="144">
        <f t="shared" si="208"/>
        <v>5.6909273639832239E-2</v>
      </c>
      <c r="BN224" s="65">
        <f t="shared" si="209"/>
        <v>594580.81860465114</v>
      </c>
      <c r="BO224" s="66"/>
      <c r="BP224" s="66">
        <f t="shared" si="210"/>
        <v>8162757</v>
      </c>
      <c r="BQ224" s="66"/>
      <c r="BR224" s="435">
        <f t="shared" si="211"/>
        <v>6.3853912605195476E-2</v>
      </c>
      <c r="BS224" s="66"/>
      <c r="BT224" s="75"/>
      <c r="BU224" s="170"/>
      <c r="BV224" s="1"/>
      <c r="BW224" s="61">
        <f t="shared" si="189"/>
        <v>215</v>
      </c>
    </row>
    <row r="225" spans="2:75" x14ac:dyDescent="0.3">
      <c r="B225" s="158">
        <f t="shared" si="163"/>
        <v>44125</v>
      </c>
      <c r="C225" s="61"/>
      <c r="D225" s="17">
        <v>63663</v>
      </c>
      <c r="E225" s="16"/>
      <c r="F225" s="16"/>
      <c r="G225" s="16"/>
      <c r="H225" s="16">
        <f t="shared" si="191"/>
        <v>9133398</v>
      </c>
      <c r="I225" s="16"/>
      <c r="J225" s="436">
        <f t="shared" si="192"/>
        <v>7.0192789535747186E-3</v>
      </c>
      <c r="K225" s="16"/>
      <c r="L225" s="16"/>
      <c r="M225" s="16"/>
      <c r="N225" s="16">
        <f t="shared" si="193"/>
        <v>420051</v>
      </c>
      <c r="O225" s="16">
        <f t="shared" si="194"/>
        <v>42284.25</v>
      </c>
      <c r="P225" s="41"/>
      <c r="Q225" s="17">
        <f t="shared" si="161"/>
        <v>420051</v>
      </c>
      <c r="R225" s="16"/>
      <c r="S225" s="60">
        <f t="shared" si="162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5"/>
        <v>230036</v>
      </c>
      <c r="AB225" s="33"/>
      <c r="AC225" s="46">
        <f t="shared" si="196"/>
        <v>2.518624503169576E-2</v>
      </c>
      <c r="AD225" s="33"/>
      <c r="AE225" s="33">
        <f t="shared" si="197"/>
        <v>1064.9814814814815</v>
      </c>
      <c r="AF225" s="50"/>
      <c r="AG225" s="33">
        <f t="shared" si="198"/>
        <v>5507</v>
      </c>
      <c r="AH225" s="33">
        <f>SUM(D196:D734)</f>
        <v>1153786163.060914</v>
      </c>
      <c r="AI225" s="213">
        <f t="shared" si="199"/>
        <v>9.2008724965298438E-2</v>
      </c>
      <c r="AJ225" s="50"/>
      <c r="AK225" s="10"/>
      <c r="AL225" s="23">
        <f t="shared" si="200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201"/>
        <v>1.0187681483347486E-2</v>
      </c>
      <c r="AS225" s="25"/>
      <c r="AT225" s="25"/>
      <c r="AU225" s="24"/>
      <c r="AV225" s="298">
        <f t="shared" si="202"/>
        <v>0.61336602215298186</v>
      </c>
      <c r="AW225" s="298"/>
      <c r="AX225" s="24">
        <f t="shared" si="203"/>
        <v>25935.722222222223</v>
      </c>
      <c r="AY225" s="308"/>
      <c r="AZ225" s="10"/>
      <c r="BA225" s="65">
        <f t="shared" si="204"/>
        <v>815281</v>
      </c>
      <c r="BB225" s="66"/>
      <c r="BC225" s="66">
        <v>128650157</v>
      </c>
      <c r="BD225" s="66"/>
      <c r="BE225" s="66">
        <f t="shared" si="205"/>
        <v>63663</v>
      </c>
      <c r="BF225" s="66"/>
      <c r="BG225" s="144">
        <f t="shared" si="206"/>
        <v>7.8087187117079876E-2</v>
      </c>
      <c r="BH225" s="66"/>
      <c r="BI225" s="170"/>
      <c r="BJ225" s="66"/>
      <c r="BK225" s="66">
        <f t="shared" si="207"/>
        <v>7083019</v>
      </c>
      <c r="BL225" s="66"/>
      <c r="BM225" s="144">
        <f t="shared" si="208"/>
        <v>5.9303949347022787E-2</v>
      </c>
      <c r="BN225" s="65">
        <f t="shared" si="209"/>
        <v>595602.57870370371</v>
      </c>
      <c r="BO225" s="66"/>
      <c r="BP225" s="66">
        <f t="shared" si="210"/>
        <v>8226420</v>
      </c>
      <c r="BQ225" s="66"/>
      <c r="BR225" s="435">
        <f t="shared" si="211"/>
        <v>6.3944111626696262E-2</v>
      </c>
      <c r="BS225" s="66"/>
      <c r="BT225" s="75"/>
      <c r="BU225" s="170"/>
      <c r="BV225" s="1"/>
      <c r="BW225" s="61">
        <f t="shared" si="189"/>
        <v>216</v>
      </c>
    </row>
    <row r="226" spans="2:75" x14ac:dyDescent="0.3">
      <c r="B226" s="158">
        <f t="shared" si="163"/>
        <v>44126</v>
      </c>
      <c r="C226" s="61"/>
      <c r="D226" s="17">
        <v>74301</v>
      </c>
      <c r="E226" s="16"/>
      <c r="F226" s="16"/>
      <c r="G226" s="16"/>
      <c r="H226" s="16">
        <f t="shared" si="191"/>
        <v>9207699</v>
      </c>
      <c r="I226" s="16"/>
      <c r="J226" s="436">
        <f t="shared" si="192"/>
        <v>8.1350883866004742E-3</v>
      </c>
      <c r="K226" s="16"/>
      <c r="L226" s="16"/>
      <c r="M226" s="16"/>
      <c r="N226" s="16">
        <f t="shared" si="193"/>
        <v>428223</v>
      </c>
      <c r="O226" s="16">
        <f t="shared" si="194"/>
        <v>42431.792626728107</v>
      </c>
      <c r="P226" s="41"/>
      <c r="Q226" s="17">
        <f t="shared" si="161"/>
        <v>428223</v>
      </c>
      <c r="R226" s="16"/>
      <c r="S226" s="60">
        <f t="shared" si="162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5"/>
        <v>231009</v>
      </c>
      <c r="AB226" s="33"/>
      <c r="AC226" s="46">
        <f t="shared" si="196"/>
        <v>2.508867850697552E-2</v>
      </c>
      <c r="AD226" s="33"/>
      <c r="AE226" s="33">
        <f t="shared" si="197"/>
        <v>1064.557603686636</v>
      </c>
      <c r="AF226" s="50"/>
      <c r="AG226" s="33">
        <f t="shared" si="198"/>
        <v>5606</v>
      </c>
      <c r="AH226" s="33">
        <f>SUM(D197:D735)</f>
        <v>1153750467.060914</v>
      </c>
      <c r="AI226" s="213">
        <f t="shared" si="199"/>
        <v>0.13024193548387097</v>
      </c>
      <c r="AJ226" s="50"/>
      <c r="AK226" s="10"/>
      <c r="AL226" s="23">
        <f t="shared" si="200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201"/>
        <v>9.4937341533092145E-3</v>
      </c>
      <c r="AS226" s="25"/>
      <c r="AT226" s="25"/>
      <c r="AU226" s="24"/>
      <c r="AV226" s="298">
        <f t="shared" si="202"/>
        <v>0.61419264465530421</v>
      </c>
      <c r="AW226" s="298"/>
      <c r="AX226" s="24">
        <f t="shared" si="203"/>
        <v>26061.294930875578</v>
      </c>
      <c r="AY226" s="308"/>
      <c r="AZ226" s="10"/>
      <c r="BA226" s="65">
        <f t="shared" si="204"/>
        <v>1154411</v>
      </c>
      <c r="BB226" s="66"/>
      <c r="BC226" s="66">
        <v>129804568</v>
      </c>
      <c r="BD226" s="66"/>
      <c r="BE226" s="66">
        <f t="shared" si="205"/>
        <v>74301</v>
      </c>
      <c r="BF226" s="66"/>
      <c r="BG226" s="144">
        <f t="shared" si="206"/>
        <v>6.4362692316687897E-2</v>
      </c>
      <c r="BH226" s="66"/>
      <c r="BI226" s="170"/>
      <c r="BJ226" s="66"/>
      <c r="BK226" s="66">
        <f t="shared" si="207"/>
        <v>7109220</v>
      </c>
      <c r="BL226" s="66"/>
      <c r="BM226" s="144">
        <f t="shared" si="208"/>
        <v>6.0234878087891498E-2</v>
      </c>
      <c r="BN226" s="65">
        <f t="shared" si="209"/>
        <v>598177.73271889403</v>
      </c>
      <c r="BO226" s="66"/>
      <c r="BP226" s="66">
        <f t="shared" si="210"/>
        <v>8300721</v>
      </c>
      <c r="BQ226" s="66"/>
      <c r="BR226" s="435">
        <f t="shared" si="211"/>
        <v>6.3947834254954719E-2</v>
      </c>
      <c r="BS226" s="66"/>
      <c r="BT226" s="75"/>
      <c r="BU226" s="170"/>
      <c r="BV226" s="1"/>
      <c r="BW226" s="61">
        <f t="shared" si="189"/>
        <v>217</v>
      </c>
    </row>
    <row r="227" spans="2:75" x14ac:dyDescent="0.3">
      <c r="B227" s="158">
        <f t="shared" si="163"/>
        <v>44127</v>
      </c>
      <c r="C227" s="61"/>
      <c r="D227" s="17">
        <v>81414</v>
      </c>
      <c r="E227" s="16"/>
      <c r="F227" s="16"/>
      <c r="G227" s="16"/>
      <c r="H227" s="16">
        <f t="shared" si="191"/>
        <v>9289113</v>
      </c>
      <c r="I227" s="16"/>
      <c r="J227" s="436">
        <f t="shared" si="192"/>
        <v>8.8419484607392147E-3</v>
      </c>
      <c r="K227" s="16"/>
      <c r="L227" s="16"/>
      <c r="M227" s="16"/>
      <c r="N227" s="16">
        <f t="shared" si="193"/>
        <v>437950</v>
      </c>
      <c r="O227" s="16">
        <f t="shared" si="194"/>
        <v>42610.610091743118</v>
      </c>
      <c r="P227" s="41"/>
      <c r="Q227" s="17">
        <f t="shared" si="161"/>
        <v>437950</v>
      </c>
      <c r="R227" s="16"/>
      <c r="S227" s="60">
        <f t="shared" si="162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5"/>
        <v>231912</v>
      </c>
      <c r="AB227" s="33"/>
      <c r="AC227" s="46">
        <f t="shared" si="196"/>
        <v>2.4966000521255367E-2</v>
      </c>
      <c r="AD227" s="33"/>
      <c r="AE227" s="33">
        <f t="shared" si="197"/>
        <v>1063.8165137614678</v>
      </c>
      <c r="AF227" s="50"/>
      <c r="AG227" s="33">
        <f t="shared" si="198"/>
        <v>5581</v>
      </c>
      <c r="AH227" s="33">
        <f>SUM(D198:D736)</f>
        <v>1153708851.060914</v>
      </c>
      <c r="AI227" s="213">
        <f t="shared" si="199"/>
        <v>0.12090781281381803</v>
      </c>
      <c r="AJ227" s="50"/>
      <c r="AK227" s="10"/>
      <c r="AL227" s="23">
        <f t="shared" si="200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201"/>
        <v>7.5787301153378041E-3</v>
      </c>
      <c r="AS227" s="25"/>
      <c r="AT227" s="25"/>
      <c r="AU227" s="24"/>
      <c r="AV227" s="298">
        <f t="shared" si="202"/>
        <v>0.61342358522283025</v>
      </c>
      <c r="AW227" s="298"/>
      <c r="AX227" s="24">
        <f t="shared" si="203"/>
        <v>26138.353211009173</v>
      </c>
      <c r="AY227" s="308"/>
      <c r="AZ227" s="10"/>
      <c r="BA227" s="65">
        <f t="shared" si="204"/>
        <v>1252145</v>
      </c>
      <c r="BB227" s="66"/>
      <c r="BC227" s="66">
        <v>131056713</v>
      </c>
      <c r="BD227" s="66"/>
      <c r="BE227" s="66">
        <f t="shared" si="205"/>
        <v>81414</v>
      </c>
      <c r="BF227" s="66"/>
      <c r="BG227" s="144">
        <f t="shared" si="206"/>
        <v>6.501962632123276E-2</v>
      </c>
      <c r="BH227" s="66"/>
      <c r="BI227" s="170"/>
      <c r="BJ227" s="66"/>
      <c r="BK227" s="66">
        <f t="shared" si="207"/>
        <v>7320266</v>
      </c>
      <c r="BL227" s="66"/>
      <c r="BM227" s="144">
        <f t="shared" si="208"/>
        <v>5.9827060929206671E-2</v>
      </c>
      <c r="BN227" s="65">
        <f t="shared" si="209"/>
        <v>601177.58256880729</v>
      </c>
      <c r="BO227" s="66"/>
      <c r="BP227" s="66">
        <f t="shared" si="210"/>
        <v>8382135</v>
      </c>
      <c r="BQ227" s="66"/>
      <c r="BR227" s="435">
        <f t="shared" si="211"/>
        <v>6.3958074394861411E-2</v>
      </c>
      <c r="BS227" s="66"/>
      <c r="BT227" s="75"/>
      <c r="BU227" s="170"/>
      <c r="BV227" s="1"/>
      <c r="BW227" s="61">
        <f t="shared" si="189"/>
        <v>218</v>
      </c>
    </row>
    <row r="228" spans="2:75" x14ac:dyDescent="0.3">
      <c r="B228" s="158">
        <f t="shared" si="163"/>
        <v>44128</v>
      </c>
      <c r="C228" s="61"/>
      <c r="D228" s="17">
        <v>79449</v>
      </c>
      <c r="E228" s="16"/>
      <c r="F228" s="16"/>
      <c r="G228" s="16"/>
      <c r="H228" s="16">
        <f t="shared" si="191"/>
        <v>9368562</v>
      </c>
      <c r="I228" s="16"/>
      <c r="J228" s="436">
        <f t="shared" si="192"/>
        <v>8.5529156551330567E-3</v>
      </c>
      <c r="K228" s="16"/>
      <c r="L228" s="16"/>
      <c r="M228" s="16"/>
      <c r="N228" s="16">
        <f t="shared" si="193"/>
        <v>463167</v>
      </c>
      <c r="O228" s="16">
        <f t="shared" si="194"/>
        <v>42778.821917808222</v>
      </c>
      <c r="P228" s="41"/>
      <c r="Q228" s="17">
        <f t="shared" si="161"/>
        <v>463167</v>
      </c>
      <c r="R228" s="16"/>
      <c r="S228" s="60">
        <f t="shared" si="162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5"/>
        <v>232696</v>
      </c>
      <c r="AB228" s="33"/>
      <c r="AC228" s="46">
        <f t="shared" si="196"/>
        <v>2.4837963392887831E-2</v>
      </c>
      <c r="AD228" s="33"/>
      <c r="AE228" s="33">
        <f t="shared" si="197"/>
        <v>1062.538812785388</v>
      </c>
      <c r="AF228" s="50"/>
      <c r="AG228" s="33">
        <f t="shared" si="198"/>
        <v>5727</v>
      </c>
      <c r="AH228" s="33">
        <f>SUM(D199:D737)</f>
        <v>1153663496.060914</v>
      </c>
      <c r="AI228" s="213">
        <f t="shared" si="199"/>
        <v>0.17020841847159787</v>
      </c>
      <c r="AJ228" s="50"/>
      <c r="AK228" s="10"/>
      <c r="AL228" s="23">
        <f t="shared" si="200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201"/>
        <v>7.625267169530661E-3</v>
      </c>
      <c r="AS228" s="25"/>
      <c r="AT228" s="25"/>
      <c r="AU228" s="24"/>
      <c r="AV228" s="298">
        <f t="shared" si="202"/>
        <v>0.61285936945285735</v>
      </c>
      <c r="AW228" s="298"/>
      <c r="AX228" s="24">
        <f t="shared" si="203"/>
        <v>26217.40182648402</v>
      </c>
      <c r="AY228" s="308"/>
      <c r="AZ228" s="10"/>
      <c r="BA228" s="65">
        <f t="shared" si="204"/>
        <v>1151780</v>
      </c>
      <c r="BB228" s="66"/>
      <c r="BC228" s="66">
        <v>132208493</v>
      </c>
      <c r="BD228" s="66"/>
      <c r="BE228" s="66">
        <f t="shared" si="205"/>
        <v>79449</v>
      </c>
      <c r="BF228" s="66"/>
      <c r="BG228" s="144">
        <f t="shared" si="206"/>
        <v>6.8979318967163875E-2</v>
      </c>
      <c r="BH228" s="66"/>
      <c r="BI228" s="170"/>
      <c r="BJ228" s="66"/>
      <c r="BK228" s="66">
        <f t="shared" si="207"/>
        <v>7415825</v>
      </c>
      <c r="BL228" s="66"/>
      <c r="BM228" s="144">
        <f t="shared" si="208"/>
        <v>6.2456570914227343E-2</v>
      </c>
      <c r="BN228" s="65">
        <f t="shared" si="209"/>
        <v>603691.74885844754</v>
      </c>
      <c r="BO228" s="66"/>
      <c r="BP228" s="66">
        <f t="shared" si="210"/>
        <v>8461584</v>
      </c>
      <c r="BQ228" s="66"/>
      <c r="BR228" s="435">
        <f t="shared" si="211"/>
        <v>6.4001818703129765E-2</v>
      </c>
      <c r="BS228" s="66"/>
      <c r="BT228" s="75"/>
      <c r="BU228" s="170"/>
      <c r="BV228" s="1"/>
      <c r="BW228" s="61">
        <f t="shared" si="189"/>
        <v>219</v>
      </c>
    </row>
    <row r="229" spans="2:75" x14ac:dyDescent="0.3">
      <c r="B229" s="347">
        <f t="shared" si="163"/>
        <v>44129</v>
      </c>
      <c r="C229" s="61"/>
      <c r="D229" s="17">
        <v>60889</v>
      </c>
      <c r="E229" s="16"/>
      <c r="F229" s="16"/>
      <c r="G229" s="16"/>
      <c r="H229" s="16">
        <f t="shared" si="191"/>
        <v>9429451</v>
      </c>
      <c r="I229" s="16"/>
      <c r="J229" s="436">
        <f t="shared" si="192"/>
        <v>6.499289858998638E-3</v>
      </c>
      <c r="K229" s="16"/>
      <c r="L229" s="16"/>
      <c r="M229" s="16"/>
      <c r="N229" s="16">
        <f t="shared" si="193"/>
        <v>479115</v>
      </c>
      <c r="O229" s="16">
        <f t="shared" si="194"/>
        <v>42861.140909090907</v>
      </c>
      <c r="P229" s="41"/>
      <c r="Q229" s="17">
        <f t="shared" si="161"/>
        <v>479115</v>
      </c>
      <c r="R229" s="16"/>
      <c r="S229" s="60">
        <f t="shared" si="162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5"/>
        <v>233138</v>
      </c>
      <c r="AB229" s="33"/>
      <c r="AC229" s="46">
        <f t="shared" si="196"/>
        <v>2.4724451084161738E-2</v>
      </c>
      <c r="AD229" s="33"/>
      <c r="AE229" s="33">
        <f t="shared" si="197"/>
        <v>1059.7181818181818</v>
      </c>
      <c r="AF229" s="50"/>
      <c r="AG229" s="33">
        <f t="shared" si="198"/>
        <v>5721</v>
      </c>
      <c r="AH229" s="33">
        <f>SUM(D200:D739)</f>
        <v>1153609867.060914</v>
      </c>
      <c r="AI229" s="213">
        <f t="shared" si="199"/>
        <v>0.14032290213274864</v>
      </c>
      <c r="AJ229" s="50"/>
      <c r="AK229" s="10"/>
      <c r="AL229" s="23">
        <f t="shared" si="200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201"/>
        <v>5.379500631442987E-3</v>
      </c>
      <c r="AS229" s="25"/>
      <c r="AT229" s="25"/>
      <c r="AU229" s="24"/>
      <c r="AV229" s="298">
        <f t="shared" si="202"/>
        <v>0.61217752762064304</v>
      </c>
      <c r="AW229" s="298"/>
      <c r="AX229" s="24">
        <f t="shared" si="203"/>
        <v>26238.627272727274</v>
      </c>
      <c r="AY229" s="308"/>
      <c r="AZ229" s="348"/>
      <c r="BA229" s="65">
        <f t="shared" si="204"/>
        <v>1020835</v>
      </c>
      <c r="BB229" s="66"/>
      <c r="BC229" s="66">
        <v>133229328</v>
      </c>
      <c r="BD229" s="66"/>
      <c r="BE229" s="66">
        <f t="shared" si="205"/>
        <v>60889</v>
      </c>
      <c r="BF229" s="66"/>
      <c r="BG229" s="144">
        <f t="shared" si="206"/>
        <v>5.964626996527353E-2</v>
      </c>
      <c r="BH229" s="66"/>
      <c r="BI229" s="170"/>
      <c r="BJ229" s="66"/>
      <c r="BK229" s="66">
        <f t="shared" si="207"/>
        <v>7545447</v>
      </c>
      <c r="BL229" s="66"/>
      <c r="BM229" s="144">
        <f t="shared" si="208"/>
        <v>6.349723217193097E-2</v>
      </c>
      <c r="BN229" s="65">
        <f t="shared" si="209"/>
        <v>605587.85454545449</v>
      </c>
      <c r="BO229" s="66"/>
      <c r="BP229" s="66">
        <f t="shared" si="210"/>
        <v>8522473</v>
      </c>
      <c r="BQ229" s="66"/>
      <c r="BR229" s="435">
        <f t="shared" si="211"/>
        <v>6.3968445446185837E-2</v>
      </c>
      <c r="BS229" s="66"/>
      <c r="BT229" s="75"/>
      <c r="BU229" s="170"/>
      <c r="BV229" s="1"/>
      <c r="BW229" s="61">
        <f t="shared" si="189"/>
        <v>220</v>
      </c>
    </row>
    <row r="230" spans="2:75" x14ac:dyDescent="0.3">
      <c r="B230" s="158">
        <f t="shared" si="163"/>
        <v>44130</v>
      </c>
      <c r="C230" s="61"/>
      <c r="D230" s="17">
        <v>69841</v>
      </c>
      <c r="E230" s="16"/>
      <c r="F230" s="16"/>
      <c r="G230" s="16"/>
      <c r="H230" s="16">
        <f t="shared" ref="H230:H261" si="212">+H229+D230</f>
        <v>9499292</v>
      </c>
      <c r="I230" s="16"/>
      <c r="J230" s="436">
        <f t="shared" ref="J230:J261" si="213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4">+H230/BW230</f>
        <v>42983.221719457011</v>
      </c>
      <c r="P230" s="41"/>
      <c r="Q230" s="17">
        <f t="shared" si="161"/>
        <v>491629</v>
      </c>
      <c r="R230" s="16"/>
      <c r="S230" s="60">
        <f t="shared" si="162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5">+AA229+W230</f>
        <v>233667</v>
      </c>
      <c r="AB230" s="33"/>
      <c r="AC230" s="46">
        <f t="shared" ref="AC230:AC261" si="216">+AA230/H230</f>
        <v>2.4598359540900522E-2</v>
      </c>
      <c r="AD230" s="33"/>
      <c r="AE230" s="33">
        <f t="shared" ref="AE230:AE261" si="217">+AA230/BW230</f>
        <v>1057.316742081448</v>
      </c>
      <c r="AF230" s="50"/>
      <c r="AG230" s="33">
        <f t="shared" ref="AG230:AG261" si="218">SUM(W224:W230)</f>
        <v>5808</v>
      </c>
      <c r="AH230" s="33">
        <f t="shared" ref="AH230:AH293" si="219">SUM(D201:D741)</f>
        <v>1153566661.060914</v>
      </c>
      <c r="AI230" s="213">
        <f t="shared" ref="AI230:AI261" si="220">+(AG230-AG223)/AG223</f>
        <v>0.12930196383433792</v>
      </c>
      <c r="AJ230" s="50"/>
      <c r="AK230" s="10"/>
      <c r="AL230" s="23">
        <f t="shared" ref="AL230:AL261" si="221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22">+AL230/AP229</f>
        <v>1.0623823516266269E-2</v>
      </c>
      <c r="AS230" s="25"/>
      <c r="AT230" s="25"/>
      <c r="AU230" s="24"/>
      <c r="AV230" s="298">
        <f t="shared" ref="AV230:AV261" si="223">+AP230/H230</f>
        <v>0.61413250587517465</v>
      </c>
      <c r="AW230" s="298"/>
      <c r="AX230" s="24">
        <f t="shared" ref="AX230:AX261" si="224">+AP230/BW230</f>
        <v>26397.393665158372</v>
      </c>
      <c r="AY230" s="308"/>
      <c r="AZ230" s="10"/>
      <c r="BA230" s="65">
        <f t="shared" ref="BA230:BA261" si="225">+BC230-BC229</f>
        <v>1246764</v>
      </c>
      <c r="BB230" s="66"/>
      <c r="BC230" s="66">
        <v>134476092</v>
      </c>
      <c r="BD230" s="66"/>
      <c r="BE230" s="66">
        <f t="shared" ref="BE230:BE261" si="226">+D230</f>
        <v>69841</v>
      </c>
      <c r="BF230" s="66"/>
      <c r="BG230" s="144">
        <f t="shared" ref="BG230:BG261" si="227">+BE230/BA230</f>
        <v>5.6017818929645066E-2</v>
      </c>
      <c r="BH230" s="66"/>
      <c r="BI230" s="170"/>
      <c r="BJ230" s="66"/>
      <c r="BK230" s="66">
        <f t="shared" ref="BK230:BK261" si="228">SUM(BA224:BA230)</f>
        <v>7418985</v>
      </c>
      <c r="BL230" s="66"/>
      <c r="BM230" s="144">
        <f t="shared" ref="BM230:BM261" si="229">+Q230/BK230</f>
        <v>6.6266342363544339E-2</v>
      </c>
      <c r="BN230" s="65">
        <f t="shared" ref="BN230:BN261" si="230">+BC230/BW230</f>
        <v>608489.10407239816</v>
      </c>
      <c r="BO230" s="66"/>
      <c r="BP230" s="66">
        <f t="shared" ref="BP230:BP261" si="231">+BP229+BE230</f>
        <v>8592314</v>
      </c>
      <c r="BQ230" s="66"/>
      <c r="BR230" s="435">
        <f t="shared" ref="BR230:BR261" si="232">+BP230/BC230</f>
        <v>6.3894733050392338E-2</v>
      </c>
      <c r="BS230" s="66"/>
      <c r="BT230" s="75"/>
      <c r="BU230" s="170"/>
      <c r="BV230" s="1"/>
      <c r="BW230" s="61">
        <f t="shared" si="189"/>
        <v>221</v>
      </c>
    </row>
    <row r="231" spans="2:75" x14ac:dyDescent="0.3">
      <c r="B231" s="158">
        <f t="shared" si="163"/>
        <v>44131</v>
      </c>
      <c r="C231" s="61"/>
      <c r="D231" s="17">
        <v>75072</v>
      </c>
      <c r="E231" s="16"/>
      <c r="F231" s="16"/>
      <c r="G231" s="16"/>
      <c r="H231" s="16">
        <f t="shared" si="212"/>
        <v>9574364</v>
      </c>
      <c r="I231" s="16"/>
      <c r="J231" s="436">
        <f t="shared" si="213"/>
        <v>7.9029047638497687E-3</v>
      </c>
      <c r="K231" s="16"/>
      <c r="L231" s="16"/>
      <c r="M231" s="16"/>
      <c r="N231" s="16">
        <f>SUM(D225:D231)</f>
        <v>504629</v>
      </c>
      <c r="O231" s="16">
        <f t="shared" si="214"/>
        <v>43127.765765765769</v>
      </c>
      <c r="P231" s="41"/>
      <c r="Q231" s="17">
        <f t="shared" si="161"/>
        <v>504629</v>
      </c>
      <c r="R231" s="16"/>
      <c r="S231" s="60">
        <f t="shared" si="162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5"/>
        <v>234706</v>
      </c>
      <c r="AB231" s="33"/>
      <c r="AC231" s="46">
        <f t="shared" si="216"/>
        <v>2.4514004272241999E-2</v>
      </c>
      <c r="AD231" s="33"/>
      <c r="AE231" s="33">
        <f t="shared" si="217"/>
        <v>1057.2342342342342</v>
      </c>
      <c r="AF231" s="50"/>
      <c r="AG231" s="33">
        <f t="shared" si="218"/>
        <v>5895</v>
      </c>
      <c r="AH231" s="33">
        <f t="shared" si="219"/>
        <v>1153532879.060914</v>
      </c>
      <c r="AI231" s="213">
        <f t="shared" si="220"/>
        <v>0.12242955064737243</v>
      </c>
      <c r="AJ231" s="50"/>
      <c r="AK231" s="10"/>
      <c r="AL231" s="23">
        <f t="shared" si="221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22"/>
        <v>7.5662207156060928E-3</v>
      </c>
      <c r="AS231" s="25"/>
      <c r="AT231" s="25"/>
      <c r="AU231" s="24"/>
      <c r="AV231" s="298">
        <f t="shared" si="223"/>
        <v>0.613927358516973</v>
      </c>
      <c r="AW231" s="298"/>
      <c r="AX231" s="24">
        <f t="shared" si="224"/>
        <v>26477.315315315314</v>
      </c>
      <c r="AY231" s="308"/>
      <c r="AZ231" s="10"/>
      <c r="BA231" s="65">
        <f t="shared" si="225"/>
        <v>948841</v>
      </c>
      <c r="BB231" s="66"/>
      <c r="BC231" s="66">
        <v>135424933</v>
      </c>
      <c r="BD231" s="66"/>
      <c r="BE231" s="66">
        <f t="shared" si="226"/>
        <v>75072</v>
      </c>
      <c r="BF231" s="66"/>
      <c r="BG231" s="144">
        <f t="shared" si="227"/>
        <v>7.9119683909105953E-2</v>
      </c>
      <c r="BH231" s="66"/>
      <c r="BI231" s="170"/>
      <c r="BJ231" s="66"/>
      <c r="BK231" s="66">
        <f t="shared" si="228"/>
        <v>7590057</v>
      </c>
      <c r="BL231" s="66"/>
      <c r="BM231" s="144">
        <f t="shared" si="229"/>
        <v>6.6485534957115608E-2</v>
      </c>
      <c r="BN231" s="65">
        <f t="shared" si="230"/>
        <v>610022.22072072071</v>
      </c>
      <c r="BO231" s="66"/>
      <c r="BP231" s="66">
        <f t="shared" si="231"/>
        <v>8667386</v>
      </c>
      <c r="BQ231" s="66"/>
      <c r="BR231" s="435">
        <f t="shared" si="232"/>
        <v>6.4001405117918728E-2</v>
      </c>
      <c r="BS231" s="66"/>
      <c r="BT231" s="75"/>
      <c r="BU231" s="170"/>
      <c r="BV231" s="1"/>
      <c r="BW231" s="61">
        <f t="shared" si="189"/>
        <v>222</v>
      </c>
    </row>
    <row r="232" spans="2:75" x14ac:dyDescent="0.3">
      <c r="B232" s="158">
        <f t="shared" si="163"/>
        <v>44132</v>
      </c>
      <c r="C232" s="61"/>
      <c r="D232" s="17">
        <v>81581</v>
      </c>
      <c r="E232" s="16"/>
      <c r="F232" s="16"/>
      <c r="G232" s="16"/>
      <c r="H232" s="16">
        <f t="shared" si="212"/>
        <v>9655945</v>
      </c>
      <c r="I232" s="16"/>
      <c r="J232" s="436">
        <f t="shared" si="213"/>
        <v>8.5207748525123958E-3</v>
      </c>
      <c r="K232" s="16"/>
      <c r="L232" s="16"/>
      <c r="M232" s="16"/>
      <c r="N232" s="16">
        <f>SUM(D226:D232)</f>
        <v>522547</v>
      </c>
      <c r="O232" s="16">
        <f t="shared" si="214"/>
        <v>43300.201793721972</v>
      </c>
      <c r="P232" s="41"/>
      <c r="Q232" s="17">
        <f t="shared" si="161"/>
        <v>522547</v>
      </c>
      <c r="R232" s="16"/>
      <c r="S232" s="60">
        <f t="shared" si="162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5"/>
        <v>235736</v>
      </c>
      <c r="AB232" s="33"/>
      <c r="AC232" s="46">
        <f t="shared" si="216"/>
        <v>2.441356076489665E-2</v>
      </c>
      <c r="AD232" s="33"/>
      <c r="AE232" s="33">
        <f t="shared" si="217"/>
        <v>1057.1121076233185</v>
      </c>
      <c r="AF232" s="50"/>
      <c r="AG232" s="33">
        <f t="shared" si="218"/>
        <v>5700</v>
      </c>
      <c r="AH232" s="33">
        <f t="shared" si="219"/>
        <v>1153495461.060914</v>
      </c>
      <c r="AI232" s="213">
        <f t="shared" si="220"/>
        <v>3.5046304703105137E-2</v>
      </c>
      <c r="AJ232" s="50"/>
      <c r="AK232" s="10"/>
      <c r="AL232" s="23">
        <f t="shared" si="221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22"/>
        <v>9.3991729108922756E-3</v>
      </c>
      <c r="AS232" s="25"/>
      <c r="AT232" s="25"/>
      <c r="AU232" s="24"/>
      <c r="AV232" s="298">
        <f t="shared" si="223"/>
        <v>0.61446207491861227</v>
      </c>
      <c r="AW232" s="298"/>
      <c r="AX232" s="24">
        <f t="shared" si="224"/>
        <v>26606.331838565024</v>
      </c>
      <c r="AY232" s="308"/>
      <c r="AZ232" s="10"/>
      <c r="BA232" s="65">
        <f t="shared" si="225"/>
        <v>4769881</v>
      </c>
      <c r="BB232" s="66"/>
      <c r="BC232" s="66">
        <v>140194814</v>
      </c>
      <c r="BD232" s="66"/>
      <c r="BE232" s="66">
        <f t="shared" si="226"/>
        <v>81581</v>
      </c>
      <c r="BF232" s="66"/>
      <c r="BG232" s="144">
        <f t="shared" si="227"/>
        <v>1.710336169812203E-2</v>
      </c>
      <c r="BH232" s="66"/>
      <c r="BI232" s="170"/>
      <c r="BJ232" s="66"/>
      <c r="BK232" s="66">
        <f t="shared" si="228"/>
        <v>11544657</v>
      </c>
      <c r="BL232" s="66"/>
      <c r="BM232" s="144">
        <f t="shared" si="229"/>
        <v>4.5263103096090253E-2</v>
      </c>
      <c r="BN232" s="65">
        <f t="shared" si="230"/>
        <v>628676.29596412554</v>
      </c>
      <c r="BO232" s="66"/>
      <c r="BP232" s="66">
        <f t="shared" si="231"/>
        <v>8748967</v>
      </c>
      <c r="BQ232" s="66"/>
      <c r="BR232" s="435">
        <f t="shared" si="232"/>
        <v>6.2405781999896229E-2</v>
      </c>
      <c r="BS232" s="66"/>
      <c r="BT232" s="75"/>
      <c r="BU232" s="170"/>
      <c r="BV232" s="1"/>
      <c r="BW232" s="61">
        <f t="shared" si="189"/>
        <v>223</v>
      </c>
    </row>
    <row r="233" spans="2:75" x14ac:dyDescent="0.3">
      <c r="B233" s="158">
        <f t="shared" si="163"/>
        <v>44133</v>
      </c>
      <c r="C233" s="61"/>
      <c r="D233" s="17">
        <v>91530</v>
      </c>
      <c r="E233" s="16"/>
      <c r="F233" s="16"/>
      <c r="G233" s="16"/>
      <c r="H233" s="16">
        <f t="shared" si="212"/>
        <v>9747475</v>
      </c>
      <c r="I233" s="16"/>
      <c r="J233" s="436">
        <f t="shared" si="213"/>
        <v>9.4791343571240302E-3</v>
      </c>
      <c r="K233" s="16"/>
      <c r="L233" s="16"/>
      <c r="M233" s="16"/>
      <c r="N233" s="16">
        <f>SUM(D227:D233)</f>
        <v>539776</v>
      </c>
      <c r="O233" s="16">
        <f t="shared" si="214"/>
        <v>43515.513392857145</v>
      </c>
      <c r="P233" s="41"/>
      <c r="Q233" s="17">
        <f t="shared" si="161"/>
        <v>539776</v>
      </c>
      <c r="R233" s="16"/>
      <c r="S233" s="60">
        <f t="shared" si="162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5"/>
        <v>236783</v>
      </c>
      <c r="AB233" s="33"/>
      <c r="AC233" s="46">
        <f t="shared" si="216"/>
        <v>2.429172683182055E-2</v>
      </c>
      <c r="AD233" s="33"/>
      <c r="AE233" s="33">
        <f t="shared" si="217"/>
        <v>1057.0669642857142</v>
      </c>
      <c r="AF233" s="50"/>
      <c r="AG233" s="33">
        <f t="shared" si="218"/>
        <v>5774</v>
      </c>
      <c r="AH233" s="33">
        <f t="shared" si="219"/>
        <v>1153451234.060914</v>
      </c>
      <c r="AI233" s="213">
        <f t="shared" si="220"/>
        <v>2.9967891544773455E-2</v>
      </c>
      <c r="AJ233" s="50"/>
      <c r="AK233" s="10"/>
      <c r="AL233" s="23">
        <f t="shared" si="221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22"/>
        <v>8.449554811120856E-3</v>
      </c>
      <c r="AS233" s="25"/>
      <c r="AT233" s="25"/>
      <c r="AU233" s="24"/>
      <c r="AV233" s="298">
        <f t="shared" si="223"/>
        <v>0.61383537787991249</v>
      </c>
      <c r="AW233" s="298"/>
      <c r="AX233" s="24">
        <f t="shared" si="224"/>
        <v>26711.361607142859</v>
      </c>
      <c r="AY233" s="308"/>
      <c r="AZ233" s="10"/>
      <c r="BA233" s="65">
        <f t="shared" si="225"/>
        <v>1474514</v>
      </c>
      <c r="BB233" s="66"/>
      <c r="BC233" s="66">
        <v>141669328</v>
      </c>
      <c r="BD233" s="66"/>
      <c r="BE233" s="66">
        <f t="shared" si="226"/>
        <v>91530</v>
      </c>
      <c r="BF233" s="66"/>
      <c r="BG233" s="144">
        <f t="shared" si="227"/>
        <v>6.2074690372556654E-2</v>
      </c>
      <c r="BH233" s="66"/>
      <c r="BI233" s="170"/>
      <c r="BJ233" s="66"/>
      <c r="BK233" s="66">
        <f t="shared" si="228"/>
        <v>11864760</v>
      </c>
      <c r="BL233" s="66"/>
      <c r="BM233" s="144">
        <f t="shared" si="229"/>
        <v>4.5494051291387269E-2</v>
      </c>
      <c r="BN233" s="65">
        <f t="shared" si="230"/>
        <v>632452.35714285716</v>
      </c>
      <c r="BO233" s="66"/>
      <c r="BP233" s="66">
        <f t="shared" si="231"/>
        <v>8840497</v>
      </c>
      <c r="BQ233" s="66"/>
      <c r="BR233" s="435">
        <f t="shared" si="232"/>
        <v>6.2402335952352367E-2</v>
      </c>
      <c r="BS233" s="66"/>
      <c r="BT233" s="75"/>
      <c r="BU233" s="170"/>
      <c r="BV233" s="1"/>
      <c r="BW233" s="61">
        <f t="shared" si="189"/>
        <v>224</v>
      </c>
    </row>
    <row r="234" spans="2:75" x14ac:dyDescent="0.3">
      <c r="B234" s="158">
        <f t="shared" si="163"/>
        <v>44134</v>
      </c>
      <c r="C234" s="61"/>
      <c r="D234" s="17">
        <v>101461</v>
      </c>
      <c r="E234" s="16"/>
      <c r="F234" s="16"/>
      <c r="G234" s="16"/>
      <c r="H234" s="16">
        <f t="shared" si="212"/>
        <v>9848936</v>
      </c>
      <c r="I234" s="16"/>
      <c r="J234" s="436">
        <f t="shared" si="213"/>
        <v>1.0408952061944247E-2</v>
      </c>
      <c r="K234" s="16"/>
      <c r="L234" s="16"/>
      <c r="M234" s="16"/>
      <c r="N234" s="16">
        <f>SUM(D228:D234)</f>
        <v>559823</v>
      </c>
      <c r="O234" s="16">
        <f t="shared" si="214"/>
        <v>43773.048888888887</v>
      </c>
      <c r="P234" s="41"/>
      <c r="Q234" s="17">
        <f t="shared" si="161"/>
        <v>559823</v>
      </c>
      <c r="R234" s="16"/>
      <c r="S234" s="60">
        <f t="shared" si="162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5"/>
        <v>237771</v>
      </c>
      <c r="AB234" s="33"/>
      <c r="AC234" s="46">
        <f t="shared" si="216"/>
        <v>2.4141795621374737E-2</v>
      </c>
      <c r="AD234" s="33"/>
      <c r="AE234" s="33">
        <f t="shared" si="217"/>
        <v>1056.76</v>
      </c>
      <c r="AF234" s="50"/>
      <c r="AG234" s="33">
        <f t="shared" si="218"/>
        <v>5859</v>
      </c>
      <c r="AH234" s="33">
        <f t="shared" si="219"/>
        <v>1153410305.060914</v>
      </c>
      <c r="AI234" s="213">
        <f t="shared" si="220"/>
        <v>4.9811861673535206E-2</v>
      </c>
      <c r="AJ234" s="50"/>
      <c r="AK234" s="10"/>
      <c r="AL234" s="23">
        <f t="shared" si="221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22"/>
        <v>6.8802651359732726E-3</v>
      </c>
      <c r="AS234" s="25"/>
      <c r="AT234" s="25"/>
      <c r="AU234" s="24"/>
      <c r="AV234" s="298">
        <f t="shared" si="223"/>
        <v>0.61169165887563892</v>
      </c>
      <c r="AW234" s="298"/>
      <c r="AX234" s="24">
        <f t="shared" si="224"/>
        <v>26775.608888888888</v>
      </c>
      <c r="AY234" s="308"/>
      <c r="AZ234" s="10"/>
      <c r="BA234" s="65">
        <f t="shared" si="225"/>
        <v>1281025</v>
      </c>
      <c r="BB234" s="66"/>
      <c r="BC234" s="66">
        <v>142950353</v>
      </c>
      <c r="BD234" s="66"/>
      <c r="BE234" s="66">
        <f t="shared" si="226"/>
        <v>101461</v>
      </c>
      <c r="BF234" s="66"/>
      <c r="BG234" s="144">
        <f t="shared" si="227"/>
        <v>7.9202981987080659E-2</v>
      </c>
      <c r="BH234" s="66"/>
      <c r="BI234" s="170"/>
      <c r="BJ234" s="66"/>
      <c r="BK234" s="66">
        <f t="shared" si="228"/>
        <v>11893640</v>
      </c>
      <c r="BL234" s="66"/>
      <c r="BM234" s="144">
        <f t="shared" si="229"/>
        <v>4.7069105841441305E-2</v>
      </c>
      <c r="BN234" s="65">
        <f t="shared" si="230"/>
        <v>635334.90222222218</v>
      </c>
      <c r="BO234" s="66"/>
      <c r="BP234" s="66">
        <f t="shared" si="231"/>
        <v>8941958</v>
      </c>
      <c r="BQ234" s="66"/>
      <c r="BR234" s="435">
        <f t="shared" si="232"/>
        <v>6.2552892051969955E-2</v>
      </c>
      <c r="BS234" s="66"/>
      <c r="BT234" s="75"/>
      <c r="BU234" s="170"/>
      <c r="BV234" s="1"/>
      <c r="BW234" s="61">
        <f t="shared" si="189"/>
        <v>225</v>
      </c>
    </row>
    <row r="235" spans="2:75" x14ac:dyDescent="0.3">
      <c r="B235" s="158">
        <f t="shared" si="163"/>
        <v>44135</v>
      </c>
      <c r="C235" s="61"/>
      <c r="D235" s="17">
        <v>86293</v>
      </c>
      <c r="E235" s="16"/>
      <c r="F235" s="16"/>
      <c r="G235" s="16"/>
      <c r="H235" s="16">
        <f t="shared" si="212"/>
        <v>9935229</v>
      </c>
      <c r="I235" s="16"/>
      <c r="J235" s="436">
        <f t="shared" si="213"/>
        <v>8.7616570967665956E-3</v>
      </c>
      <c r="K235" s="16"/>
      <c r="L235" s="16"/>
      <c r="M235" s="16"/>
      <c r="N235" s="16">
        <f>SUM(D205:D235)</f>
        <v>1906897</v>
      </c>
      <c r="O235" s="16">
        <f t="shared" si="214"/>
        <v>43961.190265486723</v>
      </c>
      <c r="P235" s="41"/>
      <c r="Q235" s="17">
        <f t="shared" si="161"/>
        <v>566667</v>
      </c>
      <c r="R235" s="16"/>
      <c r="S235" s="60">
        <f t="shared" si="162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5"/>
        <v>238685</v>
      </c>
      <c r="AB235" s="33"/>
      <c r="AC235" s="46">
        <f t="shared" si="216"/>
        <v>2.4024106540473298E-2</v>
      </c>
      <c r="AD235" s="33"/>
      <c r="AE235" s="33">
        <f t="shared" si="217"/>
        <v>1056.1283185840707</v>
      </c>
      <c r="AF235" s="50"/>
      <c r="AG235" s="33">
        <f t="shared" si="218"/>
        <v>5989</v>
      </c>
      <c r="AH235" s="33">
        <f t="shared" si="219"/>
        <v>1153362916.060914</v>
      </c>
      <c r="AI235" s="213">
        <f t="shared" si="220"/>
        <v>4.5748210232233279E-2</v>
      </c>
      <c r="AJ235" s="50"/>
      <c r="AK235" s="10"/>
      <c r="AL235" s="23">
        <f t="shared" si="221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22"/>
        <v>6.2952816759266148E-3</v>
      </c>
      <c r="AS235" s="25"/>
      <c r="AT235" s="25"/>
      <c r="AU235" s="24"/>
      <c r="AV235" s="298">
        <f t="shared" si="223"/>
        <v>0.61019610116686795</v>
      </c>
      <c r="AW235" s="298"/>
      <c r="AX235" s="24">
        <f t="shared" si="224"/>
        <v>26824.946902654869</v>
      </c>
      <c r="AY235" s="308"/>
      <c r="AZ235" s="10"/>
      <c r="BA235" s="65">
        <f t="shared" si="225"/>
        <v>1235921</v>
      </c>
      <c r="BB235" s="66"/>
      <c r="BC235" s="66">
        <v>144186274</v>
      </c>
      <c r="BD235" s="66"/>
      <c r="BE235" s="66">
        <f t="shared" si="226"/>
        <v>86293</v>
      </c>
      <c r="BF235" s="66"/>
      <c r="BG235" s="144">
        <f t="shared" si="227"/>
        <v>6.9820805698746116E-2</v>
      </c>
      <c r="BH235" s="66"/>
      <c r="BI235" s="170"/>
      <c r="BJ235" s="66"/>
      <c r="BK235" s="66">
        <f t="shared" si="228"/>
        <v>11977781</v>
      </c>
      <c r="BL235" s="66"/>
      <c r="BM235" s="144">
        <f t="shared" si="229"/>
        <v>4.7309848126293179E-2</v>
      </c>
      <c r="BN235" s="65">
        <f t="shared" si="230"/>
        <v>637992.36283185845</v>
      </c>
      <c r="BO235" s="66"/>
      <c r="BP235" s="66">
        <f t="shared" si="231"/>
        <v>9028251</v>
      </c>
      <c r="BQ235" s="66"/>
      <c r="BR235" s="435">
        <f t="shared" si="232"/>
        <v>6.2615190402936685E-2</v>
      </c>
      <c r="BS235" s="66"/>
      <c r="BT235" s="75"/>
      <c r="BU235" s="170"/>
      <c r="BV235" s="1"/>
      <c r="BW235" s="61">
        <f t="shared" si="189"/>
        <v>226</v>
      </c>
    </row>
    <row r="236" spans="2:75" x14ac:dyDescent="0.3">
      <c r="B236" s="347">
        <f t="shared" si="163"/>
        <v>44136</v>
      </c>
      <c r="C236" s="61"/>
      <c r="D236" s="17">
        <v>71321</v>
      </c>
      <c r="E236" s="16"/>
      <c r="F236" s="16"/>
      <c r="G236" s="16"/>
      <c r="H236" s="16">
        <f t="shared" si="212"/>
        <v>10006550</v>
      </c>
      <c r="I236" s="16"/>
      <c r="J236" s="436">
        <f t="shared" si="213"/>
        <v>7.178596487307942E-3</v>
      </c>
      <c r="K236" s="16"/>
      <c r="L236" s="16"/>
      <c r="M236" s="16"/>
      <c r="N236" s="16">
        <f t="shared" ref="N236:N267" si="233">SUM(D230:D236)</f>
        <v>577099</v>
      </c>
      <c r="O236" s="16">
        <f t="shared" si="214"/>
        <v>44081.718061674008</v>
      </c>
      <c r="P236" s="41"/>
      <c r="Q236" s="17">
        <f t="shared" si="161"/>
        <v>577099</v>
      </c>
      <c r="R236" s="16"/>
      <c r="S236" s="60">
        <f t="shared" si="162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5"/>
        <v>239084</v>
      </c>
      <c r="AB236" s="33"/>
      <c r="AC236" s="46">
        <f t="shared" si="216"/>
        <v>2.3892750248587176E-2</v>
      </c>
      <c r="AD236" s="33"/>
      <c r="AE236" s="33">
        <f t="shared" si="217"/>
        <v>1053.2334801762115</v>
      </c>
      <c r="AF236" s="50"/>
      <c r="AG236" s="33">
        <f t="shared" si="218"/>
        <v>5946</v>
      </c>
      <c r="AH236" s="33">
        <f t="shared" si="219"/>
        <v>1153311513.060914</v>
      </c>
      <c r="AI236" s="213">
        <f t="shared" si="220"/>
        <v>3.9328788673308863E-2</v>
      </c>
      <c r="AJ236" s="50"/>
      <c r="AK236" s="348"/>
      <c r="AL236" s="23">
        <f t="shared" si="221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22"/>
        <v>6.7905024348290238E-3</v>
      </c>
      <c r="AS236" s="25"/>
      <c r="AT236" s="25"/>
      <c r="AU236" s="24"/>
      <c r="AV236" s="298">
        <f t="shared" si="223"/>
        <v>0.60996097556100759</v>
      </c>
      <c r="AW236" s="298"/>
      <c r="AX236" s="24">
        <f t="shared" si="224"/>
        <v>26888.127753303965</v>
      </c>
      <c r="AY236" s="308"/>
      <c r="AZ236" s="348"/>
      <c r="BA236" s="65">
        <f t="shared" si="225"/>
        <v>851151</v>
      </c>
      <c r="BB236" s="66"/>
      <c r="BC236" s="66">
        <v>145037425</v>
      </c>
      <c r="BD236" s="66"/>
      <c r="BE236" s="66">
        <f t="shared" si="226"/>
        <v>71321</v>
      </c>
      <c r="BF236" s="66"/>
      <c r="BG236" s="144">
        <f t="shared" si="227"/>
        <v>8.3793592441294196E-2</v>
      </c>
      <c r="BH236" s="66"/>
      <c r="BI236" s="170"/>
      <c r="BJ236" s="66"/>
      <c r="BK236" s="66">
        <f t="shared" si="228"/>
        <v>11808097</v>
      </c>
      <c r="BL236" s="66"/>
      <c r="BM236" s="144">
        <f t="shared" si="229"/>
        <v>4.8873158816361346E-2</v>
      </c>
      <c r="BN236" s="65">
        <f t="shared" si="230"/>
        <v>638931.38766519818</v>
      </c>
      <c r="BO236" s="66"/>
      <c r="BP236" s="66">
        <f t="shared" si="231"/>
        <v>9099572</v>
      </c>
      <c r="BQ236" s="66"/>
      <c r="BR236" s="435">
        <f t="shared" si="232"/>
        <v>6.2739475690498508E-2</v>
      </c>
      <c r="BS236" s="66"/>
      <c r="BT236" s="75"/>
      <c r="BU236" s="170"/>
      <c r="BV236" s="1"/>
      <c r="BW236" s="61">
        <f t="shared" si="189"/>
        <v>227</v>
      </c>
    </row>
    <row r="237" spans="2:75" x14ac:dyDescent="0.3">
      <c r="B237" s="158">
        <f t="shared" si="163"/>
        <v>44137</v>
      </c>
      <c r="C237" s="61"/>
      <c r="D237" s="17">
        <v>88905</v>
      </c>
      <c r="E237" s="16"/>
      <c r="F237" s="16"/>
      <c r="G237" s="16"/>
      <c r="H237" s="16">
        <f t="shared" si="212"/>
        <v>10095455</v>
      </c>
      <c r="I237" s="16"/>
      <c r="J237" s="436">
        <f t="shared" si="213"/>
        <v>8.8846805342500668E-3</v>
      </c>
      <c r="K237" s="16"/>
      <c r="L237" s="16"/>
      <c r="M237" s="16"/>
      <c r="N237" s="16">
        <f t="shared" si="233"/>
        <v>596163</v>
      </c>
      <c r="O237" s="16">
        <f t="shared" si="214"/>
        <v>44278.311403508771</v>
      </c>
      <c r="P237" s="41"/>
      <c r="Q237" s="17">
        <f t="shared" ref="Q237:Q268" si="234">SUM(D231:D237)</f>
        <v>596163</v>
      </c>
      <c r="R237" s="16"/>
      <c r="S237" s="60">
        <f t="shared" ref="S237:S268" si="235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5"/>
        <v>239606</v>
      </c>
      <c r="AB237" s="33"/>
      <c r="AC237" s="46">
        <f t="shared" si="216"/>
        <v>2.3734046657629598E-2</v>
      </c>
      <c r="AD237" s="33"/>
      <c r="AE237" s="33">
        <f t="shared" si="217"/>
        <v>1050.9035087719299</v>
      </c>
      <c r="AF237" s="50"/>
      <c r="AG237" s="33">
        <f t="shared" si="218"/>
        <v>5939</v>
      </c>
      <c r="AH237" s="33">
        <f t="shared" si="219"/>
        <v>1153262588.060914</v>
      </c>
      <c r="AI237" s="213">
        <f t="shared" si="220"/>
        <v>2.2555096418732781E-2</v>
      </c>
      <c r="AJ237" s="50"/>
      <c r="AK237" s="10"/>
      <c r="AL237" s="23">
        <f t="shared" si="221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22"/>
        <v>1.1107697827759168E-2</v>
      </c>
      <c r="AS237" s="25"/>
      <c r="AT237" s="25"/>
      <c r="AU237" s="24"/>
      <c r="AV237" s="298">
        <f t="shared" si="223"/>
        <v>0.61130498823480472</v>
      </c>
      <c r="AW237" s="298"/>
      <c r="AX237" s="24">
        <f t="shared" si="224"/>
        <v>27067.552631578947</v>
      </c>
      <c r="AY237" s="308"/>
      <c r="AZ237" s="10"/>
      <c r="BA237" s="65">
        <f t="shared" si="225"/>
        <v>4657343</v>
      </c>
      <c r="BB237" s="66"/>
      <c r="BC237" s="66">
        <v>149694768</v>
      </c>
      <c r="BD237" s="66"/>
      <c r="BE237" s="66">
        <f t="shared" si="226"/>
        <v>88905</v>
      </c>
      <c r="BF237" s="66"/>
      <c r="BG237" s="144">
        <f t="shared" si="227"/>
        <v>1.9089210307250293E-2</v>
      </c>
      <c r="BH237" s="66"/>
      <c r="BI237" s="170"/>
      <c r="BJ237" s="66"/>
      <c r="BK237" s="66">
        <f t="shared" si="228"/>
        <v>15218676</v>
      </c>
      <c r="BL237" s="66"/>
      <c r="BM237" s="144">
        <f t="shared" si="229"/>
        <v>3.9173118607689655E-2</v>
      </c>
      <c r="BN237" s="65">
        <f t="shared" si="230"/>
        <v>656556</v>
      </c>
      <c r="BO237" s="66"/>
      <c r="BP237" s="66">
        <f t="shared" si="231"/>
        <v>9188477</v>
      </c>
      <c r="BQ237" s="66"/>
      <c r="BR237" s="435">
        <f t="shared" si="232"/>
        <v>6.1381417151466507E-2</v>
      </c>
      <c r="BS237" s="66"/>
      <c r="BT237" s="75"/>
      <c r="BU237" s="170"/>
      <c r="BV237" s="1"/>
      <c r="BW237" s="61">
        <f t="shared" si="189"/>
        <v>228</v>
      </c>
    </row>
    <row r="238" spans="2:75" x14ac:dyDescent="0.3">
      <c r="B238" s="158">
        <f t="shared" si="163"/>
        <v>44138</v>
      </c>
      <c r="C238" s="61"/>
      <c r="D238" s="17">
        <v>94467</v>
      </c>
      <c r="E238" s="16"/>
      <c r="F238" s="16"/>
      <c r="G238" s="16"/>
      <c r="H238" s="16">
        <f t="shared" si="212"/>
        <v>10189922</v>
      </c>
      <c r="I238" s="16"/>
      <c r="J238" s="436">
        <f t="shared" si="213"/>
        <v>9.357379137443533E-3</v>
      </c>
      <c r="K238" s="16"/>
      <c r="L238" s="16"/>
      <c r="M238" s="16"/>
      <c r="N238" s="16">
        <f t="shared" si="233"/>
        <v>615558</v>
      </c>
      <c r="O238" s="16">
        <f t="shared" si="214"/>
        <v>44497.475982532749</v>
      </c>
      <c r="P238" s="41"/>
      <c r="Q238" s="17">
        <f t="shared" si="234"/>
        <v>615558</v>
      </c>
      <c r="R238" s="16"/>
      <c r="S238" s="60">
        <f t="shared" si="235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5"/>
        <v>240793</v>
      </c>
      <c r="AB238" s="33"/>
      <c r="AC238" s="46">
        <f t="shared" si="216"/>
        <v>2.3630504728102925E-2</v>
      </c>
      <c r="AD238" s="33"/>
      <c r="AE238" s="33">
        <f t="shared" si="217"/>
        <v>1051.4978165938865</v>
      </c>
      <c r="AF238" s="50"/>
      <c r="AG238" s="33">
        <f t="shared" si="218"/>
        <v>6087</v>
      </c>
      <c r="AH238" s="33">
        <f t="shared" si="219"/>
        <v>1153228522.060914</v>
      </c>
      <c r="AI238" s="213">
        <f t="shared" si="220"/>
        <v>3.2569974554707379E-2</v>
      </c>
      <c r="AJ238" s="50"/>
      <c r="AK238" s="10"/>
      <c r="AL238" s="23">
        <f t="shared" si="221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22"/>
        <v>1.0494860001017597E-2</v>
      </c>
      <c r="AS238" s="25"/>
      <c r="AT238" s="25"/>
      <c r="AU238" s="24"/>
      <c r="AV238" s="298">
        <f t="shared" si="223"/>
        <v>0.61199388964900814</v>
      </c>
      <c r="AW238" s="298"/>
      <c r="AX238" s="24">
        <f t="shared" si="224"/>
        <v>27232.183406113538</v>
      </c>
      <c r="AY238" s="308"/>
      <c r="AZ238" s="10"/>
      <c r="BA238" s="65">
        <f t="shared" si="225"/>
        <v>1154241</v>
      </c>
      <c r="BB238" s="66"/>
      <c r="BC238" s="66">
        <v>150849009</v>
      </c>
      <c r="BD238" s="66"/>
      <c r="BE238" s="66">
        <f t="shared" si="226"/>
        <v>94467</v>
      </c>
      <c r="BF238" s="66"/>
      <c r="BG238" s="144">
        <f t="shared" si="227"/>
        <v>8.1843393190850086E-2</v>
      </c>
      <c r="BH238" s="66"/>
      <c r="BI238" s="170"/>
      <c r="BJ238" s="66"/>
      <c r="BK238" s="66">
        <f t="shared" si="228"/>
        <v>15424076</v>
      </c>
      <c r="BL238" s="66"/>
      <c r="BM238" s="144">
        <f t="shared" si="229"/>
        <v>3.9908906050514795E-2</v>
      </c>
      <c r="BN238" s="65">
        <f t="shared" si="230"/>
        <v>658729.29694323149</v>
      </c>
      <c r="BO238" s="66"/>
      <c r="BP238" s="66">
        <f t="shared" si="231"/>
        <v>9282944</v>
      </c>
      <c r="BQ238" s="66"/>
      <c r="BR238" s="435">
        <f t="shared" si="232"/>
        <v>6.1537984647946874E-2</v>
      </c>
      <c r="BS238" s="66"/>
      <c r="BT238" s="75"/>
      <c r="BU238" s="170"/>
      <c r="BV238" s="1"/>
      <c r="BW238" s="61">
        <f t="shared" si="189"/>
        <v>229</v>
      </c>
    </row>
    <row r="239" spans="2:75" x14ac:dyDescent="0.3">
      <c r="B239" s="158">
        <f t="shared" si="163"/>
        <v>44139</v>
      </c>
      <c r="C239" s="61"/>
      <c r="D239" s="17">
        <v>108389</v>
      </c>
      <c r="E239" s="16"/>
      <c r="F239" s="16"/>
      <c r="G239" s="16"/>
      <c r="H239" s="16">
        <f t="shared" si="212"/>
        <v>10298311</v>
      </c>
      <c r="I239" s="16"/>
      <c r="J239" s="436">
        <f t="shared" si="213"/>
        <v>1.0636882205771546E-2</v>
      </c>
      <c r="K239" s="16"/>
      <c r="L239" s="16"/>
      <c r="M239" s="16"/>
      <c r="N239" s="16">
        <f t="shared" si="233"/>
        <v>642366</v>
      </c>
      <c r="O239" s="16">
        <f t="shared" si="214"/>
        <v>44775.265217391301</v>
      </c>
      <c r="P239" s="41"/>
      <c r="Q239" s="17">
        <f t="shared" si="234"/>
        <v>642366</v>
      </c>
      <c r="R239" s="16"/>
      <c r="S239" s="60">
        <f t="shared" si="235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5"/>
        <v>241994</v>
      </c>
      <c r="AB239" s="33"/>
      <c r="AC239" s="46">
        <f t="shared" si="216"/>
        <v>2.3498416390804279E-2</v>
      </c>
      <c r="AD239" s="33"/>
      <c r="AE239" s="33">
        <f t="shared" si="217"/>
        <v>1052.1478260869565</v>
      </c>
      <c r="AF239" s="50"/>
      <c r="AG239" s="33">
        <f t="shared" si="218"/>
        <v>6258</v>
      </c>
      <c r="AH239" s="33">
        <f t="shared" si="219"/>
        <v>1153190805.060914</v>
      </c>
      <c r="AI239" s="213">
        <f t="shared" si="220"/>
        <v>9.7894736842105257E-2</v>
      </c>
      <c r="AJ239" s="50"/>
      <c r="AK239" s="10"/>
      <c r="AL239" s="23">
        <f t="shared" si="221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22"/>
        <v>8.9556570779821595E-3</v>
      </c>
      <c r="AS239" s="25"/>
      <c r="AT239" s="25"/>
      <c r="AU239" s="24"/>
      <c r="AV239" s="298">
        <f t="shared" si="223"/>
        <v>0.61097581923870814</v>
      </c>
      <c r="AW239" s="298"/>
      <c r="AX239" s="24">
        <f t="shared" si="224"/>
        <v>27356.604347826087</v>
      </c>
      <c r="AY239" s="308"/>
      <c r="AZ239" s="10"/>
      <c r="BA239" s="65">
        <f t="shared" si="225"/>
        <v>1201405</v>
      </c>
      <c r="BB239" s="66"/>
      <c r="BC239" s="66">
        <v>152050414</v>
      </c>
      <c r="BD239" s="66"/>
      <c r="BE239" s="66">
        <f t="shared" si="226"/>
        <v>108389</v>
      </c>
      <c r="BF239" s="66"/>
      <c r="BG239" s="144">
        <f t="shared" si="227"/>
        <v>9.0218535797670224E-2</v>
      </c>
      <c r="BH239" s="66"/>
      <c r="BI239" s="170"/>
      <c r="BJ239" s="66"/>
      <c r="BK239" s="66">
        <f t="shared" si="228"/>
        <v>11855600</v>
      </c>
      <c r="BL239" s="66"/>
      <c r="BM239" s="144">
        <f t="shared" si="229"/>
        <v>5.4182496035628733E-2</v>
      </c>
      <c r="BN239" s="65">
        <f t="shared" si="230"/>
        <v>661088.75652173918</v>
      </c>
      <c r="BO239" s="66"/>
      <c r="BP239" s="66">
        <f t="shared" si="231"/>
        <v>9391333</v>
      </c>
      <c r="BQ239" s="66"/>
      <c r="BR239" s="435">
        <f t="shared" si="232"/>
        <v>6.176459999641961E-2</v>
      </c>
      <c r="BS239" s="66"/>
      <c r="BT239" s="75"/>
      <c r="BU239" s="170"/>
      <c r="BV239" s="1"/>
      <c r="BW239" s="61">
        <f t="shared" si="189"/>
        <v>230</v>
      </c>
    </row>
    <row r="240" spans="2:75" x14ac:dyDescent="0.3">
      <c r="B240" s="158">
        <f t="shared" si="163"/>
        <v>44140</v>
      </c>
      <c r="C240" s="61"/>
      <c r="D240" s="17">
        <v>118319</v>
      </c>
      <c r="E240" s="16"/>
      <c r="F240" s="16"/>
      <c r="G240" s="16"/>
      <c r="H240" s="16">
        <f t="shared" si="212"/>
        <v>10416630</v>
      </c>
      <c r="I240" s="16"/>
      <c r="J240" s="436">
        <f t="shared" si="213"/>
        <v>1.1489165553458231E-2</v>
      </c>
      <c r="K240" s="16"/>
      <c r="L240" s="16"/>
      <c r="M240" s="16"/>
      <c r="N240" s="16">
        <f t="shared" si="233"/>
        <v>669155</v>
      </c>
      <c r="O240" s="16">
        <f t="shared" si="214"/>
        <v>45093.63636363636</v>
      </c>
      <c r="P240" s="41"/>
      <c r="Q240" s="17">
        <f t="shared" si="234"/>
        <v>669155</v>
      </c>
      <c r="R240" s="16"/>
      <c r="S240" s="60">
        <f t="shared" si="235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5"/>
        <v>243121</v>
      </c>
      <c r="AB240" s="33"/>
      <c r="AC240" s="46">
        <f t="shared" si="216"/>
        <v>2.3339698155737509E-2</v>
      </c>
      <c r="AD240" s="33"/>
      <c r="AE240" s="33">
        <f t="shared" si="217"/>
        <v>1052.4718614718615</v>
      </c>
      <c r="AF240" s="50"/>
      <c r="AG240" s="33">
        <f t="shared" si="218"/>
        <v>6338</v>
      </c>
      <c r="AH240" s="33">
        <f t="shared" si="219"/>
        <v>1153146137.060914</v>
      </c>
      <c r="AI240" s="213">
        <f t="shared" si="220"/>
        <v>9.767925181849671E-2</v>
      </c>
      <c r="AJ240" s="50"/>
      <c r="AK240" s="10"/>
      <c r="AL240" s="23">
        <f t="shared" si="221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22"/>
        <v>7.7029328741696429E-3</v>
      </c>
      <c r="AS240" s="25"/>
      <c r="AT240" s="25"/>
      <c r="AU240" s="24"/>
      <c r="AV240" s="298">
        <f t="shared" si="223"/>
        <v>0.60868879858457103</v>
      </c>
      <c r="AW240" s="298"/>
      <c r="AX240" s="24">
        <f t="shared" si="224"/>
        <v>27447.991341991343</v>
      </c>
      <c r="AY240" s="308"/>
      <c r="AZ240" s="10"/>
      <c r="BA240" s="65">
        <f t="shared" si="225"/>
        <v>1544407</v>
      </c>
      <c r="BB240" s="66"/>
      <c r="BC240" s="66">
        <v>153594821</v>
      </c>
      <c r="BD240" s="66"/>
      <c r="BE240" s="66">
        <f t="shared" si="226"/>
        <v>118319</v>
      </c>
      <c r="BF240" s="66"/>
      <c r="BG240" s="144">
        <f t="shared" si="227"/>
        <v>7.6611281870646794E-2</v>
      </c>
      <c r="BH240" s="66"/>
      <c r="BI240" s="170"/>
      <c r="BJ240" s="66"/>
      <c r="BK240" s="66">
        <f t="shared" si="228"/>
        <v>11925493</v>
      </c>
      <c r="BL240" s="66"/>
      <c r="BM240" s="144">
        <f t="shared" si="229"/>
        <v>5.6111307096486492E-2</v>
      </c>
      <c r="BN240" s="65">
        <f t="shared" si="230"/>
        <v>664912.645021645</v>
      </c>
      <c r="BO240" s="66"/>
      <c r="BP240" s="66">
        <f t="shared" si="231"/>
        <v>9509652</v>
      </c>
      <c r="BQ240" s="66"/>
      <c r="BR240" s="435">
        <f t="shared" si="232"/>
        <v>6.1913884453174368E-2</v>
      </c>
      <c r="BS240" s="66"/>
      <c r="BT240" s="75"/>
      <c r="BU240" s="170"/>
      <c r="BV240" s="1"/>
      <c r="BW240" s="61">
        <f t="shared" si="189"/>
        <v>231</v>
      </c>
    </row>
    <row r="241" spans="2:75" x14ac:dyDescent="0.3">
      <c r="B241" s="158">
        <f t="shared" si="163"/>
        <v>44141</v>
      </c>
      <c r="C241" s="61"/>
      <c r="D241" s="17">
        <v>132541</v>
      </c>
      <c r="E241" s="16"/>
      <c r="F241" s="16"/>
      <c r="G241" s="16"/>
      <c r="H241" s="16">
        <f t="shared" si="212"/>
        <v>10549171</v>
      </c>
      <c r="I241" s="16"/>
      <c r="J241" s="436">
        <f t="shared" si="213"/>
        <v>1.2723980788412375E-2</v>
      </c>
      <c r="K241" s="16"/>
      <c r="L241" s="16"/>
      <c r="M241" s="16"/>
      <c r="N241" s="16">
        <f t="shared" si="233"/>
        <v>700235</v>
      </c>
      <c r="O241" s="16">
        <f t="shared" si="214"/>
        <v>45470.564655172413</v>
      </c>
      <c r="P241" s="41"/>
      <c r="Q241" s="17">
        <f t="shared" si="234"/>
        <v>700235</v>
      </c>
      <c r="R241" s="16"/>
      <c r="S241" s="60">
        <f t="shared" si="235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5"/>
        <v>244365</v>
      </c>
      <c r="AB241" s="33"/>
      <c r="AC241" s="46">
        <f t="shared" si="216"/>
        <v>2.3164379456926048E-2</v>
      </c>
      <c r="AD241" s="33"/>
      <c r="AE241" s="33">
        <f t="shared" si="217"/>
        <v>1053.2974137931035</v>
      </c>
      <c r="AF241" s="50"/>
      <c r="AG241" s="33">
        <f t="shared" si="218"/>
        <v>6594</v>
      </c>
      <c r="AH241" s="33">
        <f t="shared" si="219"/>
        <v>1153096779.060914</v>
      </c>
      <c r="AI241" s="213">
        <f t="shared" si="220"/>
        <v>0.12544802867383512</v>
      </c>
      <c r="AJ241" s="50"/>
      <c r="AK241" s="10"/>
      <c r="AL241" s="23">
        <f t="shared" si="221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22"/>
        <v>7.999702231027717E-3</v>
      </c>
      <c r="AS241" s="25"/>
      <c r="AT241" s="25"/>
      <c r="AU241" s="24"/>
      <c r="AV241" s="298">
        <f t="shared" si="223"/>
        <v>0.60584931270902709</v>
      </c>
      <c r="AW241" s="298"/>
      <c r="AX241" s="24">
        <f t="shared" si="224"/>
        <v>27548.310344827587</v>
      </c>
      <c r="AY241" s="308"/>
      <c r="AZ241" s="10"/>
      <c r="BA241" s="65">
        <f t="shared" si="225"/>
        <v>1425131</v>
      </c>
      <c r="BB241" s="66"/>
      <c r="BC241" s="66">
        <v>155019952</v>
      </c>
      <c r="BD241" s="66"/>
      <c r="BE241" s="66">
        <f t="shared" si="226"/>
        <v>132541</v>
      </c>
      <c r="BF241" s="66"/>
      <c r="BG241" s="144">
        <f t="shared" si="227"/>
        <v>9.3002678350270956E-2</v>
      </c>
      <c r="BH241" s="66"/>
      <c r="BI241" s="170"/>
      <c r="BJ241" s="66"/>
      <c r="BK241" s="66">
        <f t="shared" si="228"/>
        <v>12069599</v>
      </c>
      <c r="BL241" s="66"/>
      <c r="BM241" s="144">
        <f t="shared" si="229"/>
        <v>5.8016426229239262E-2</v>
      </c>
      <c r="BN241" s="65">
        <f t="shared" si="230"/>
        <v>668189.44827586203</v>
      </c>
      <c r="BO241" s="66"/>
      <c r="BP241" s="66">
        <f t="shared" si="231"/>
        <v>9642193</v>
      </c>
      <c r="BQ241" s="66"/>
      <c r="BR241" s="435">
        <f t="shared" si="232"/>
        <v>6.219969026954672E-2</v>
      </c>
      <c r="BS241" s="66"/>
      <c r="BT241" s="75"/>
      <c r="BU241" s="170"/>
      <c r="BV241" s="1"/>
      <c r="BW241" s="61">
        <f t="shared" si="189"/>
        <v>232</v>
      </c>
    </row>
    <row r="242" spans="2:75" x14ac:dyDescent="0.3">
      <c r="B242" s="158">
        <f t="shared" si="163"/>
        <v>44142</v>
      </c>
      <c r="C242" s="61"/>
      <c r="D242" s="17">
        <v>124390</v>
      </c>
      <c r="E242" s="16"/>
      <c r="F242" s="16"/>
      <c r="G242" s="16"/>
      <c r="H242" s="16">
        <f t="shared" si="212"/>
        <v>10673561</v>
      </c>
      <c r="I242" s="16"/>
      <c r="J242" s="436">
        <f t="shared" si="213"/>
        <v>1.1791447877752669E-2</v>
      </c>
      <c r="K242" s="16"/>
      <c r="L242" s="16"/>
      <c r="M242" s="16"/>
      <c r="N242" s="16">
        <f t="shared" si="233"/>
        <v>738332</v>
      </c>
      <c r="O242" s="16">
        <f t="shared" si="214"/>
        <v>45809.274678111586</v>
      </c>
      <c r="P242" s="41"/>
      <c r="Q242" s="17">
        <f t="shared" si="234"/>
        <v>738332</v>
      </c>
      <c r="R242" s="16"/>
      <c r="S242" s="60">
        <f t="shared" si="235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5"/>
        <v>245396</v>
      </c>
      <c r="AB242" s="33"/>
      <c r="AC242" s="46">
        <f t="shared" si="216"/>
        <v>2.2991014901212446E-2</v>
      </c>
      <c r="AD242" s="33"/>
      <c r="AE242" s="33">
        <f t="shared" si="217"/>
        <v>1053.2017167381973</v>
      </c>
      <c r="AF242" s="50"/>
      <c r="AG242" s="33">
        <f t="shared" si="218"/>
        <v>6711</v>
      </c>
      <c r="AH242" s="33">
        <f t="shared" si="219"/>
        <v>1153039461.060914</v>
      </c>
      <c r="AI242" s="213">
        <f t="shared" si="220"/>
        <v>0.12055434964100852</v>
      </c>
      <c r="AJ242" s="50"/>
      <c r="AK242" s="10"/>
      <c r="AL242" s="23">
        <f t="shared" si="221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22"/>
        <v>7.9077382554283947E-3</v>
      </c>
      <c r="AS242" s="25"/>
      <c r="AT242" s="25"/>
      <c r="AU242" s="24"/>
      <c r="AV242" s="298">
        <f t="shared" si="223"/>
        <v>0.6035237911696012</v>
      </c>
      <c r="AW242" s="298"/>
      <c r="AX242" s="24">
        <f t="shared" si="224"/>
        <v>27646.987124463518</v>
      </c>
      <c r="AY242" s="308"/>
      <c r="AZ242" s="10"/>
      <c r="BA242" s="65">
        <f t="shared" si="225"/>
        <v>1534974</v>
      </c>
      <c r="BB242" s="66"/>
      <c r="BC242" s="66">
        <v>156554926</v>
      </c>
      <c r="BD242" s="66"/>
      <c r="BE242" s="66">
        <f t="shared" si="226"/>
        <v>124390</v>
      </c>
      <c r="BF242" s="66"/>
      <c r="BG242" s="144">
        <f t="shared" si="227"/>
        <v>8.1037203236015723E-2</v>
      </c>
      <c r="BH242" s="66"/>
      <c r="BI242" s="170"/>
      <c r="BJ242" s="66"/>
      <c r="BK242" s="66">
        <f t="shared" si="228"/>
        <v>12368652</v>
      </c>
      <c r="BL242" s="66"/>
      <c r="BM242" s="144">
        <f t="shared" si="229"/>
        <v>5.9693813036376157E-2</v>
      </c>
      <c r="BN242" s="65">
        <f t="shared" si="230"/>
        <v>671909.55364806869</v>
      </c>
      <c r="BO242" s="66"/>
      <c r="BP242" s="66">
        <f t="shared" si="231"/>
        <v>9766583</v>
      </c>
      <c r="BQ242" s="66"/>
      <c r="BR242" s="435">
        <f t="shared" si="232"/>
        <v>6.2384386422947816E-2</v>
      </c>
      <c r="BS242" s="66"/>
      <c r="BT242" s="75"/>
      <c r="BU242" s="170"/>
      <c r="BV242" s="1"/>
      <c r="BW242" s="61">
        <f t="shared" si="189"/>
        <v>233</v>
      </c>
    </row>
    <row r="243" spans="2:75" x14ac:dyDescent="0.3">
      <c r="B243" s="347">
        <f t="shared" si="163"/>
        <v>44143</v>
      </c>
      <c r="C243" s="61"/>
      <c r="D243" s="17">
        <v>102726</v>
      </c>
      <c r="E243" s="16"/>
      <c r="F243" s="16"/>
      <c r="G243" s="16"/>
      <c r="H243" s="16">
        <f t="shared" si="212"/>
        <v>10776287</v>
      </c>
      <c r="I243" s="16"/>
      <c r="J243" s="436">
        <f t="shared" si="213"/>
        <v>9.6243418667865399E-3</v>
      </c>
      <c r="K243" s="16"/>
      <c r="L243" s="16"/>
      <c r="M243" s="16"/>
      <c r="N243" s="16">
        <f t="shared" si="233"/>
        <v>769737</v>
      </c>
      <c r="O243" s="16">
        <f t="shared" si="214"/>
        <v>46052.508547008547</v>
      </c>
      <c r="P243" s="41"/>
      <c r="Q243" s="17">
        <f t="shared" si="234"/>
        <v>769737</v>
      </c>
      <c r="R243" s="16"/>
      <c r="S243" s="60">
        <f t="shared" si="235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5"/>
        <v>245908</v>
      </c>
      <c r="AB243" s="33"/>
      <c r="AC243" s="46">
        <f t="shared" si="216"/>
        <v>2.2819362550384935E-2</v>
      </c>
      <c r="AD243" s="33"/>
      <c r="AE243" s="33">
        <f t="shared" si="217"/>
        <v>1050.8888888888889</v>
      </c>
      <c r="AF243" s="50"/>
      <c r="AG243" s="33">
        <f t="shared" si="218"/>
        <v>6824</v>
      </c>
      <c r="AH243" s="33">
        <f t="shared" si="219"/>
        <v>1152978478.060914</v>
      </c>
      <c r="AI243" s="213">
        <f t="shared" si="220"/>
        <v>0.14766229397914565</v>
      </c>
      <c r="AJ243" s="50"/>
      <c r="AK243" s="348"/>
      <c r="AL243" s="23">
        <f t="shared" si="221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22"/>
        <v>6.4690515679905513E-3</v>
      </c>
      <c r="AS243" s="25"/>
      <c r="AT243" s="25"/>
      <c r="AU243" s="24"/>
      <c r="AV243" s="298">
        <f t="shared" si="223"/>
        <v>0.60163765126151525</v>
      </c>
      <c r="AW243" s="298"/>
      <c r="AX243" s="24">
        <f t="shared" si="224"/>
        <v>27706.923076923078</v>
      </c>
      <c r="AY243" s="308"/>
      <c r="AZ243" s="348"/>
      <c r="BA243" s="65">
        <f t="shared" si="225"/>
        <v>1047931</v>
      </c>
      <c r="BB243" s="66"/>
      <c r="BC243" s="66">
        <v>157602857</v>
      </c>
      <c r="BD243" s="66"/>
      <c r="BE243" s="66">
        <f t="shared" si="226"/>
        <v>102726</v>
      </c>
      <c r="BF243" s="66"/>
      <c r="BG243" s="144">
        <f t="shared" si="227"/>
        <v>9.8027446463555323E-2</v>
      </c>
      <c r="BH243" s="66"/>
      <c r="BI243" s="170"/>
      <c r="BJ243" s="66"/>
      <c r="BK243" s="66">
        <f t="shared" si="228"/>
        <v>12565432</v>
      </c>
      <c r="BL243" s="66"/>
      <c r="BM243" s="144">
        <f t="shared" si="229"/>
        <v>6.1258299754437411E-2</v>
      </c>
      <c r="BN243" s="65">
        <f t="shared" si="230"/>
        <v>673516.48290598288</v>
      </c>
      <c r="BO243" s="66"/>
      <c r="BP243" s="66">
        <f t="shared" si="231"/>
        <v>9869309</v>
      </c>
      <c r="BQ243" s="66"/>
      <c r="BR243" s="435">
        <f t="shared" si="232"/>
        <v>6.2621383824279273E-2</v>
      </c>
      <c r="BS243" s="66"/>
      <c r="BT243" s="75"/>
      <c r="BU243" s="170"/>
      <c r="BV243" s="1"/>
      <c r="BW243" s="61">
        <f t="shared" si="189"/>
        <v>234</v>
      </c>
    </row>
    <row r="244" spans="2:75" x14ac:dyDescent="0.3">
      <c r="B244" s="158">
        <f t="shared" si="163"/>
        <v>44144</v>
      </c>
      <c r="C244" s="61"/>
      <c r="D244" s="17">
        <v>125689</v>
      </c>
      <c r="E244" s="16"/>
      <c r="F244" s="16"/>
      <c r="G244" s="16"/>
      <c r="H244" s="16">
        <f t="shared" si="212"/>
        <v>10901976</v>
      </c>
      <c r="I244" s="16"/>
      <c r="J244" s="436">
        <f t="shared" si="213"/>
        <v>1.1663479267023977E-2</v>
      </c>
      <c r="K244" s="16"/>
      <c r="L244" s="16"/>
      <c r="M244" s="16"/>
      <c r="N244" s="16">
        <f t="shared" si="233"/>
        <v>806521</v>
      </c>
      <c r="O244" s="16">
        <f t="shared" si="214"/>
        <v>46391.387234042551</v>
      </c>
      <c r="P244" s="41"/>
      <c r="Q244" s="17">
        <f t="shared" si="234"/>
        <v>806521</v>
      </c>
      <c r="R244" s="16"/>
      <c r="S244" s="60">
        <f t="shared" si="235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5"/>
        <v>246549</v>
      </c>
      <c r="AB244" s="33"/>
      <c r="AC244" s="46">
        <f t="shared" si="216"/>
        <v>2.2615074551622569E-2</v>
      </c>
      <c r="AD244" s="33"/>
      <c r="AE244" s="33">
        <f t="shared" si="217"/>
        <v>1049.1446808510639</v>
      </c>
      <c r="AF244" s="50"/>
      <c r="AG244" s="33">
        <f t="shared" si="218"/>
        <v>6943</v>
      </c>
      <c r="AH244" s="33">
        <f t="shared" si="219"/>
        <v>1152924243.060914</v>
      </c>
      <c r="AI244" s="213">
        <f t="shared" si="220"/>
        <v>0.16905202896110455</v>
      </c>
      <c r="AJ244" s="50"/>
      <c r="AK244" s="10"/>
      <c r="AL244" s="23">
        <f t="shared" si="221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22"/>
        <v>1.0671836777503231E-2</v>
      </c>
      <c r="AS244" s="25"/>
      <c r="AT244" s="25"/>
      <c r="AU244" s="24"/>
      <c r="AV244" s="298">
        <f t="shared" si="223"/>
        <v>0.60104792012016905</v>
      </c>
      <c r="AW244" s="298"/>
      <c r="AX244" s="24">
        <f t="shared" si="224"/>
        <v>27883.446808510638</v>
      </c>
      <c r="AY244" s="308"/>
      <c r="AZ244" s="10"/>
      <c r="BA244" s="65">
        <f t="shared" si="225"/>
        <v>1681256</v>
      </c>
      <c r="BB244" s="66"/>
      <c r="BC244" s="66">
        <v>159284113</v>
      </c>
      <c r="BD244" s="66"/>
      <c r="BE244" s="66">
        <f t="shared" si="226"/>
        <v>125689</v>
      </c>
      <c r="BF244" s="66"/>
      <c r="BG244" s="144">
        <f t="shared" si="227"/>
        <v>7.475898970769472E-2</v>
      </c>
      <c r="BH244" s="66"/>
      <c r="BI244" s="170"/>
      <c r="BJ244" s="66"/>
      <c r="BK244" s="66">
        <f t="shared" si="228"/>
        <v>9589345</v>
      </c>
      <c r="BL244" s="66"/>
      <c r="BM244" s="144">
        <f t="shared" si="229"/>
        <v>8.4105953013474857E-2</v>
      </c>
      <c r="BN244" s="65">
        <f t="shared" si="230"/>
        <v>677804.73617021274</v>
      </c>
      <c r="BO244" s="66"/>
      <c r="BP244" s="66">
        <f t="shared" si="231"/>
        <v>9994998</v>
      </c>
      <c r="BQ244" s="66"/>
      <c r="BR244" s="435">
        <f t="shared" si="232"/>
        <v>6.2749497183061817E-2</v>
      </c>
      <c r="BS244" s="66"/>
      <c r="BT244" s="75"/>
      <c r="BU244" s="170"/>
      <c r="BV244" s="1"/>
      <c r="BW244" s="61">
        <f t="shared" si="189"/>
        <v>235</v>
      </c>
    </row>
    <row r="245" spans="2:75" x14ac:dyDescent="0.3">
      <c r="B245" s="158">
        <f t="shared" si="163"/>
        <v>44145</v>
      </c>
      <c r="C245" s="61"/>
      <c r="D245" s="17">
        <v>135653</v>
      </c>
      <c r="E245" s="16"/>
      <c r="F245" s="16"/>
      <c r="G245" s="16"/>
      <c r="H245" s="16">
        <f t="shared" si="212"/>
        <v>11037629</v>
      </c>
      <c r="I245" s="16"/>
      <c r="J245" s="436">
        <f t="shared" si="213"/>
        <v>1.2442973640741825E-2</v>
      </c>
      <c r="K245" s="16"/>
      <c r="L245" s="16"/>
      <c r="M245" s="16"/>
      <c r="N245" s="16">
        <f t="shared" si="233"/>
        <v>847707</v>
      </c>
      <c r="O245" s="16">
        <f t="shared" si="214"/>
        <v>46769.614406779663</v>
      </c>
      <c r="P245" s="41"/>
      <c r="Q245" s="17">
        <f t="shared" si="234"/>
        <v>847707</v>
      </c>
      <c r="R245" s="16"/>
      <c r="S245" s="60">
        <f t="shared" si="235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5"/>
        <v>247895</v>
      </c>
      <c r="AB245" s="33"/>
      <c r="AC245" s="46">
        <f t="shared" si="216"/>
        <v>2.2459080659442351E-2</v>
      </c>
      <c r="AD245" s="33"/>
      <c r="AE245" s="33">
        <f t="shared" si="217"/>
        <v>1050.4025423728813</v>
      </c>
      <c r="AF245" s="50"/>
      <c r="AG245" s="33">
        <f t="shared" si="218"/>
        <v>7102</v>
      </c>
      <c r="AH245" s="33">
        <f t="shared" si="219"/>
        <v>1152882308.060914</v>
      </c>
      <c r="AI245" s="213">
        <f t="shared" si="220"/>
        <v>0.16674880893707902</v>
      </c>
      <c r="AJ245" s="50"/>
      <c r="AK245" s="10"/>
      <c r="AL245" s="23">
        <f t="shared" si="221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22"/>
        <v>7.4364260958610382E-3</v>
      </c>
      <c r="AS245" s="25"/>
      <c r="AT245" s="25"/>
      <c r="AU245" s="24"/>
      <c r="AV245" s="298">
        <f t="shared" si="223"/>
        <v>0.59807572803905618</v>
      </c>
      <c r="AW245" s="298"/>
      <c r="AX245" s="24">
        <f t="shared" si="224"/>
        <v>27971.771186440677</v>
      </c>
      <c r="AY245" s="308"/>
      <c r="AZ245" s="10"/>
      <c r="BA245" s="65">
        <f t="shared" si="225"/>
        <v>1311466</v>
      </c>
      <c r="BB245" s="66"/>
      <c r="BC245" s="66">
        <v>160595579</v>
      </c>
      <c r="BD245" s="66"/>
      <c r="BE245" s="66">
        <f t="shared" si="226"/>
        <v>135653</v>
      </c>
      <c r="BF245" s="66"/>
      <c r="BG245" s="144">
        <f t="shared" si="227"/>
        <v>0.10343615465440964</v>
      </c>
      <c r="BH245" s="66"/>
      <c r="BI245" s="170"/>
      <c r="BJ245" s="66"/>
      <c r="BK245" s="66">
        <f t="shared" si="228"/>
        <v>9746570</v>
      </c>
      <c r="BL245" s="66"/>
      <c r="BM245" s="144">
        <f t="shared" si="229"/>
        <v>8.6974905017867823E-2</v>
      </c>
      <c r="BN245" s="65">
        <f t="shared" si="230"/>
        <v>680489.74152542371</v>
      </c>
      <c r="BO245" s="66"/>
      <c r="BP245" s="66">
        <f t="shared" si="231"/>
        <v>10130651</v>
      </c>
      <c r="BQ245" s="66"/>
      <c r="BR245" s="435">
        <f t="shared" si="232"/>
        <v>6.3081755195764144E-2</v>
      </c>
      <c r="BS245" s="66"/>
      <c r="BT245" s="75"/>
      <c r="BU245" s="170"/>
      <c r="BV245" s="1"/>
      <c r="BW245" s="61">
        <f t="shared" si="189"/>
        <v>236</v>
      </c>
    </row>
    <row r="246" spans="2:75" x14ac:dyDescent="0.3">
      <c r="B246" s="158">
        <f t="shared" si="163"/>
        <v>44146</v>
      </c>
      <c r="C246" s="61"/>
      <c r="D246" s="17">
        <v>142906</v>
      </c>
      <c r="E246" s="16"/>
      <c r="F246" s="16"/>
      <c r="G246" s="16"/>
      <c r="H246" s="16">
        <f t="shared" si="212"/>
        <v>11180535</v>
      </c>
      <c r="I246" s="16"/>
      <c r="J246" s="436">
        <f t="shared" si="213"/>
        <v>1.2947164649219502E-2</v>
      </c>
      <c r="K246" s="16"/>
      <c r="L246" s="16"/>
      <c r="M246" s="16"/>
      <c r="N246" s="16">
        <f t="shared" si="233"/>
        <v>882224</v>
      </c>
      <c r="O246" s="16">
        <f t="shared" si="214"/>
        <v>47175.253164556962</v>
      </c>
      <c r="P246" s="41"/>
      <c r="Q246" s="17">
        <f t="shared" si="234"/>
        <v>882224</v>
      </c>
      <c r="R246" s="16"/>
      <c r="S246" s="60">
        <f t="shared" si="235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5"/>
        <v>249365</v>
      </c>
      <c r="AB246" s="33"/>
      <c r="AC246" s="46">
        <f t="shared" si="216"/>
        <v>2.2303494421331359E-2</v>
      </c>
      <c r="AD246" s="33"/>
      <c r="AE246" s="33">
        <f t="shared" si="217"/>
        <v>1052.1729957805908</v>
      </c>
      <c r="AF246" s="50"/>
      <c r="AG246" s="33">
        <f t="shared" si="218"/>
        <v>7371</v>
      </c>
      <c r="AH246" s="33">
        <f t="shared" si="219"/>
        <v>1152836517.060914</v>
      </c>
      <c r="AI246" s="213">
        <f t="shared" si="220"/>
        <v>0.17785234899328858</v>
      </c>
      <c r="AJ246" s="50"/>
      <c r="AK246" s="10"/>
      <c r="AL246" s="23">
        <f t="shared" si="221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22"/>
        <v>7.1753635399369039E-3</v>
      </c>
      <c r="AS246" s="25"/>
      <c r="AT246" s="25"/>
      <c r="AU246" s="24"/>
      <c r="AV246" s="298">
        <f t="shared" si="223"/>
        <v>0.59466787591112591</v>
      </c>
      <c r="AW246" s="298"/>
      <c r="AX246" s="24">
        <f t="shared" si="224"/>
        <v>28053.607594936708</v>
      </c>
      <c r="AY246" s="308"/>
      <c r="AZ246" s="10"/>
      <c r="BA246" s="65">
        <f t="shared" si="225"/>
        <v>1321988</v>
      </c>
      <c r="BB246" s="66"/>
      <c r="BC246" s="66">
        <v>161917567</v>
      </c>
      <c r="BD246" s="66"/>
      <c r="BE246" s="66">
        <f t="shared" si="226"/>
        <v>142906</v>
      </c>
      <c r="BF246" s="66"/>
      <c r="BG246" s="144">
        <f t="shared" si="227"/>
        <v>0.10809931708911125</v>
      </c>
      <c r="BH246" s="66"/>
      <c r="BI246" s="170"/>
      <c r="BJ246" s="66"/>
      <c r="BK246" s="66">
        <f t="shared" si="228"/>
        <v>9867153</v>
      </c>
      <c r="BL246" s="66"/>
      <c r="BM246" s="144">
        <f t="shared" si="229"/>
        <v>8.9410187518121992E-2</v>
      </c>
      <c r="BN246" s="65">
        <f t="shared" si="230"/>
        <v>683196.48523206753</v>
      </c>
      <c r="BO246" s="66"/>
      <c r="BP246" s="66">
        <f t="shared" si="231"/>
        <v>10273557</v>
      </c>
      <c r="BQ246" s="66"/>
      <c r="BR246" s="435">
        <f t="shared" si="232"/>
        <v>6.3449304422910455E-2</v>
      </c>
      <c r="BS246" s="66"/>
      <c r="BT246" s="75"/>
      <c r="BU246" s="170"/>
      <c r="BV246" s="1"/>
      <c r="BW246" s="61">
        <f t="shared" si="189"/>
        <v>237</v>
      </c>
    </row>
    <row r="247" spans="2:75" x14ac:dyDescent="0.3">
      <c r="B247" s="158">
        <f t="shared" si="163"/>
        <v>44147</v>
      </c>
      <c r="C247" s="61"/>
      <c r="D247" s="17">
        <v>161541</v>
      </c>
      <c r="E247" s="16"/>
      <c r="F247" s="16"/>
      <c r="G247" s="16"/>
      <c r="H247" s="16">
        <f t="shared" si="212"/>
        <v>11342076</v>
      </c>
      <c r="I247" s="16"/>
      <c r="J247" s="436">
        <f t="shared" si="213"/>
        <v>1.4448414141183762E-2</v>
      </c>
      <c r="K247" s="16"/>
      <c r="L247" s="16"/>
      <c r="M247" s="16"/>
      <c r="N247" s="16">
        <f t="shared" si="233"/>
        <v>925446</v>
      </c>
      <c r="O247" s="16">
        <f t="shared" si="214"/>
        <v>47655.781512605041</v>
      </c>
      <c r="P247" s="41"/>
      <c r="Q247" s="17">
        <f t="shared" si="234"/>
        <v>925446</v>
      </c>
      <c r="R247" s="16"/>
      <c r="S247" s="60">
        <f t="shared" si="235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5"/>
        <v>250555</v>
      </c>
      <c r="AB247" s="33"/>
      <c r="AC247" s="46">
        <f t="shared" si="216"/>
        <v>2.2090753050852417E-2</v>
      </c>
      <c r="AD247" s="33"/>
      <c r="AE247" s="33">
        <f t="shared" si="217"/>
        <v>1052.7521008403362</v>
      </c>
      <c r="AF247" s="50"/>
      <c r="AG247" s="33">
        <f t="shared" si="218"/>
        <v>7434</v>
      </c>
      <c r="AH247" s="33">
        <f t="shared" si="219"/>
        <v>1152784983.060914</v>
      </c>
      <c r="AI247" s="213">
        <f t="shared" si="220"/>
        <v>0.17292521300094668</v>
      </c>
      <c r="AJ247" s="50"/>
      <c r="AK247" s="10"/>
      <c r="AL247" s="23">
        <f t="shared" si="221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22"/>
        <v>1.1944431283986881E-2</v>
      </c>
      <c r="AS247" s="25"/>
      <c r="AT247" s="25"/>
      <c r="AU247" s="24"/>
      <c r="AV247" s="298">
        <f t="shared" si="223"/>
        <v>0.59320004556485073</v>
      </c>
      <c r="AW247" s="298"/>
      <c r="AX247" s="24">
        <f t="shared" si="224"/>
        <v>28269.411764705881</v>
      </c>
      <c r="AY247" s="308"/>
      <c r="AZ247" s="10"/>
      <c r="BA247" s="65">
        <f t="shared" si="225"/>
        <v>1537138</v>
      </c>
      <c r="BB247" s="66"/>
      <c r="BC247" s="66">
        <v>163454705</v>
      </c>
      <c r="BD247" s="66"/>
      <c r="BE247" s="66">
        <f t="shared" si="226"/>
        <v>161541</v>
      </c>
      <c r="BF247" s="66"/>
      <c r="BG247" s="144">
        <f t="shared" si="227"/>
        <v>0.10509206069982005</v>
      </c>
      <c r="BH247" s="66"/>
      <c r="BI247" s="170"/>
      <c r="BJ247" s="66"/>
      <c r="BK247" s="66">
        <f t="shared" si="228"/>
        <v>9859884</v>
      </c>
      <c r="BL247" s="66"/>
      <c r="BM247" s="144">
        <f t="shared" si="229"/>
        <v>9.3859724921713072E-2</v>
      </c>
      <c r="BN247" s="65">
        <f t="shared" si="230"/>
        <v>686784.47478991596</v>
      </c>
      <c r="BO247" s="66"/>
      <c r="BP247" s="66">
        <f t="shared" si="231"/>
        <v>10435098</v>
      </c>
      <c r="BQ247" s="66"/>
      <c r="BR247" s="435">
        <f t="shared" si="232"/>
        <v>6.3840915438928475E-2</v>
      </c>
      <c r="BS247" s="66"/>
      <c r="BT247" s="75"/>
      <c r="BU247" s="170"/>
      <c r="BV247" s="1"/>
      <c r="BW247" s="61">
        <f t="shared" si="189"/>
        <v>238</v>
      </c>
    </row>
    <row r="248" spans="2:75" x14ac:dyDescent="0.3">
      <c r="B248" s="158">
        <f t="shared" si="163"/>
        <v>44148</v>
      </c>
      <c r="C248" s="61"/>
      <c r="D248" s="17">
        <v>183527</v>
      </c>
      <c r="E248" s="16"/>
      <c r="F248" s="16"/>
      <c r="G248" s="16"/>
      <c r="H248" s="16">
        <f t="shared" si="212"/>
        <v>11525603</v>
      </c>
      <c r="I248" s="16"/>
      <c r="J248" s="436">
        <f t="shared" si="213"/>
        <v>1.6181076550712586E-2</v>
      </c>
      <c r="K248" s="16"/>
      <c r="L248" s="16"/>
      <c r="M248" s="16"/>
      <c r="N248" s="16">
        <f t="shared" si="233"/>
        <v>976432</v>
      </c>
      <c r="O248" s="16">
        <f t="shared" si="214"/>
        <v>48224.280334728035</v>
      </c>
      <c r="P248" s="41"/>
      <c r="Q248" s="17">
        <f t="shared" si="234"/>
        <v>976432</v>
      </c>
      <c r="R248" s="16"/>
      <c r="S248" s="60">
        <f t="shared" si="235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5"/>
        <v>251950</v>
      </c>
      <c r="AB248" s="33"/>
      <c r="AC248" s="46">
        <f t="shared" si="216"/>
        <v>2.1860027627187924E-2</v>
      </c>
      <c r="AD248" s="33"/>
      <c r="AE248" s="33">
        <f t="shared" si="217"/>
        <v>1054.18410041841</v>
      </c>
      <c r="AF248" s="50"/>
      <c r="AG248" s="33">
        <f t="shared" si="218"/>
        <v>7585</v>
      </c>
      <c r="AH248" s="33">
        <f t="shared" si="219"/>
        <v>1152725290.060914</v>
      </c>
      <c r="AI248" s="213">
        <f t="shared" si="220"/>
        <v>0.1502881407340006</v>
      </c>
      <c r="AJ248" s="50"/>
      <c r="AK248" s="10"/>
      <c r="AL248" s="23">
        <f t="shared" si="221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22"/>
        <v>9.0702900661700451E-3</v>
      </c>
      <c r="AS248" s="25"/>
      <c r="AT248" s="25"/>
      <c r="AU248" s="24"/>
      <c r="AV248" s="298">
        <f t="shared" si="223"/>
        <v>0.58904909357020196</v>
      </c>
      <c r="AW248" s="298"/>
      <c r="AX248" s="24">
        <f t="shared" si="224"/>
        <v>28406.468619246862</v>
      </c>
      <c r="AY248" s="308"/>
      <c r="AZ248" s="10"/>
      <c r="BA248" s="65">
        <f t="shared" si="225"/>
        <v>1687033</v>
      </c>
      <c r="BB248" s="66"/>
      <c r="BC248" s="66">
        <v>165141738</v>
      </c>
      <c r="BD248" s="66"/>
      <c r="BE248" s="66">
        <f t="shared" si="226"/>
        <v>183527</v>
      </c>
      <c r="BF248" s="66"/>
      <c r="BG248" s="144">
        <f t="shared" si="227"/>
        <v>0.10878684649322212</v>
      </c>
      <c r="BH248" s="66"/>
      <c r="BI248" s="170"/>
      <c r="BJ248" s="66"/>
      <c r="BK248" s="66">
        <f t="shared" si="228"/>
        <v>10121786</v>
      </c>
      <c r="BL248" s="66"/>
      <c r="BM248" s="144">
        <f t="shared" si="229"/>
        <v>9.6468350546039999E-2</v>
      </c>
      <c r="BN248" s="65">
        <f t="shared" si="230"/>
        <v>690969.61506276147</v>
      </c>
      <c r="BO248" s="66"/>
      <c r="BP248" s="66">
        <f t="shared" si="231"/>
        <v>10618625</v>
      </c>
      <c r="BQ248" s="66"/>
      <c r="BR248" s="435">
        <f t="shared" si="232"/>
        <v>6.4300068102710661E-2</v>
      </c>
      <c r="BS248" s="66"/>
      <c r="BT248" s="75"/>
      <c r="BU248" s="170"/>
      <c r="BV248" s="1"/>
      <c r="BW248" s="61">
        <f t="shared" si="189"/>
        <v>239</v>
      </c>
    </row>
    <row r="249" spans="2:75" x14ac:dyDescent="0.3">
      <c r="B249" s="158">
        <f t="shared" si="163"/>
        <v>44149</v>
      </c>
      <c r="C249" s="61"/>
      <c r="D249" s="17">
        <v>157253</v>
      </c>
      <c r="E249" s="16"/>
      <c r="F249" s="16"/>
      <c r="G249" s="16"/>
      <c r="H249" s="16">
        <f t="shared" si="212"/>
        <v>11682856</v>
      </c>
      <c r="I249" s="16"/>
      <c r="J249" s="436">
        <f t="shared" si="213"/>
        <v>1.3643798072864387E-2</v>
      </c>
      <c r="K249" s="16"/>
      <c r="L249" s="16"/>
      <c r="M249" s="16"/>
      <c r="N249" s="16">
        <f t="shared" si="233"/>
        <v>1009295</v>
      </c>
      <c r="O249" s="16">
        <f t="shared" si="214"/>
        <v>48678.566666666666</v>
      </c>
      <c r="P249" s="41"/>
      <c r="Q249" s="17">
        <f t="shared" si="234"/>
        <v>1009295</v>
      </c>
      <c r="R249" s="16"/>
      <c r="S249" s="60">
        <f t="shared" si="235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5"/>
        <v>253210</v>
      </c>
      <c r="AB249" s="33"/>
      <c r="AC249" s="46">
        <f t="shared" si="216"/>
        <v>2.167363870615199E-2</v>
      </c>
      <c r="AD249" s="33"/>
      <c r="AE249" s="33">
        <f t="shared" si="217"/>
        <v>1055.0416666666667</v>
      </c>
      <c r="AF249" s="50"/>
      <c r="AG249" s="33">
        <f t="shared" si="218"/>
        <v>7814</v>
      </c>
      <c r="AH249" s="33">
        <f t="shared" si="219"/>
        <v>1152659161.060914</v>
      </c>
      <c r="AI249" s="213">
        <f t="shared" si="220"/>
        <v>0.1643570257785725</v>
      </c>
      <c r="AJ249" s="50"/>
      <c r="AK249" s="10"/>
      <c r="AL249" s="23">
        <f t="shared" si="221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22"/>
        <v>1.5007042122823696E-2</v>
      </c>
      <c r="AS249" s="25"/>
      <c r="AT249" s="25"/>
      <c r="AU249" s="24"/>
      <c r="AV249" s="298">
        <f t="shared" si="223"/>
        <v>0.58984130250342892</v>
      </c>
      <c r="AW249" s="298"/>
      <c r="AX249" s="24">
        <f t="shared" si="224"/>
        <v>28712.629166666666</v>
      </c>
      <c r="AY249" s="308"/>
      <c r="AZ249" s="10"/>
      <c r="BA249" s="65">
        <f t="shared" si="225"/>
        <v>1609746</v>
      </c>
      <c r="BB249" s="66"/>
      <c r="BC249" s="66">
        <v>166751484</v>
      </c>
      <c r="BD249" s="66"/>
      <c r="BE249" s="66">
        <f t="shared" si="226"/>
        <v>157253</v>
      </c>
      <c r="BF249" s="66"/>
      <c r="BG249" s="144">
        <f t="shared" si="227"/>
        <v>9.7688082467668816E-2</v>
      </c>
      <c r="BH249" s="66"/>
      <c r="BI249" s="170"/>
      <c r="BJ249" s="66"/>
      <c r="BK249" s="66">
        <f t="shared" si="228"/>
        <v>10196558</v>
      </c>
      <c r="BL249" s="66"/>
      <c r="BM249" s="144">
        <f t="shared" si="229"/>
        <v>9.8983892407614418E-2</v>
      </c>
      <c r="BN249" s="65">
        <f t="shared" si="230"/>
        <v>694797.85</v>
      </c>
      <c r="BO249" s="66"/>
      <c r="BP249" s="66">
        <f t="shared" si="231"/>
        <v>10775878</v>
      </c>
      <c r="BQ249" s="66"/>
      <c r="BR249" s="435">
        <f t="shared" si="232"/>
        <v>6.46223814116101E-2</v>
      </c>
      <c r="BS249" s="66"/>
      <c r="BT249" s="75"/>
      <c r="BU249" s="170"/>
      <c r="BV249" s="1"/>
      <c r="BW249" s="61">
        <f t="shared" si="189"/>
        <v>240</v>
      </c>
    </row>
    <row r="250" spans="2:75" x14ac:dyDescent="0.3">
      <c r="B250" s="347">
        <f t="shared" si="163"/>
        <v>44150</v>
      </c>
      <c r="C250" s="61"/>
      <c r="D250" s="17">
        <v>138249</v>
      </c>
      <c r="E250" s="16"/>
      <c r="F250" s="16"/>
      <c r="G250" s="16"/>
      <c r="H250" s="16">
        <f t="shared" si="212"/>
        <v>11821105</v>
      </c>
      <c r="I250" s="16"/>
      <c r="J250" s="436">
        <f t="shared" si="213"/>
        <v>1.1833493453997892E-2</v>
      </c>
      <c r="K250" s="16"/>
      <c r="L250" s="16"/>
      <c r="M250" s="16"/>
      <c r="N250" s="16">
        <f t="shared" si="233"/>
        <v>1044818</v>
      </c>
      <c r="O250" s="16">
        <f t="shared" si="214"/>
        <v>49050.228215767638</v>
      </c>
      <c r="P250" s="41"/>
      <c r="Q250" s="17">
        <f t="shared" si="234"/>
        <v>1044818</v>
      </c>
      <c r="R250" s="16"/>
      <c r="S250" s="60">
        <f t="shared" si="235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5"/>
        <v>253789</v>
      </c>
      <c r="AB250" s="33"/>
      <c r="AC250" s="46">
        <f t="shared" si="216"/>
        <v>2.1469143536073827E-2</v>
      </c>
      <c r="AD250" s="33"/>
      <c r="AE250" s="33">
        <f t="shared" si="217"/>
        <v>1053.0663900414938</v>
      </c>
      <c r="AF250" s="50"/>
      <c r="AG250" s="33">
        <f t="shared" si="218"/>
        <v>7881</v>
      </c>
      <c r="AH250" s="33">
        <f t="shared" si="219"/>
        <v>1152587474.060914</v>
      </c>
      <c r="AI250" s="213">
        <f t="shared" si="220"/>
        <v>0.15489449003517</v>
      </c>
      <c r="AJ250" s="50"/>
      <c r="AK250" s="348"/>
      <c r="AL250" s="23">
        <f t="shared" si="221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22"/>
        <v>6.4720358970958049E-3</v>
      </c>
      <c r="AS250" s="25"/>
      <c r="AT250" s="25"/>
      <c r="AU250" s="24"/>
      <c r="AV250" s="298">
        <f t="shared" si="223"/>
        <v>0.58671587808415537</v>
      </c>
      <c r="AW250" s="298"/>
      <c r="AX250" s="24">
        <f t="shared" si="224"/>
        <v>28778.547717842324</v>
      </c>
      <c r="AY250" s="308"/>
      <c r="AZ250" s="10"/>
      <c r="BA250" s="65">
        <f t="shared" si="225"/>
        <v>1404360</v>
      </c>
      <c r="BB250" s="66"/>
      <c r="BC250" s="66">
        <v>168155844</v>
      </c>
      <c r="BD250" s="66"/>
      <c r="BE250" s="66">
        <f t="shared" si="226"/>
        <v>138249</v>
      </c>
      <c r="BF250" s="66"/>
      <c r="BG250" s="144">
        <f t="shared" si="227"/>
        <v>9.8442706998205592E-2</v>
      </c>
      <c r="BH250" s="66"/>
      <c r="BI250" s="170"/>
      <c r="BJ250" s="66"/>
      <c r="BK250" s="66">
        <f t="shared" si="228"/>
        <v>10552987</v>
      </c>
      <c r="BL250" s="66"/>
      <c r="BM250" s="144">
        <f t="shared" si="229"/>
        <v>9.9006849908940472E-2</v>
      </c>
      <c r="BN250" s="65">
        <f t="shared" si="230"/>
        <v>697742.09128630708</v>
      </c>
      <c r="BO250" s="66"/>
      <c r="BP250" s="66">
        <f t="shared" si="231"/>
        <v>10914127</v>
      </c>
      <c r="BQ250" s="66"/>
      <c r="BR250" s="435">
        <f t="shared" si="232"/>
        <v>6.4904833161790076E-2</v>
      </c>
      <c r="BS250" s="66"/>
      <c r="BT250" s="75"/>
      <c r="BU250" s="170"/>
      <c r="BV250" s="1"/>
      <c r="BW250" s="61">
        <f t="shared" si="189"/>
        <v>241</v>
      </c>
    </row>
    <row r="251" spans="2:75" x14ac:dyDescent="0.3">
      <c r="B251" s="158">
        <f t="shared" si="163"/>
        <v>44151</v>
      </c>
      <c r="C251" s="61"/>
      <c r="D251" s="17">
        <v>162149</v>
      </c>
      <c r="E251" s="16"/>
      <c r="F251" s="16"/>
      <c r="G251" s="16"/>
      <c r="H251" s="16">
        <f t="shared" si="212"/>
        <v>11983254</v>
      </c>
      <c r="I251" s="16"/>
      <c r="J251" s="436">
        <f t="shared" si="213"/>
        <v>1.371690717576741E-2</v>
      </c>
      <c r="K251" s="16"/>
      <c r="L251" s="16"/>
      <c r="M251" s="16"/>
      <c r="N251" s="16">
        <f t="shared" si="233"/>
        <v>1081278</v>
      </c>
      <c r="O251" s="16">
        <f t="shared" si="214"/>
        <v>49517.578512396693</v>
      </c>
      <c r="P251" s="41"/>
      <c r="Q251" s="17">
        <f t="shared" si="234"/>
        <v>1081278</v>
      </c>
      <c r="R251" s="16"/>
      <c r="S251" s="60">
        <f t="shared" si="235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5"/>
        <v>254528</v>
      </c>
      <c r="AB251" s="33"/>
      <c r="AC251" s="46">
        <f t="shared" si="216"/>
        <v>2.1240307515804972E-2</v>
      </c>
      <c r="AD251" s="33"/>
      <c r="AE251" s="33">
        <f t="shared" si="217"/>
        <v>1051.7685950413222</v>
      </c>
      <c r="AF251" s="50"/>
      <c r="AG251" s="33">
        <f t="shared" si="218"/>
        <v>7979</v>
      </c>
      <c r="AH251" s="33">
        <f t="shared" si="219"/>
        <v>1152533242.060914</v>
      </c>
      <c r="AI251" s="213">
        <f t="shared" si="220"/>
        <v>0.14921503672763936</v>
      </c>
      <c r="AJ251" s="50"/>
      <c r="AK251" s="10"/>
      <c r="AL251" s="23">
        <f t="shared" si="221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22"/>
        <v>1.2064369062363477E-2</v>
      </c>
      <c r="AS251" s="25"/>
      <c r="AT251" s="25"/>
      <c r="AU251" s="24"/>
      <c r="AV251" s="298">
        <f t="shared" si="223"/>
        <v>0.58575942728077035</v>
      </c>
      <c r="AW251" s="298"/>
      <c r="AX251" s="24">
        <f t="shared" si="224"/>
        <v>29005.388429752067</v>
      </c>
      <c r="AY251" s="308"/>
      <c r="AZ251" s="10"/>
      <c r="BA251" s="65">
        <f t="shared" si="225"/>
        <v>1980160</v>
      </c>
      <c r="BB251" s="66"/>
      <c r="BC251" s="66">
        <v>170136004</v>
      </c>
      <c r="BD251" s="66"/>
      <c r="BE251" s="66">
        <f t="shared" si="226"/>
        <v>162149</v>
      </c>
      <c r="BF251" s="66"/>
      <c r="BG251" s="144">
        <f t="shared" si="227"/>
        <v>8.1886817226890757E-2</v>
      </c>
      <c r="BH251" s="66"/>
      <c r="BI251" s="170"/>
      <c r="BJ251" s="66"/>
      <c r="BK251" s="66">
        <f t="shared" si="228"/>
        <v>10851891</v>
      </c>
      <c r="BL251" s="66"/>
      <c r="BM251" s="144">
        <f t="shared" si="229"/>
        <v>9.9639592767748961E-2</v>
      </c>
      <c r="BN251" s="65">
        <f t="shared" si="230"/>
        <v>703041.33884297521</v>
      </c>
      <c r="BO251" s="66"/>
      <c r="BP251" s="66">
        <f t="shared" si="231"/>
        <v>11076276</v>
      </c>
      <c r="BQ251" s="66"/>
      <c r="BR251" s="435">
        <f t="shared" si="232"/>
        <v>6.5102481189107983E-2</v>
      </c>
      <c r="BS251" s="66"/>
      <c r="BT251" s="75"/>
      <c r="BU251" s="170"/>
      <c r="BV251" s="1"/>
      <c r="BW251" s="61">
        <f t="shared" si="189"/>
        <v>242</v>
      </c>
    </row>
    <row r="252" spans="2:75" x14ac:dyDescent="0.3">
      <c r="B252" s="158">
        <f t="shared" si="163"/>
        <v>44152</v>
      </c>
      <c r="C252" s="61"/>
      <c r="D252" s="17">
        <v>157261</v>
      </c>
      <c r="E252" s="16"/>
      <c r="F252" s="16"/>
      <c r="G252" s="16"/>
      <c r="H252" s="16">
        <f t="shared" si="212"/>
        <v>12140515</v>
      </c>
      <c r="I252" s="16"/>
      <c r="J252" s="436">
        <f t="shared" si="213"/>
        <v>1.3123397033894132E-2</v>
      </c>
      <c r="K252" s="16"/>
      <c r="L252" s="16"/>
      <c r="M252" s="16"/>
      <c r="N252" s="16">
        <f t="shared" si="233"/>
        <v>1102886</v>
      </c>
      <c r="O252" s="16">
        <f t="shared" si="214"/>
        <v>49960.9670781893</v>
      </c>
      <c r="P252" s="41"/>
      <c r="Q252" s="17">
        <f t="shared" si="234"/>
        <v>1102886</v>
      </c>
      <c r="R252" s="16"/>
      <c r="S252" s="60">
        <f t="shared" si="235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5"/>
        <v>256143</v>
      </c>
      <c r="AB252" s="33"/>
      <c r="AC252" s="46">
        <f t="shared" si="216"/>
        <v>2.1098198882007889E-2</v>
      </c>
      <c r="AD252" s="33"/>
      <c r="AE252" s="33">
        <f t="shared" si="217"/>
        <v>1054.0864197530864</v>
      </c>
      <c r="AF252" s="50"/>
      <c r="AG252" s="33">
        <f t="shared" si="218"/>
        <v>8248</v>
      </c>
      <c r="AH252" s="33">
        <f t="shared" si="219"/>
        <v>1152488301.060914</v>
      </c>
      <c r="AI252" s="213">
        <f t="shared" si="220"/>
        <v>0.16136299633905943</v>
      </c>
      <c r="AJ252" s="50"/>
      <c r="AK252" s="10"/>
      <c r="AL252" s="23">
        <f t="shared" si="221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22"/>
        <v>9.7576625830709147E-3</v>
      </c>
      <c r="AS252" s="25"/>
      <c r="AT252" s="25"/>
      <c r="AU252" s="24"/>
      <c r="AV252" s="298">
        <f t="shared" si="223"/>
        <v>0.58381345437158139</v>
      </c>
      <c r="AW252" s="298"/>
      <c r="AX252" s="24">
        <f t="shared" si="224"/>
        <v>29167.88477366255</v>
      </c>
      <c r="AY252" s="308"/>
      <c r="AZ252" s="10"/>
      <c r="BA252" s="65">
        <f t="shared" si="225"/>
        <v>1555687</v>
      </c>
      <c r="BB252" s="66"/>
      <c r="BC252" s="66">
        <v>171691691</v>
      </c>
      <c r="BD252" s="66"/>
      <c r="BE252" s="66">
        <f t="shared" si="226"/>
        <v>157261</v>
      </c>
      <c r="BF252" s="66"/>
      <c r="BG252" s="144">
        <f t="shared" si="227"/>
        <v>0.10108781522247084</v>
      </c>
      <c r="BH252" s="66"/>
      <c r="BI252" s="170"/>
      <c r="BJ252" s="66"/>
      <c r="BK252" s="66">
        <f t="shared" si="228"/>
        <v>11096112</v>
      </c>
      <c r="BL252" s="66"/>
      <c r="BM252" s="144">
        <f t="shared" si="229"/>
        <v>9.9393913832160313E-2</v>
      </c>
      <c r="BN252" s="65">
        <f t="shared" si="230"/>
        <v>706550.16872427985</v>
      </c>
      <c r="BO252" s="66"/>
      <c r="BP252" s="66">
        <f t="shared" si="231"/>
        <v>11233537</v>
      </c>
      <c r="BQ252" s="66"/>
      <c r="BR252" s="435">
        <f t="shared" si="232"/>
        <v>6.5428541908880145E-2</v>
      </c>
      <c r="BS252" s="66"/>
      <c r="BT252" s="75"/>
      <c r="BU252" s="170"/>
      <c r="BV252" s="1"/>
      <c r="BW252" s="61">
        <f t="shared" si="189"/>
        <v>243</v>
      </c>
    </row>
    <row r="253" spans="2:75" x14ac:dyDescent="0.3">
      <c r="B253" s="158">
        <f t="shared" si="163"/>
        <v>44153</v>
      </c>
      <c r="C253" s="61"/>
      <c r="D253" s="17">
        <v>173768</v>
      </c>
      <c r="E253" s="16"/>
      <c r="F253" s="16"/>
      <c r="G253" s="16"/>
      <c r="H253" s="16">
        <f t="shared" si="212"/>
        <v>12314283</v>
      </c>
      <c r="I253" s="16"/>
      <c r="J253" s="436">
        <f t="shared" si="213"/>
        <v>1.4313066620320473E-2</v>
      </c>
      <c r="K253" s="16"/>
      <c r="L253" s="16"/>
      <c r="M253" s="16"/>
      <c r="N253" s="16">
        <f t="shared" si="233"/>
        <v>1133748</v>
      </c>
      <c r="O253" s="16">
        <f t="shared" si="214"/>
        <v>50468.37295081967</v>
      </c>
      <c r="P253" s="41"/>
      <c r="Q253" s="17">
        <f t="shared" si="234"/>
        <v>1133748</v>
      </c>
      <c r="R253" s="16"/>
      <c r="S253" s="60">
        <f t="shared" si="235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5"/>
        <v>258107</v>
      </c>
      <c r="AB253" s="33"/>
      <c r="AC253" s="46">
        <f t="shared" si="216"/>
        <v>2.0959969817162721E-2</v>
      </c>
      <c r="AD253" s="33"/>
      <c r="AE253" s="33">
        <f t="shared" si="217"/>
        <v>1057.8155737704917</v>
      </c>
      <c r="AF253" s="50"/>
      <c r="AG253" s="33">
        <f t="shared" si="218"/>
        <v>8742</v>
      </c>
      <c r="AH253" s="33">
        <f t="shared" si="219"/>
        <v>1152430974.060914</v>
      </c>
      <c r="AI253" s="213">
        <f t="shared" si="220"/>
        <v>0.185999185999186</v>
      </c>
      <c r="AJ253" s="50"/>
      <c r="AK253" s="10"/>
      <c r="AL253" s="23">
        <f t="shared" si="221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22"/>
        <v>1.583002671070104E-2</v>
      </c>
      <c r="AS253" s="25"/>
      <c r="AT253" s="25"/>
      <c r="AU253" s="24"/>
      <c r="AV253" s="298">
        <f t="shared" si="223"/>
        <v>0.58468657899124132</v>
      </c>
      <c r="AW253" s="298"/>
      <c r="AX253" s="24">
        <f t="shared" si="224"/>
        <v>29508.180327868853</v>
      </c>
      <c r="AY253" s="308"/>
      <c r="AZ253" s="10"/>
      <c r="BA253" s="65">
        <f t="shared" si="225"/>
        <v>1544138</v>
      </c>
      <c r="BB253" s="66"/>
      <c r="BC253" s="66">
        <v>173235829</v>
      </c>
      <c r="BD253" s="66"/>
      <c r="BE253" s="66">
        <f t="shared" si="226"/>
        <v>173768</v>
      </c>
      <c r="BF253" s="66"/>
      <c r="BG253" s="144">
        <f t="shared" si="227"/>
        <v>0.11253398336159073</v>
      </c>
      <c r="BH253" s="66"/>
      <c r="BI253" s="170"/>
      <c r="BJ253" s="66"/>
      <c r="BK253" s="66">
        <f t="shared" si="228"/>
        <v>11318262</v>
      </c>
      <c r="BL253" s="66"/>
      <c r="BM253" s="144">
        <f t="shared" si="229"/>
        <v>0.10016979638746655</v>
      </c>
      <c r="BN253" s="65">
        <f t="shared" si="230"/>
        <v>709982.90573770495</v>
      </c>
      <c r="BO253" s="66"/>
      <c r="BP253" s="66">
        <f t="shared" si="231"/>
        <v>11407305</v>
      </c>
      <c r="BQ253" s="66"/>
      <c r="BR253" s="435">
        <f t="shared" si="232"/>
        <v>6.5848416380424393E-2</v>
      </c>
      <c r="BS253" s="66"/>
      <c r="BT253" s="75"/>
      <c r="BU253" s="170"/>
      <c r="BV253" s="1"/>
      <c r="BW253" s="61">
        <f t="shared" si="189"/>
        <v>244</v>
      </c>
    </row>
    <row r="254" spans="2:75" x14ac:dyDescent="0.3">
      <c r="B254" s="158">
        <f t="shared" si="163"/>
        <v>44154</v>
      </c>
      <c r="C254" s="61"/>
      <c r="D254" s="17">
        <v>192186</v>
      </c>
      <c r="E254" s="16"/>
      <c r="F254" s="16"/>
      <c r="G254" s="16"/>
      <c r="H254" s="16">
        <f t="shared" si="212"/>
        <v>12506469</v>
      </c>
      <c r="I254" s="16"/>
      <c r="J254" s="436">
        <f t="shared" si="213"/>
        <v>1.5606755180143253E-2</v>
      </c>
      <c r="K254" s="16"/>
      <c r="L254" s="16"/>
      <c r="M254" s="16"/>
      <c r="N254" s="16">
        <f t="shared" si="233"/>
        <v>1164393</v>
      </c>
      <c r="O254" s="16">
        <f t="shared" si="214"/>
        <v>51046.812244897956</v>
      </c>
      <c r="P254" s="41"/>
      <c r="Q254" s="17">
        <f t="shared" si="234"/>
        <v>1164393</v>
      </c>
      <c r="R254" s="16"/>
      <c r="S254" s="60">
        <f t="shared" si="235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5"/>
        <v>260172</v>
      </c>
      <c r="AB254" s="33"/>
      <c r="AC254" s="46">
        <f t="shared" si="216"/>
        <v>2.0802994034527251E-2</v>
      </c>
      <c r="AD254" s="33"/>
      <c r="AE254" s="33">
        <f t="shared" si="217"/>
        <v>1061.926530612245</v>
      </c>
      <c r="AF254" s="50"/>
      <c r="AG254" s="33">
        <f t="shared" si="218"/>
        <v>9617</v>
      </c>
      <c r="AH254" s="33">
        <f t="shared" si="219"/>
        <v>1152368902.060914</v>
      </c>
      <c r="AI254" s="213">
        <f t="shared" si="220"/>
        <v>0.29365079365079366</v>
      </c>
      <c r="AJ254" s="50"/>
      <c r="AK254" s="10"/>
      <c r="AL254" s="23">
        <f t="shared" si="221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22"/>
        <v>6.0405589114216176E-3</v>
      </c>
      <c r="AS254" s="25"/>
      <c r="AT254" s="25"/>
      <c r="AU254" s="24"/>
      <c r="AV254" s="298">
        <f t="shared" si="223"/>
        <v>0.57917930312704569</v>
      </c>
      <c r="AW254" s="298"/>
      <c r="AX254" s="24">
        <f t="shared" si="224"/>
        <v>29565.257142857143</v>
      </c>
      <c r="AY254" s="308"/>
      <c r="AZ254" s="10"/>
      <c r="BA254" s="65">
        <f t="shared" si="225"/>
        <v>1748416</v>
      </c>
      <c r="BB254" s="66"/>
      <c r="BC254" s="66">
        <v>174984245</v>
      </c>
      <c r="BD254" s="66"/>
      <c r="BE254" s="66">
        <f t="shared" si="226"/>
        <v>192186</v>
      </c>
      <c r="BF254" s="66"/>
      <c r="BG254" s="144">
        <f t="shared" si="227"/>
        <v>0.10992006479007284</v>
      </c>
      <c r="BH254" s="66"/>
      <c r="BI254" s="170"/>
      <c r="BJ254" s="66"/>
      <c r="BK254" s="66">
        <f t="shared" si="228"/>
        <v>11529540</v>
      </c>
      <c r="BL254" s="66"/>
      <c r="BM254" s="144">
        <f t="shared" si="229"/>
        <v>0.10099214712815949</v>
      </c>
      <c r="BN254" s="65">
        <f t="shared" si="230"/>
        <v>714221.40816326533</v>
      </c>
      <c r="BO254" s="66"/>
      <c r="BP254" s="66">
        <f t="shared" si="231"/>
        <v>11599491</v>
      </c>
      <c r="BQ254" s="66"/>
      <c r="BR254" s="435">
        <f t="shared" si="232"/>
        <v>6.6288773597874481E-2</v>
      </c>
      <c r="BS254" s="66"/>
      <c r="BT254" s="75"/>
      <c r="BU254" s="170"/>
      <c r="BV254" s="1"/>
      <c r="BW254" s="61">
        <f t="shared" si="189"/>
        <v>245</v>
      </c>
    </row>
    <row r="255" spans="2:75" x14ac:dyDescent="0.3">
      <c r="B255" s="158">
        <f t="shared" si="163"/>
        <v>44155</v>
      </c>
      <c r="C255" s="61"/>
      <c r="D255" s="17">
        <v>204179</v>
      </c>
      <c r="E255" s="16"/>
      <c r="F255" s="16"/>
      <c r="G255" s="16"/>
      <c r="H255" s="16">
        <f t="shared" si="212"/>
        <v>12710648</v>
      </c>
      <c r="I255" s="16"/>
      <c r="J255" s="436">
        <f t="shared" si="213"/>
        <v>1.6325871035221852E-2</v>
      </c>
      <c r="K255" s="16"/>
      <c r="L255" s="16"/>
      <c r="M255" s="16"/>
      <c r="N255" s="16">
        <f t="shared" si="233"/>
        <v>1185045</v>
      </c>
      <c r="O255" s="16">
        <f t="shared" si="214"/>
        <v>51669.300813008129</v>
      </c>
      <c r="P255" s="41"/>
      <c r="Q255" s="17">
        <f t="shared" si="234"/>
        <v>1185045</v>
      </c>
      <c r="R255" s="16"/>
      <c r="S255" s="60">
        <f t="shared" si="235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5"/>
        <v>262170</v>
      </c>
      <c r="AB255" s="33"/>
      <c r="AC255" s="46">
        <f t="shared" si="216"/>
        <v>2.0626013717003257E-2</v>
      </c>
      <c r="AD255" s="33"/>
      <c r="AE255" s="33">
        <f t="shared" si="217"/>
        <v>1065.7317073170732</v>
      </c>
      <c r="AF255" s="50"/>
      <c r="AG255" s="33">
        <f t="shared" si="218"/>
        <v>10220</v>
      </c>
      <c r="AH255" s="33">
        <f t="shared" si="219"/>
        <v>1152305239.060914</v>
      </c>
      <c r="AI255" s="213">
        <f t="shared" si="220"/>
        <v>0.34739617666446937</v>
      </c>
      <c r="AJ255" s="50"/>
      <c r="AK255" s="10"/>
      <c r="AL255" s="23">
        <f t="shared" si="221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22"/>
        <v>1.0156985143069196E-2</v>
      </c>
      <c r="AS255" s="25"/>
      <c r="AT255" s="25"/>
      <c r="AU255" s="24"/>
      <c r="AV255" s="298">
        <f t="shared" si="223"/>
        <v>0.57566380565333886</v>
      </c>
      <c r="AW255" s="298"/>
      <c r="AX255" s="24">
        <f t="shared" si="224"/>
        <v>29744.146341463416</v>
      </c>
      <c r="AY255" s="308"/>
      <c r="AZ255" s="10"/>
      <c r="BA255" s="65">
        <f t="shared" si="225"/>
        <v>2172596</v>
      </c>
      <c r="BB255" s="66"/>
      <c r="BC255" s="66">
        <v>177156841</v>
      </c>
      <c r="BD255" s="66"/>
      <c r="BE255" s="66">
        <f t="shared" si="226"/>
        <v>204179</v>
      </c>
      <c r="BF255" s="66"/>
      <c r="BG255" s="144">
        <f t="shared" si="227"/>
        <v>9.3979276404817097E-2</v>
      </c>
      <c r="BH255" s="66"/>
      <c r="BI255" s="170"/>
      <c r="BJ255" s="66"/>
      <c r="BK255" s="66">
        <f t="shared" si="228"/>
        <v>12015103</v>
      </c>
      <c r="BL255" s="66"/>
      <c r="BM255" s="144">
        <f t="shared" si="229"/>
        <v>9.8629616408615062E-2</v>
      </c>
      <c r="BN255" s="65">
        <f t="shared" si="230"/>
        <v>720149.7601626016</v>
      </c>
      <c r="BO255" s="66"/>
      <c r="BP255" s="66">
        <f t="shared" si="231"/>
        <v>11803670</v>
      </c>
      <c r="BQ255" s="66"/>
      <c r="BR255" s="435">
        <f t="shared" si="232"/>
        <v>6.6628361249679316E-2</v>
      </c>
      <c r="BS255" s="66"/>
      <c r="BT255" s="75"/>
      <c r="BU255" s="170"/>
      <c r="BV255" s="1"/>
      <c r="BW255" s="61">
        <f t="shared" si="189"/>
        <v>246</v>
      </c>
    </row>
    <row r="256" spans="2:75" x14ac:dyDescent="0.3">
      <c r="B256" s="158">
        <f t="shared" si="163"/>
        <v>44156</v>
      </c>
      <c r="C256" s="61"/>
      <c r="D256" s="17">
        <v>172839</v>
      </c>
      <c r="E256" s="16"/>
      <c r="F256" s="16"/>
      <c r="G256" s="16"/>
      <c r="H256" s="16">
        <f t="shared" si="212"/>
        <v>12883487</v>
      </c>
      <c r="I256" s="16"/>
      <c r="J256" s="436">
        <f t="shared" si="213"/>
        <v>1.3597969198737941E-2</v>
      </c>
      <c r="K256" s="16"/>
      <c r="L256" s="16"/>
      <c r="M256" s="16"/>
      <c r="N256" s="16">
        <f t="shared" si="233"/>
        <v>1200631</v>
      </c>
      <c r="O256" s="16">
        <f t="shared" si="214"/>
        <v>52159.866396761136</v>
      </c>
      <c r="P256" s="41"/>
      <c r="Q256" s="17">
        <f t="shared" si="234"/>
        <v>1200631</v>
      </c>
      <c r="R256" s="16"/>
      <c r="S256" s="60">
        <f t="shared" si="235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5"/>
        <v>263630</v>
      </c>
      <c r="AB256" s="33"/>
      <c r="AC256" s="46">
        <f t="shared" si="216"/>
        <v>2.0462627858436153E-2</v>
      </c>
      <c r="AD256" s="33"/>
      <c r="AE256" s="33">
        <f t="shared" si="217"/>
        <v>1067.3279352226721</v>
      </c>
      <c r="AF256" s="50"/>
      <c r="AG256" s="33">
        <f t="shared" si="218"/>
        <v>10420</v>
      </c>
      <c r="AH256" s="33">
        <f t="shared" si="219"/>
        <v>1152230938.060914</v>
      </c>
      <c r="AI256" s="213">
        <f t="shared" si="220"/>
        <v>0.33350396723829023</v>
      </c>
      <c r="AJ256" s="50"/>
      <c r="AK256" s="10"/>
      <c r="AL256" s="23">
        <f t="shared" si="221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22"/>
        <v>1.1860911349640429E-2</v>
      </c>
      <c r="AS256" s="25"/>
      <c r="AT256" s="25"/>
      <c r="AU256" s="24"/>
      <c r="AV256" s="298">
        <f t="shared" si="223"/>
        <v>0.57467725934756642</v>
      </c>
      <c r="AW256" s="298"/>
      <c r="AX256" s="24">
        <f t="shared" si="224"/>
        <v>29975.08906882591</v>
      </c>
      <c r="AY256" s="308"/>
      <c r="AZ256" s="10"/>
      <c r="BA256" s="65">
        <f t="shared" si="225"/>
        <v>1882866</v>
      </c>
      <c r="BB256" s="66"/>
      <c r="BC256" s="66">
        <v>179039707</v>
      </c>
      <c r="BD256" s="66"/>
      <c r="BE256" s="66">
        <f t="shared" si="226"/>
        <v>172839</v>
      </c>
      <c r="BF256" s="66"/>
      <c r="BG256" s="144">
        <f t="shared" si="227"/>
        <v>9.1795698684877206E-2</v>
      </c>
      <c r="BH256" s="66"/>
      <c r="BI256" s="170"/>
      <c r="BJ256" s="66"/>
      <c r="BK256" s="66">
        <f t="shared" si="228"/>
        <v>12288223</v>
      </c>
      <c r="BL256" s="66"/>
      <c r="BM256" s="144">
        <f t="shared" si="229"/>
        <v>9.7705827766960282E-2</v>
      </c>
      <c r="BN256" s="65">
        <f t="shared" si="230"/>
        <v>724857.11336032394</v>
      </c>
      <c r="BO256" s="66"/>
      <c r="BP256" s="66">
        <f t="shared" si="231"/>
        <v>11976509</v>
      </c>
      <c r="BQ256" s="66"/>
      <c r="BR256" s="435">
        <f t="shared" si="232"/>
        <v>6.689303283991635E-2</v>
      </c>
      <c r="BS256" s="66"/>
      <c r="BT256" s="75"/>
      <c r="BU256" s="170"/>
      <c r="BV256" s="1"/>
      <c r="BW256" s="61">
        <f t="shared" si="189"/>
        <v>247</v>
      </c>
    </row>
    <row r="257" spans="2:75" x14ac:dyDescent="0.3">
      <c r="B257" s="347">
        <f t="shared" si="163"/>
        <v>44157</v>
      </c>
      <c r="C257" s="61"/>
      <c r="D257" s="17">
        <v>136627</v>
      </c>
      <c r="E257" s="16"/>
      <c r="F257" s="16"/>
      <c r="G257" s="16"/>
      <c r="H257" s="16">
        <f t="shared" si="212"/>
        <v>13020114</v>
      </c>
      <c r="I257" s="16"/>
      <c r="J257" s="436">
        <f t="shared" si="213"/>
        <v>1.0604815295734765E-2</v>
      </c>
      <c r="K257" s="16"/>
      <c r="L257" s="16"/>
      <c r="M257" s="16"/>
      <c r="N257" s="16">
        <f t="shared" si="233"/>
        <v>1199009</v>
      </c>
      <c r="O257" s="16">
        <f t="shared" si="214"/>
        <v>52500.459677419356</v>
      </c>
      <c r="P257" s="41"/>
      <c r="Q257" s="17">
        <f t="shared" si="234"/>
        <v>1199009</v>
      </c>
      <c r="R257" s="16"/>
      <c r="S257" s="60">
        <f t="shared" si="235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5"/>
        <v>264496</v>
      </c>
      <c r="AB257" s="33"/>
      <c r="AC257" s="46">
        <f t="shared" si="216"/>
        <v>2.0314415065797425E-2</v>
      </c>
      <c r="AD257" s="33"/>
      <c r="AE257" s="33">
        <f t="shared" si="217"/>
        <v>1066.516129032258</v>
      </c>
      <c r="AF257" s="50"/>
      <c r="AG257" s="33">
        <f t="shared" si="218"/>
        <v>10707</v>
      </c>
      <c r="AH257" s="33">
        <f t="shared" si="219"/>
        <v>1152149524.060914</v>
      </c>
      <c r="AI257" s="213">
        <f t="shared" si="220"/>
        <v>0.35858393604872479</v>
      </c>
      <c r="AJ257" s="50"/>
      <c r="AK257" s="10"/>
      <c r="AL257" s="23">
        <f t="shared" si="221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22"/>
        <v>6.5767161314921824E-3</v>
      </c>
      <c r="AS257" s="25"/>
      <c r="AT257" s="25"/>
      <c r="AU257" s="24"/>
      <c r="AV257" s="298">
        <f t="shared" si="223"/>
        <v>0.57238669338839887</v>
      </c>
      <c r="AW257" s="298"/>
      <c r="AX257" s="24">
        <f t="shared" si="224"/>
        <v>30050.564516129034</v>
      </c>
      <c r="AY257" s="308"/>
      <c r="AZ257" s="10"/>
      <c r="BA257" s="65">
        <f t="shared" si="225"/>
        <v>1632877</v>
      </c>
      <c r="BB257" s="66"/>
      <c r="BC257" s="66">
        <v>180672584</v>
      </c>
      <c r="BD257" s="66"/>
      <c r="BE257" s="66">
        <f t="shared" si="226"/>
        <v>136627</v>
      </c>
      <c r="BF257" s="66"/>
      <c r="BG257" s="144">
        <f t="shared" si="227"/>
        <v>8.3672560762384426E-2</v>
      </c>
      <c r="BH257" s="66"/>
      <c r="BI257" s="170"/>
      <c r="BJ257" s="66"/>
      <c r="BK257" s="66">
        <f t="shared" si="228"/>
        <v>12516740</v>
      </c>
      <c r="BL257" s="66"/>
      <c r="BM257" s="144">
        <f t="shared" si="229"/>
        <v>9.5792434771354198E-2</v>
      </c>
      <c r="BN257" s="65">
        <f t="shared" si="230"/>
        <v>728518.48387096776</v>
      </c>
      <c r="BO257" s="66"/>
      <c r="BP257" s="66">
        <f t="shared" si="231"/>
        <v>12113136</v>
      </c>
      <c r="BQ257" s="66"/>
      <c r="BR257" s="435">
        <f t="shared" si="232"/>
        <v>6.7044682329887972E-2</v>
      </c>
      <c r="BS257" s="66"/>
      <c r="BT257" s="75"/>
      <c r="BU257" s="170"/>
      <c r="BV257" s="1"/>
      <c r="BW257" s="61">
        <f t="shared" si="189"/>
        <v>248</v>
      </c>
    </row>
    <row r="258" spans="2:75" x14ac:dyDescent="0.3">
      <c r="B258" s="158">
        <f t="shared" si="163"/>
        <v>44158</v>
      </c>
      <c r="C258" s="61"/>
      <c r="D258" s="17">
        <v>172300</v>
      </c>
      <c r="E258" s="16"/>
      <c r="F258" s="16"/>
      <c r="G258" s="16"/>
      <c r="H258" s="16">
        <f t="shared" si="212"/>
        <v>13192414</v>
      </c>
      <c r="I258" s="16"/>
      <c r="J258" s="436">
        <f t="shared" si="213"/>
        <v>1.323337107493836E-2</v>
      </c>
      <c r="K258" s="16"/>
      <c r="L258" s="16"/>
      <c r="M258" s="16"/>
      <c r="N258" s="16">
        <f t="shared" si="233"/>
        <v>1209160</v>
      </c>
      <c r="O258" s="16">
        <f t="shared" si="214"/>
        <v>52981.582329317273</v>
      </c>
      <c r="P258" s="41"/>
      <c r="Q258" s="17">
        <f t="shared" si="234"/>
        <v>1209160</v>
      </c>
      <c r="R258" s="16"/>
      <c r="S258" s="60">
        <f t="shared" si="235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5"/>
        <v>265468</v>
      </c>
      <c r="AB258" s="33"/>
      <c r="AC258" s="46">
        <f t="shared" si="216"/>
        <v>2.01227766199575E-2</v>
      </c>
      <c r="AD258" s="33"/>
      <c r="AE258" s="33">
        <f t="shared" si="217"/>
        <v>1066.136546184739</v>
      </c>
      <c r="AF258" s="50"/>
      <c r="AG258" s="33">
        <f t="shared" si="218"/>
        <v>10940</v>
      </c>
      <c r="AH258" s="33">
        <f t="shared" si="219"/>
        <v>1152070075.060914</v>
      </c>
      <c r="AI258" s="213">
        <f t="shared" si="220"/>
        <v>0.37109913522997867</v>
      </c>
      <c r="AJ258" s="50"/>
      <c r="AK258" s="10"/>
      <c r="AL258" s="23">
        <f t="shared" si="221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22"/>
        <v>1.2945116698467905E-2</v>
      </c>
      <c r="AS258" s="25"/>
      <c r="AT258" s="25"/>
      <c r="AU258" s="24"/>
      <c r="AV258" s="298">
        <f t="shared" si="223"/>
        <v>0.57222385531563824</v>
      </c>
      <c r="AW258" s="298"/>
      <c r="AX258" s="24">
        <f t="shared" si="224"/>
        <v>30317.325301204819</v>
      </c>
      <c r="AY258" s="308"/>
      <c r="AZ258" s="10"/>
      <c r="BA258" s="65">
        <f t="shared" si="225"/>
        <v>1957711</v>
      </c>
      <c r="BB258" s="66"/>
      <c r="BC258" s="66">
        <v>182630295</v>
      </c>
      <c r="BD258" s="66"/>
      <c r="BE258" s="66">
        <f t="shared" si="226"/>
        <v>172300</v>
      </c>
      <c r="BF258" s="66"/>
      <c r="BG258" s="144">
        <f t="shared" si="227"/>
        <v>8.8010947478969065E-2</v>
      </c>
      <c r="BH258" s="66"/>
      <c r="BI258" s="170"/>
      <c r="BJ258" s="66"/>
      <c r="BK258" s="66">
        <f t="shared" si="228"/>
        <v>12494291</v>
      </c>
      <c r="BL258" s="66"/>
      <c r="BM258" s="144">
        <f t="shared" si="229"/>
        <v>9.6776999991436088E-2</v>
      </c>
      <c r="BN258" s="65">
        <f t="shared" si="230"/>
        <v>733455</v>
      </c>
      <c r="BO258" s="66"/>
      <c r="BP258" s="66">
        <f t="shared" si="231"/>
        <v>12285436</v>
      </c>
      <c r="BQ258" s="66"/>
      <c r="BR258" s="435">
        <f t="shared" si="232"/>
        <v>6.7269430846618294E-2</v>
      </c>
      <c r="BS258" s="66"/>
      <c r="BT258" s="75"/>
      <c r="BU258" s="170"/>
      <c r="BV258" s="1"/>
      <c r="BW258" s="61">
        <f t="shared" si="189"/>
        <v>249</v>
      </c>
    </row>
    <row r="259" spans="2:75" x14ac:dyDescent="0.3">
      <c r="B259" s="158">
        <f t="shared" si="163"/>
        <v>44159</v>
      </c>
      <c r="C259" s="61"/>
      <c r="D259" s="17">
        <v>177082</v>
      </c>
      <c r="E259" s="16"/>
      <c r="F259" s="16"/>
      <c r="G259" s="16"/>
      <c r="H259" s="16">
        <f t="shared" si="212"/>
        <v>13369496</v>
      </c>
      <c r="I259" s="16"/>
      <c r="J259" s="436">
        <f t="shared" si="213"/>
        <v>1.3423017197610687E-2</v>
      </c>
      <c r="K259" s="16"/>
      <c r="L259" s="16"/>
      <c r="M259" s="16"/>
      <c r="N259" s="16">
        <f t="shared" si="233"/>
        <v>1228981</v>
      </c>
      <c r="O259" s="16">
        <f t="shared" si="214"/>
        <v>53477.983999999997</v>
      </c>
      <c r="P259" s="41"/>
      <c r="Q259" s="17">
        <f t="shared" si="234"/>
        <v>1228981</v>
      </c>
      <c r="R259" s="16"/>
      <c r="S259" s="60">
        <f t="shared" si="235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5"/>
        <v>267684</v>
      </c>
      <c r="AB259" s="33"/>
      <c r="AC259" s="46">
        <f t="shared" si="216"/>
        <v>2.0021996341522522E-2</v>
      </c>
      <c r="AD259" s="33"/>
      <c r="AE259" s="33">
        <f t="shared" si="217"/>
        <v>1070.7360000000001</v>
      </c>
      <c r="AF259" s="50"/>
      <c r="AG259" s="33">
        <f t="shared" si="218"/>
        <v>11541</v>
      </c>
      <c r="AH259" s="33">
        <f t="shared" si="219"/>
        <v>1152009186.060914</v>
      </c>
      <c r="AI259" s="213">
        <f t="shared" si="220"/>
        <v>0.39924830261881666</v>
      </c>
      <c r="AJ259" s="50"/>
      <c r="AK259" s="10"/>
      <c r="AL259" s="23">
        <f t="shared" si="221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22"/>
        <v>1.165609177569415E-2</v>
      </c>
      <c r="AS259" s="25"/>
      <c r="AT259" s="25"/>
      <c r="AU259" s="24"/>
      <c r="AV259" s="298">
        <f t="shared" si="223"/>
        <v>0.57122617038069345</v>
      </c>
      <c r="AW259" s="298"/>
      <c r="AX259" s="24">
        <f t="shared" si="224"/>
        <v>30548.024000000001</v>
      </c>
      <c r="AY259" s="308"/>
      <c r="AZ259" s="10"/>
      <c r="BA259" s="65">
        <f t="shared" si="225"/>
        <v>1731520</v>
      </c>
      <c r="BB259" s="66"/>
      <c r="BC259" s="66">
        <v>184361815</v>
      </c>
      <c r="BD259" s="66"/>
      <c r="BE259" s="66">
        <f t="shared" si="226"/>
        <v>177082</v>
      </c>
      <c r="BF259" s="66"/>
      <c r="BG259" s="144">
        <f t="shared" si="227"/>
        <v>0.10226968212899649</v>
      </c>
      <c r="BH259" s="66"/>
      <c r="BI259" s="170"/>
      <c r="BJ259" s="66"/>
      <c r="BK259" s="66">
        <f t="shared" si="228"/>
        <v>12670124</v>
      </c>
      <c r="BL259" s="66"/>
      <c r="BM259" s="144">
        <f t="shared" si="229"/>
        <v>9.6998340347734566E-2</v>
      </c>
      <c r="BN259" s="65">
        <f t="shared" si="230"/>
        <v>737447.26</v>
      </c>
      <c r="BO259" s="66"/>
      <c r="BP259" s="66">
        <f t="shared" si="231"/>
        <v>12462518</v>
      </c>
      <c r="BQ259" s="66"/>
      <c r="BR259" s="435">
        <f t="shared" si="232"/>
        <v>6.7598152035984238E-2</v>
      </c>
      <c r="BS259" s="66"/>
      <c r="BT259" s="75"/>
      <c r="BU259" s="170"/>
      <c r="BV259" s="1"/>
      <c r="BW259" s="61">
        <f t="shared" si="189"/>
        <v>250</v>
      </c>
    </row>
    <row r="260" spans="2:75" x14ac:dyDescent="0.3">
      <c r="B260" s="158">
        <f t="shared" si="163"/>
        <v>44160</v>
      </c>
      <c r="C260" s="61"/>
      <c r="D260" s="17">
        <v>180903</v>
      </c>
      <c r="E260" s="16"/>
      <c r="F260" s="16"/>
      <c r="G260" s="16"/>
      <c r="H260" s="16">
        <f t="shared" si="212"/>
        <v>13550399</v>
      </c>
      <c r="I260" s="16"/>
      <c r="J260" s="436">
        <f t="shared" si="213"/>
        <v>1.35310261508736E-2</v>
      </c>
      <c r="K260" s="16"/>
      <c r="L260" s="16"/>
      <c r="M260" s="16"/>
      <c r="N260" s="16">
        <f t="shared" si="233"/>
        <v>1236116</v>
      </c>
      <c r="O260" s="16">
        <f t="shared" si="214"/>
        <v>53985.653386454185</v>
      </c>
      <c r="P260" s="41"/>
      <c r="Q260" s="17">
        <f t="shared" si="234"/>
        <v>1236116</v>
      </c>
      <c r="R260" s="16"/>
      <c r="S260" s="60">
        <f t="shared" si="235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5"/>
        <v>269986</v>
      </c>
      <c r="AB260" s="33"/>
      <c r="AC260" s="46">
        <f t="shared" si="216"/>
        <v>1.9924579342645188E-2</v>
      </c>
      <c r="AD260" s="33"/>
      <c r="AE260" s="33">
        <f t="shared" si="217"/>
        <v>1075.6414342629482</v>
      </c>
      <c r="AF260" s="50"/>
      <c r="AG260" s="33">
        <f t="shared" si="218"/>
        <v>11879</v>
      </c>
      <c r="AH260" s="33">
        <f t="shared" si="219"/>
        <v>1151939345.060914</v>
      </c>
      <c r="AI260" s="213">
        <f t="shared" si="220"/>
        <v>0.35884237016700982</v>
      </c>
      <c r="AJ260" s="50"/>
      <c r="AK260" s="10"/>
      <c r="AL260" s="23">
        <f t="shared" si="221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22"/>
        <v>2.2034027470974882E-2</v>
      </c>
      <c r="AS260" s="25"/>
      <c r="AT260" s="25"/>
      <c r="AU260" s="24"/>
      <c r="AV260" s="298">
        <f t="shared" si="223"/>
        <v>0.57601846262977197</v>
      </c>
      <c r="AW260" s="298"/>
      <c r="AX260" s="24">
        <f t="shared" si="224"/>
        <v>31096.733067729085</v>
      </c>
      <c r="AY260" s="308"/>
      <c r="AZ260" s="10"/>
      <c r="BA260" s="65">
        <f t="shared" si="225"/>
        <v>1743927</v>
      </c>
      <c r="BB260" s="66"/>
      <c r="BC260" s="66">
        <v>186105742</v>
      </c>
      <c r="BD260" s="66"/>
      <c r="BE260" s="66">
        <f t="shared" si="226"/>
        <v>180903</v>
      </c>
      <c r="BF260" s="66"/>
      <c r="BG260" s="144">
        <f t="shared" si="227"/>
        <v>0.10373312644393945</v>
      </c>
      <c r="BH260" s="66"/>
      <c r="BI260" s="170"/>
      <c r="BJ260" s="66"/>
      <c r="BK260" s="66">
        <f t="shared" si="228"/>
        <v>12869913</v>
      </c>
      <c r="BL260" s="66"/>
      <c r="BM260" s="144">
        <f t="shared" si="229"/>
        <v>9.6046958514793376E-2</v>
      </c>
      <c r="BN260" s="65">
        <f t="shared" si="230"/>
        <v>741457.13944223104</v>
      </c>
      <c r="BO260" s="66"/>
      <c r="BP260" s="66">
        <f t="shared" si="231"/>
        <v>12643421</v>
      </c>
      <c r="BQ260" s="66"/>
      <c r="BR260" s="435">
        <f t="shared" si="232"/>
        <v>6.793675930751239E-2</v>
      </c>
      <c r="BS260" s="66"/>
      <c r="BT260" s="75"/>
      <c r="BU260" s="170"/>
      <c r="BV260" s="1"/>
      <c r="BW260" s="61">
        <f t="shared" si="189"/>
        <v>251</v>
      </c>
    </row>
    <row r="261" spans="2:75" x14ac:dyDescent="0.3">
      <c r="B261" s="158">
        <f t="shared" si="163"/>
        <v>44161</v>
      </c>
      <c r="C261" s="61"/>
      <c r="D261" s="17">
        <v>108063</v>
      </c>
      <c r="E261" s="16"/>
      <c r="F261" s="16"/>
      <c r="G261" s="16"/>
      <c r="H261" s="16">
        <f t="shared" si="212"/>
        <v>13658462</v>
      </c>
      <c r="I261" s="16"/>
      <c r="J261" s="436">
        <f t="shared" si="213"/>
        <v>7.9748943186101016E-3</v>
      </c>
      <c r="K261" s="16"/>
      <c r="L261" s="16"/>
      <c r="M261" s="16"/>
      <c r="N261" s="16">
        <f t="shared" si="233"/>
        <v>1151993</v>
      </c>
      <c r="O261" s="16">
        <f t="shared" si="214"/>
        <v>54200.246031746028</v>
      </c>
      <c r="P261" s="41"/>
      <c r="Q261" s="17">
        <f t="shared" si="234"/>
        <v>1151993</v>
      </c>
      <c r="R261" s="16"/>
      <c r="S261" s="60">
        <f t="shared" si="235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5"/>
        <v>271292</v>
      </c>
      <c r="AB261" s="33"/>
      <c r="AC261" s="46">
        <f t="shared" si="216"/>
        <v>1.9862558463756754E-2</v>
      </c>
      <c r="AD261" s="33"/>
      <c r="AE261" s="33">
        <f t="shared" si="217"/>
        <v>1076.5555555555557</v>
      </c>
      <c r="AF261" s="50"/>
      <c r="AG261" s="33">
        <f t="shared" si="218"/>
        <v>11120</v>
      </c>
      <c r="AH261" s="33">
        <f t="shared" si="219"/>
        <v>1151864273.060914</v>
      </c>
      <c r="AI261" s="213">
        <f t="shared" si="220"/>
        <v>0.15628574399500883</v>
      </c>
      <c r="AJ261" s="50"/>
      <c r="AK261" s="10"/>
      <c r="AL261" s="23">
        <f t="shared" si="221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22"/>
        <v>5.3287005719205461E-3</v>
      </c>
      <c r="AS261" s="25"/>
      <c r="AT261" s="25"/>
      <c r="AU261" s="24"/>
      <c r="AV261" s="298">
        <f t="shared" si="223"/>
        <v>0.57450626578600139</v>
      </c>
      <c r="AW261" s="298"/>
      <c r="AX261" s="24">
        <f t="shared" si="224"/>
        <v>31138.380952380954</v>
      </c>
      <c r="AY261" s="308"/>
      <c r="AZ261" s="10"/>
      <c r="BA261" s="65">
        <f t="shared" si="225"/>
        <v>1036887</v>
      </c>
      <c r="BB261" s="66"/>
      <c r="BC261" s="66">
        <v>187142629</v>
      </c>
      <c r="BD261" s="66"/>
      <c r="BE261" s="66">
        <f t="shared" si="226"/>
        <v>108063</v>
      </c>
      <c r="BF261" s="66"/>
      <c r="BG261" s="144">
        <f t="shared" si="227"/>
        <v>0.10421868535337023</v>
      </c>
      <c r="BH261" s="66"/>
      <c r="BI261" s="170"/>
      <c r="BJ261" s="66"/>
      <c r="BK261" s="66">
        <f t="shared" si="228"/>
        <v>12158384</v>
      </c>
      <c r="BL261" s="66"/>
      <c r="BM261" s="144">
        <f t="shared" si="229"/>
        <v>9.4748858071927983E-2</v>
      </c>
      <c r="BN261" s="65">
        <f t="shared" si="230"/>
        <v>742629.48015873018</v>
      </c>
      <c r="BO261" s="66"/>
      <c r="BP261" s="66">
        <f t="shared" si="231"/>
        <v>12751484</v>
      </c>
      <c r="BQ261" s="66"/>
      <c r="BR261" s="435">
        <f t="shared" si="232"/>
        <v>6.8137783829038762E-2</v>
      </c>
      <c r="BS261" s="66"/>
      <c r="BT261" s="75"/>
      <c r="BU261" s="170"/>
      <c r="BV261" s="1"/>
      <c r="BW261" s="61">
        <f t="shared" si="189"/>
        <v>252</v>
      </c>
    </row>
    <row r="262" spans="2:75" x14ac:dyDescent="0.3">
      <c r="B262" s="158">
        <f t="shared" si="163"/>
        <v>44162</v>
      </c>
      <c r="C262" s="61"/>
      <c r="D262" s="17">
        <v>164012</v>
      </c>
      <c r="E262" s="16"/>
      <c r="F262" s="16"/>
      <c r="G262" s="16"/>
      <c r="H262" s="16">
        <f t="shared" ref="H262:H293" si="236">+H261+D262</f>
        <v>13822474</v>
      </c>
      <c r="I262" s="16"/>
      <c r="J262" s="436">
        <f t="shared" ref="J262:J293" si="237">+D262/H261</f>
        <v>1.2008087001303661E-2</v>
      </c>
      <c r="K262" s="16"/>
      <c r="L262" s="16"/>
      <c r="M262" s="16"/>
      <c r="N262" s="16">
        <f t="shared" si="233"/>
        <v>1111826</v>
      </c>
      <c r="O262" s="16">
        <f t="shared" ref="O262:O293" si="238">+H262/BW262</f>
        <v>54634.28458498024</v>
      </c>
      <c r="P262" s="41"/>
      <c r="Q262" s="17">
        <f t="shared" si="234"/>
        <v>1111826</v>
      </c>
      <c r="R262" s="16"/>
      <c r="S262" s="60">
        <f t="shared" si="235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9">+AA261+W262</f>
        <v>272656</v>
      </c>
      <c r="AB262" s="33"/>
      <c r="AC262" s="46">
        <f t="shared" ref="AC262:AC293" si="240">+AA262/H262</f>
        <v>1.9725557089128907E-2</v>
      </c>
      <c r="AD262" s="33"/>
      <c r="AE262" s="33">
        <f t="shared" ref="AE262:AE293" si="241">+AA262/BW262</f>
        <v>1077.691699604743</v>
      </c>
      <c r="AF262" s="50"/>
      <c r="AG262" s="33">
        <f t="shared" ref="AG262:AG293" si="242">SUM(W256:W262)</f>
        <v>10486</v>
      </c>
      <c r="AH262" s="33">
        <f t="shared" si="219"/>
        <v>1151782692.060914</v>
      </c>
      <c r="AI262" s="213">
        <f t="shared" ref="AI262:AI293" si="243">+(AG262-AG255)/AG255</f>
        <v>2.6027397260273973E-2</v>
      </c>
      <c r="AJ262" s="50"/>
      <c r="AK262" s="10"/>
      <c r="AL262" s="23">
        <f t="shared" ref="AL262:AL293" si="244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5">+AL262/AP261</f>
        <v>1.2579534877082231E-2</v>
      </c>
      <c r="AS262" s="25"/>
      <c r="AT262" s="25"/>
      <c r="AU262" s="24"/>
      <c r="AV262" s="298">
        <f t="shared" ref="AV262:AV293" si="246">+AP262/H262</f>
        <v>0.57483067068890847</v>
      </c>
      <c r="AW262" s="298"/>
      <c r="AX262" s="24">
        <f t="shared" ref="AX262:AX293" si="247">+AP262/BW262</f>
        <v>31405.462450592884</v>
      </c>
      <c r="AY262" s="308"/>
      <c r="AZ262" s="10"/>
      <c r="BA262" s="65">
        <f t="shared" ref="BA262:BA293" si="248">+BC262-BC261</f>
        <v>2146376</v>
      </c>
      <c r="BB262" s="66"/>
      <c r="BC262" s="66">
        <v>189289005</v>
      </c>
      <c r="BD262" s="66"/>
      <c r="BE262" s="66">
        <f t="shared" ref="BE262:BE293" si="249">+D262</f>
        <v>164012</v>
      </c>
      <c r="BF262" s="66"/>
      <c r="BG262" s="144">
        <f t="shared" ref="BG262:BG293" si="250">+BE262/BA262</f>
        <v>7.6413452256268236E-2</v>
      </c>
      <c r="BH262" s="66"/>
      <c r="BI262" s="170"/>
      <c r="BJ262" s="66"/>
      <c r="BK262" s="66">
        <f t="shared" ref="BK262:BK293" si="251">SUM(BA256:BA262)</f>
        <v>12132164</v>
      </c>
      <c r="BL262" s="66"/>
      <c r="BM262" s="144">
        <f t="shared" ref="BM262:BM293" si="252">+Q262/BK262</f>
        <v>9.1642842942116512E-2</v>
      </c>
      <c r="BN262" s="65">
        <f t="shared" ref="BN262:BN293" si="253">+BC262/BW262</f>
        <v>748177.88537549402</v>
      </c>
      <c r="BO262" s="66"/>
      <c r="BP262" s="66">
        <f t="shared" ref="BP262:BP293" si="254">+BP261+BE262</f>
        <v>12915496</v>
      </c>
      <c r="BQ262" s="66"/>
      <c r="BR262" s="435">
        <f t="shared" ref="BR262:BR297" si="255">+BP262/BC262</f>
        <v>6.823162285627736E-2</v>
      </c>
      <c r="BS262" s="66"/>
      <c r="BT262" s="75"/>
      <c r="BU262" s="170"/>
      <c r="BV262" s="1"/>
      <c r="BW262" s="61">
        <f t="shared" si="189"/>
        <v>253</v>
      </c>
    </row>
    <row r="263" spans="2:75" x14ac:dyDescent="0.3">
      <c r="B263" s="158">
        <f t="shared" si="163"/>
        <v>44163</v>
      </c>
      <c r="C263" s="61"/>
      <c r="D263" s="17">
        <v>143373</v>
      </c>
      <c r="E263" s="16"/>
      <c r="F263" s="16"/>
      <c r="G263" s="16"/>
      <c r="H263" s="16">
        <f t="shared" si="236"/>
        <v>13965847</v>
      </c>
      <c r="I263" s="16"/>
      <c r="J263" s="436">
        <f t="shared" si="237"/>
        <v>1.0372455755749658E-2</v>
      </c>
      <c r="K263" s="16"/>
      <c r="L263" s="16"/>
      <c r="M263" s="16"/>
      <c r="N263" s="16">
        <f t="shared" si="233"/>
        <v>1082360</v>
      </c>
      <c r="O263" s="16">
        <f t="shared" si="238"/>
        <v>54983.649606299216</v>
      </c>
      <c r="P263" s="41"/>
      <c r="Q263" s="17">
        <f t="shared" si="234"/>
        <v>1082360</v>
      </c>
      <c r="R263" s="16"/>
      <c r="S263" s="60">
        <f t="shared" si="235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9"/>
        <v>273872</v>
      </c>
      <c r="AB263" s="33"/>
      <c r="AC263" s="46">
        <f t="shared" si="240"/>
        <v>1.9610124613279812E-2</v>
      </c>
      <c r="AD263" s="33"/>
      <c r="AE263" s="33">
        <f t="shared" si="241"/>
        <v>1078.2362204724409</v>
      </c>
      <c r="AF263" s="50"/>
      <c r="AG263" s="33">
        <f t="shared" si="242"/>
        <v>10242</v>
      </c>
      <c r="AH263" s="33">
        <f t="shared" si="219"/>
        <v>1151691162.060914</v>
      </c>
      <c r="AI263" s="213">
        <f t="shared" si="243"/>
        <v>-1.708253358925144E-2</v>
      </c>
      <c r="AJ263" s="50"/>
      <c r="AK263" s="10"/>
      <c r="AL263" s="23">
        <f t="shared" si="244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5"/>
        <v>1.203901740615099E-2</v>
      </c>
      <c r="AS263" s="25"/>
      <c r="AT263" s="25"/>
      <c r="AU263" s="24"/>
      <c r="AV263" s="298">
        <f t="shared" si="246"/>
        <v>0.57577882673353076</v>
      </c>
      <c r="AW263" s="298"/>
      <c r="AX263" s="24">
        <f t="shared" si="247"/>
        <v>31658.421259842518</v>
      </c>
      <c r="AY263" s="308"/>
      <c r="AZ263" s="10"/>
      <c r="BA263" s="65">
        <f t="shared" si="248"/>
        <v>1744219</v>
      </c>
      <c r="BB263" s="66"/>
      <c r="BC263" s="66">
        <v>191033224</v>
      </c>
      <c r="BD263" s="66"/>
      <c r="BE263" s="66">
        <f t="shared" si="249"/>
        <v>143373</v>
      </c>
      <c r="BF263" s="66"/>
      <c r="BG263" s="144">
        <f t="shared" si="250"/>
        <v>8.2198966987517053E-2</v>
      </c>
      <c r="BH263" s="66"/>
      <c r="BI263" s="170"/>
      <c r="BJ263" s="66"/>
      <c r="BK263" s="66">
        <f t="shared" si="251"/>
        <v>11993517</v>
      </c>
      <c r="BL263" s="66"/>
      <c r="BM263" s="144">
        <f t="shared" si="252"/>
        <v>9.0245421755770217E-2</v>
      </c>
      <c r="BN263" s="65">
        <f t="shared" si="253"/>
        <v>752099.30708661419</v>
      </c>
      <c r="BO263" s="66"/>
      <c r="BP263" s="66">
        <f t="shared" si="254"/>
        <v>13058869</v>
      </c>
      <c r="BQ263" s="66"/>
      <c r="BR263" s="435">
        <f t="shared" si="255"/>
        <v>6.8359150971560839E-2</v>
      </c>
      <c r="BS263" s="66"/>
      <c r="BT263" s="75"/>
      <c r="BU263" s="170"/>
      <c r="BV263" s="1"/>
      <c r="BW263" s="61">
        <f t="shared" si="189"/>
        <v>254</v>
      </c>
    </row>
    <row r="264" spans="2:75" x14ac:dyDescent="0.3">
      <c r="B264" s="347">
        <f t="shared" si="163"/>
        <v>44164</v>
      </c>
      <c r="C264" s="61"/>
      <c r="D264" s="17">
        <v>138188</v>
      </c>
      <c r="E264" s="16"/>
      <c r="F264" s="16"/>
      <c r="G264" s="16"/>
      <c r="H264" s="16">
        <f t="shared" si="236"/>
        <v>14104035</v>
      </c>
      <c r="I264" s="16"/>
      <c r="J264" s="436">
        <f t="shared" si="237"/>
        <v>9.8947095725737226E-3</v>
      </c>
      <c r="K264" s="16"/>
      <c r="L264" s="16"/>
      <c r="M264" s="16"/>
      <c r="N264" s="16">
        <f t="shared" si="233"/>
        <v>1083921</v>
      </c>
      <c r="O264" s="16">
        <f t="shared" si="238"/>
        <v>55309.941176470587</v>
      </c>
      <c r="P264" s="41"/>
      <c r="Q264" s="17">
        <f t="shared" si="234"/>
        <v>1083921</v>
      </c>
      <c r="R264" s="16"/>
      <c r="S264" s="60">
        <f t="shared" si="235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9"/>
        <v>274691</v>
      </c>
      <c r="AB264" s="33"/>
      <c r="AC264" s="46">
        <f t="shared" si="240"/>
        <v>1.947605773808701E-2</v>
      </c>
      <c r="AD264" s="33"/>
      <c r="AE264" s="33">
        <f t="shared" si="241"/>
        <v>1077.2196078431373</v>
      </c>
      <c r="AF264" s="50"/>
      <c r="AG264" s="33">
        <f t="shared" si="242"/>
        <v>10195</v>
      </c>
      <c r="AH264" s="33">
        <f t="shared" si="219"/>
        <v>1151589701.060914</v>
      </c>
      <c r="AI264" s="213">
        <f t="shared" si="243"/>
        <v>-4.7819183711590552E-2</v>
      </c>
      <c r="AJ264" s="50"/>
      <c r="AK264" s="10"/>
      <c r="AL264" s="23">
        <f t="shared" si="244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5"/>
        <v>8.2032134600153028E-3</v>
      </c>
      <c r="AS264" s="25"/>
      <c r="AT264" s="25"/>
      <c r="AU264" s="24"/>
      <c r="AV264" s="298">
        <f t="shared" si="246"/>
        <v>0.57481444139921656</v>
      </c>
      <c r="AW264" s="298"/>
      <c r="AX264" s="24">
        <f t="shared" si="247"/>
        <v>31792.952941176471</v>
      </c>
      <c r="AY264" s="308"/>
      <c r="AZ264" s="10"/>
      <c r="BA264" s="65">
        <f t="shared" si="248"/>
        <v>1238144</v>
      </c>
      <c r="BB264" s="66"/>
      <c r="BC264" s="66">
        <v>192271368</v>
      </c>
      <c r="BD264" s="66"/>
      <c r="BE264" s="66">
        <f t="shared" si="249"/>
        <v>138188</v>
      </c>
      <c r="BF264" s="66"/>
      <c r="BG264" s="144">
        <f t="shared" si="250"/>
        <v>0.11160898893828182</v>
      </c>
      <c r="BH264" s="66"/>
      <c r="BI264" s="170"/>
      <c r="BJ264" s="66"/>
      <c r="BK264" s="66">
        <f t="shared" si="251"/>
        <v>11598784</v>
      </c>
      <c r="BL264" s="66"/>
      <c r="BM264" s="144">
        <f t="shared" si="252"/>
        <v>9.3451261787442549E-2</v>
      </c>
      <c r="BN264" s="65">
        <f t="shared" si="253"/>
        <v>754005.36470588238</v>
      </c>
      <c r="BO264" s="66"/>
      <c r="BP264" s="66">
        <f t="shared" si="254"/>
        <v>13197057</v>
      </c>
      <c r="BQ264" s="66"/>
      <c r="BR264" s="435">
        <f t="shared" si="255"/>
        <v>6.8637661120713511E-2</v>
      </c>
      <c r="BS264" s="66"/>
      <c r="BT264" s="75"/>
      <c r="BU264" s="170"/>
      <c r="BV264" s="1"/>
      <c r="BW264" s="61">
        <f t="shared" si="189"/>
        <v>255</v>
      </c>
    </row>
    <row r="265" spans="2:75" x14ac:dyDescent="0.3">
      <c r="B265" s="158">
        <f t="shared" si="163"/>
        <v>44165</v>
      </c>
      <c r="C265" s="61"/>
      <c r="D265" s="17">
        <v>161568</v>
      </c>
      <c r="E265" s="16"/>
      <c r="F265" s="16"/>
      <c r="G265" s="16"/>
      <c r="H265" s="16">
        <f t="shared" si="236"/>
        <v>14265603</v>
      </c>
      <c r="I265" s="16"/>
      <c r="J265" s="436">
        <f t="shared" si="237"/>
        <v>1.1455445197065947E-2</v>
      </c>
      <c r="K265" s="16"/>
      <c r="L265" s="16"/>
      <c r="M265" s="16"/>
      <c r="N265" s="16">
        <f t="shared" si="233"/>
        <v>1073189</v>
      </c>
      <c r="O265" s="16">
        <f t="shared" si="238"/>
        <v>55725.01171875</v>
      </c>
      <c r="P265" s="41"/>
      <c r="Q265" s="17">
        <f t="shared" si="234"/>
        <v>1073189</v>
      </c>
      <c r="R265" s="16"/>
      <c r="S265" s="60">
        <f t="shared" si="235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9"/>
        <v>275929</v>
      </c>
      <c r="AB265" s="33"/>
      <c r="AC265" s="46">
        <f t="shared" si="240"/>
        <v>1.9342259839980124E-2</v>
      </c>
      <c r="AD265" s="33"/>
      <c r="AE265" s="33">
        <f t="shared" si="241"/>
        <v>1077.84765625</v>
      </c>
      <c r="AF265" s="50"/>
      <c r="AG265" s="33">
        <f t="shared" si="242"/>
        <v>10461</v>
      </c>
      <c r="AH265" s="33">
        <f t="shared" si="219"/>
        <v>1151503408.060914</v>
      </c>
      <c r="AI265" s="213">
        <f t="shared" si="243"/>
        <v>-4.3784277879341867E-2</v>
      </c>
      <c r="AJ265" s="50"/>
      <c r="AK265" s="10"/>
      <c r="AL265" s="23">
        <f t="shared" si="244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5"/>
        <v>1.4268299436932811E-2</v>
      </c>
      <c r="AS265" s="25"/>
      <c r="AT265" s="25"/>
      <c r="AU265" s="24"/>
      <c r="AV265" s="298">
        <f t="shared" si="246"/>
        <v>0.57641299845509508</v>
      </c>
      <c r="AW265" s="298"/>
      <c r="AX265" s="24">
        <f t="shared" si="247"/>
        <v>32120.62109375</v>
      </c>
      <c r="AY265" s="308"/>
      <c r="AZ265" s="10"/>
      <c r="BA265" s="65">
        <f t="shared" si="248"/>
        <v>2637381</v>
      </c>
      <c r="BB265" s="66"/>
      <c r="BC265" s="66">
        <v>194908749</v>
      </c>
      <c r="BD265" s="66"/>
      <c r="BE265" s="66">
        <f t="shared" si="249"/>
        <v>161568</v>
      </c>
      <c r="BF265" s="66"/>
      <c r="BG265" s="144">
        <f t="shared" si="250"/>
        <v>6.1260773471864705E-2</v>
      </c>
      <c r="BH265" s="66"/>
      <c r="BI265" s="170"/>
      <c r="BJ265" s="66"/>
      <c r="BK265" s="66">
        <f t="shared" si="251"/>
        <v>12278454</v>
      </c>
      <c r="BL265" s="66"/>
      <c r="BM265" s="144">
        <f t="shared" si="252"/>
        <v>8.7404244866658293E-2</v>
      </c>
      <c r="BN265" s="65">
        <f t="shared" si="253"/>
        <v>761362.30078125</v>
      </c>
      <c r="BO265" s="66"/>
      <c r="BP265" s="66">
        <f t="shared" si="254"/>
        <v>13358625</v>
      </c>
      <c r="BQ265" s="66"/>
      <c r="BR265" s="435">
        <f t="shared" si="255"/>
        <v>6.8537841777436062E-2</v>
      </c>
      <c r="BS265" s="66"/>
      <c r="BT265" s="75"/>
      <c r="BU265" s="170"/>
      <c r="BV265" s="1"/>
      <c r="BW265" s="61">
        <f t="shared" si="189"/>
        <v>256</v>
      </c>
    </row>
    <row r="266" spans="2:75" x14ac:dyDescent="0.3">
      <c r="B266" s="158">
        <f t="shared" si="163"/>
        <v>44166</v>
      </c>
      <c r="C266" s="61"/>
      <c r="D266" s="17">
        <v>182276</v>
      </c>
      <c r="E266" s="16"/>
      <c r="F266" s="16"/>
      <c r="G266" s="16"/>
      <c r="H266" s="16">
        <f t="shared" si="236"/>
        <v>14447879</v>
      </c>
      <c r="I266" s="16"/>
      <c r="J266" s="436">
        <f t="shared" si="237"/>
        <v>1.2777307766100037E-2</v>
      </c>
      <c r="K266" s="16"/>
      <c r="L266" s="16"/>
      <c r="M266" s="16"/>
      <c r="N266" s="16">
        <f t="shared" si="233"/>
        <v>1078383</v>
      </c>
      <c r="O266" s="16">
        <f t="shared" si="238"/>
        <v>56217.428015564205</v>
      </c>
      <c r="P266" s="41"/>
      <c r="Q266" s="17">
        <f t="shared" si="234"/>
        <v>1078383</v>
      </c>
      <c r="R266" s="16"/>
      <c r="S266" s="60">
        <f t="shared" si="235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9"/>
        <v>278543</v>
      </c>
      <c r="AB266" s="33"/>
      <c r="AC266" s="46">
        <f t="shared" si="240"/>
        <v>1.9279162014022959E-2</v>
      </c>
      <c r="AD266" s="33"/>
      <c r="AE266" s="33">
        <f t="shared" si="241"/>
        <v>1083.8249027237355</v>
      </c>
      <c r="AF266" s="50"/>
      <c r="AG266" s="33">
        <f t="shared" si="242"/>
        <v>10859</v>
      </c>
      <c r="AH266" s="33">
        <f t="shared" si="219"/>
        <v>1151432087.060914</v>
      </c>
      <c r="AI266" s="213">
        <f t="shared" si="243"/>
        <v>-5.9093666060133436E-2</v>
      </c>
      <c r="AJ266" s="50"/>
      <c r="AK266" s="10"/>
      <c r="AL266" s="23">
        <f t="shared" si="244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5"/>
        <v>1.3423035897767679E-2</v>
      </c>
      <c r="AS266" s="25"/>
      <c r="AT266" s="25"/>
      <c r="AU266" s="24"/>
      <c r="AV266" s="298">
        <f t="shared" si="246"/>
        <v>0.57678050875149223</v>
      </c>
      <c r="AW266" s="298"/>
      <c r="AX266" s="24">
        <f t="shared" si="247"/>
        <v>32425.116731517508</v>
      </c>
      <c r="AY266" s="308"/>
      <c r="AZ266" s="10"/>
      <c r="BA266" s="65">
        <f t="shared" si="248"/>
        <v>1298299</v>
      </c>
      <c r="BB266" s="66"/>
      <c r="BC266" s="66">
        <v>196207048</v>
      </c>
      <c r="BD266" s="66"/>
      <c r="BE266" s="66">
        <f t="shared" si="249"/>
        <v>182276</v>
      </c>
      <c r="BF266" s="66"/>
      <c r="BG266" s="144">
        <f t="shared" si="250"/>
        <v>0.14039601047216396</v>
      </c>
      <c r="BH266" s="66"/>
      <c r="BI266" s="170"/>
      <c r="BJ266" s="66"/>
      <c r="BK266" s="66">
        <f t="shared" si="251"/>
        <v>11845233</v>
      </c>
      <c r="BL266" s="66"/>
      <c r="BM266" s="144">
        <f t="shared" si="252"/>
        <v>9.1039408004891076E-2</v>
      </c>
      <c r="BN266" s="65">
        <f t="shared" si="253"/>
        <v>763451.54863813228</v>
      </c>
      <c r="BO266" s="66"/>
      <c r="BP266" s="66">
        <f t="shared" si="254"/>
        <v>13540901</v>
      </c>
      <c r="BQ266" s="66"/>
      <c r="BR266" s="435">
        <f t="shared" si="255"/>
        <v>6.901332616756968E-2</v>
      </c>
      <c r="BS266" s="66"/>
      <c r="BT266" s="75"/>
      <c r="BU266" s="170"/>
      <c r="BV266" s="1"/>
      <c r="BW266" s="61">
        <f t="shared" si="189"/>
        <v>257</v>
      </c>
    </row>
    <row r="267" spans="2:75" x14ac:dyDescent="0.3">
      <c r="B267" s="158">
        <f t="shared" si="163"/>
        <v>44167</v>
      </c>
      <c r="C267" s="61"/>
      <c r="D267" s="17">
        <v>203737</v>
      </c>
      <c r="E267" s="16"/>
      <c r="F267" s="16"/>
      <c r="G267" s="16"/>
      <c r="H267" s="16">
        <f t="shared" si="236"/>
        <v>14651616</v>
      </c>
      <c r="I267" s="16"/>
      <c r="J267" s="436">
        <f t="shared" si="237"/>
        <v>1.4101516215632758E-2</v>
      </c>
      <c r="K267" s="16"/>
      <c r="L267" s="16"/>
      <c r="M267" s="16"/>
      <c r="N267" s="16">
        <f t="shared" si="233"/>
        <v>1101217</v>
      </c>
      <c r="O267" s="16">
        <f t="shared" si="238"/>
        <v>56789.20930232558</v>
      </c>
      <c r="P267" s="41"/>
      <c r="Q267" s="17">
        <f t="shared" si="234"/>
        <v>1101217</v>
      </c>
      <c r="R267" s="16"/>
      <c r="S267" s="60">
        <f t="shared" si="235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9"/>
        <v>281376</v>
      </c>
      <c r="AB267" s="33"/>
      <c r="AC267" s="46">
        <f t="shared" si="240"/>
        <v>1.9204434514254264E-2</v>
      </c>
      <c r="AD267" s="33"/>
      <c r="AE267" s="33">
        <f t="shared" si="241"/>
        <v>1090.6046511627908</v>
      </c>
      <c r="AF267" s="50"/>
      <c r="AG267" s="33">
        <f t="shared" si="242"/>
        <v>11390</v>
      </c>
      <c r="AH267" s="33">
        <f t="shared" si="219"/>
        <v>1151343182.060914</v>
      </c>
      <c r="AI267" s="213">
        <f t="shared" si="243"/>
        <v>-4.1165081235794258E-2</v>
      </c>
      <c r="AJ267" s="50"/>
      <c r="AK267" s="10"/>
      <c r="AL267" s="23">
        <f t="shared" si="244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5"/>
        <v>1.5501625715281724E-2</v>
      </c>
      <c r="AS267" s="25"/>
      <c r="AT267" s="25"/>
      <c r="AU267" s="24"/>
      <c r="AV267" s="298">
        <f t="shared" si="246"/>
        <v>0.57757683521053238</v>
      </c>
      <c r="AW267" s="298"/>
      <c r="AX267" s="24">
        <f t="shared" si="247"/>
        <v>32800.131782945733</v>
      </c>
      <c r="AY267" s="308"/>
      <c r="AZ267" s="10"/>
      <c r="BA267" s="65">
        <f t="shared" si="248"/>
        <v>3699465</v>
      </c>
      <c r="BB267" s="66"/>
      <c r="BC267" s="66">
        <v>199906513</v>
      </c>
      <c r="BD267" s="66"/>
      <c r="BE267" s="66">
        <f t="shared" si="249"/>
        <v>203737</v>
      </c>
      <c r="BF267" s="66"/>
      <c r="BG267" s="144">
        <f t="shared" si="250"/>
        <v>5.5072017170050266E-2</v>
      </c>
      <c r="BH267" s="66"/>
      <c r="BI267" s="170"/>
      <c r="BJ267" s="66"/>
      <c r="BK267" s="66">
        <f t="shared" si="251"/>
        <v>13800771</v>
      </c>
      <c r="BL267" s="66"/>
      <c r="BM267" s="144">
        <f t="shared" si="252"/>
        <v>7.9793875284214194E-2</v>
      </c>
      <c r="BN267" s="65">
        <f t="shared" si="253"/>
        <v>774831.44573643408</v>
      </c>
      <c r="BO267" s="66"/>
      <c r="BP267" s="66">
        <f t="shared" si="254"/>
        <v>13744638</v>
      </c>
      <c r="BQ267" s="66"/>
      <c r="BR267" s="435">
        <f t="shared" si="255"/>
        <v>6.8755328647046129E-2</v>
      </c>
      <c r="BS267" s="66"/>
      <c r="BT267" s="75"/>
      <c r="BU267" s="170"/>
      <c r="BV267" s="1"/>
      <c r="BW267" s="61">
        <f t="shared" si="189"/>
        <v>258</v>
      </c>
    </row>
    <row r="268" spans="2:75" x14ac:dyDescent="0.3">
      <c r="B268" s="158">
        <f t="shared" si="163"/>
        <v>44168</v>
      </c>
      <c r="C268" s="61"/>
      <c r="D268" s="17">
        <v>218576</v>
      </c>
      <c r="E268" s="16"/>
      <c r="F268" s="16"/>
      <c r="G268" s="16"/>
      <c r="H268" s="16">
        <f t="shared" si="236"/>
        <v>14870192</v>
      </c>
      <c r="I268" s="16"/>
      <c r="J268" s="436">
        <f t="shared" si="237"/>
        <v>1.4918217894872484E-2</v>
      </c>
      <c r="K268" s="16"/>
      <c r="L268" s="16"/>
      <c r="M268" s="16"/>
      <c r="N268" s="16">
        <f t="shared" ref="N268:N299" si="256">SUM(D262:D268)</f>
        <v>1211730</v>
      </c>
      <c r="O268" s="16">
        <f t="shared" si="238"/>
        <v>57413.868725868728</v>
      </c>
      <c r="P268" s="41"/>
      <c r="Q268" s="17">
        <f t="shared" si="234"/>
        <v>1211730</v>
      </c>
      <c r="R268" s="16"/>
      <c r="S268" s="60">
        <f t="shared" si="235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9"/>
        <v>284294</v>
      </c>
      <c r="AB268" s="33"/>
      <c r="AC268" s="46">
        <f t="shared" si="240"/>
        <v>1.9118381255601811E-2</v>
      </c>
      <c r="AD268" s="33"/>
      <c r="AE268" s="33">
        <f t="shared" si="241"/>
        <v>1097.6602316602316</v>
      </c>
      <c r="AF268" s="50"/>
      <c r="AG268" s="33">
        <f t="shared" si="242"/>
        <v>13002</v>
      </c>
      <c r="AH268" s="33">
        <f t="shared" si="219"/>
        <v>1151248715.060914</v>
      </c>
      <c r="AI268" s="213">
        <f t="shared" si="243"/>
        <v>0.16924460431654675</v>
      </c>
      <c r="AJ268" s="50"/>
      <c r="AK268" s="10"/>
      <c r="AL268" s="23">
        <f t="shared" si="244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5"/>
        <v>1.1697934660406214E-2</v>
      </c>
      <c r="AS268" s="25"/>
      <c r="AT268" s="25"/>
      <c r="AU268" s="24"/>
      <c r="AV268" s="298">
        <f t="shared" si="246"/>
        <v>0.57574421365911077</v>
      </c>
      <c r="AW268" s="298"/>
      <c r="AX268" s="24">
        <f t="shared" si="247"/>
        <v>33055.7027027027</v>
      </c>
      <c r="AY268" s="308"/>
      <c r="AZ268" s="10"/>
      <c r="BA268" s="65">
        <f t="shared" si="248"/>
        <v>1862950</v>
      </c>
      <c r="BB268" s="66"/>
      <c r="BC268" s="66">
        <v>201769463</v>
      </c>
      <c r="BD268" s="66"/>
      <c r="BE268" s="66">
        <f t="shared" si="249"/>
        <v>218576</v>
      </c>
      <c r="BF268" s="66"/>
      <c r="BG268" s="144">
        <f t="shared" si="250"/>
        <v>0.11732789393166752</v>
      </c>
      <c r="BH268" s="66"/>
      <c r="BI268" s="170"/>
      <c r="BJ268" s="66"/>
      <c r="BK268" s="66">
        <f t="shared" si="251"/>
        <v>14626834</v>
      </c>
      <c r="BL268" s="66"/>
      <c r="BM268" s="144">
        <f t="shared" si="252"/>
        <v>8.2842944686457781E-2</v>
      </c>
      <c r="BN268" s="65">
        <f t="shared" si="253"/>
        <v>779032.67567567562</v>
      </c>
      <c r="BO268" s="66"/>
      <c r="BP268" s="66">
        <f t="shared" si="254"/>
        <v>13963214</v>
      </c>
      <c r="BQ268" s="66"/>
      <c r="BR268" s="435">
        <f t="shared" si="255"/>
        <v>6.9203802163065681E-2</v>
      </c>
      <c r="BS268" s="66"/>
      <c r="BT268" s="75"/>
      <c r="BU268" s="170"/>
      <c r="BV268" s="1"/>
      <c r="BW268" s="61">
        <f t="shared" si="189"/>
        <v>259</v>
      </c>
    </row>
    <row r="269" spans="2:75" x14ac:dyDescent="0.3">
      <c r="B269" s="158">
        <f t="shared" si="163"/>
        <v>44169</v>
      </c>
      <c r="C269" s="61"/>
      <c r="D269" s="17">
        <v>235272</v>
      </c>
      <c r="E269" s="16"/>
      <c r="F269" s="16"/>
      <c r="G269" s="16"/>
      <c r="H269" s="16">
        <f t="shared" si="236"/>
        <v>15105464</v>
      </c>
      <c r="I269" s="16"/>
      <c r="J269" s="436">
        <f t="shared" si="237"/>
        <v>1.5821719047070811E-2</v>
      </c>
      <c r="K269" s="16"/>
      <c r="L269" s="16"/>
      <c r="M269" s="16"/>
      <c r="N269" s="16">
        <f t="shared" si="256"/>
        <v>1282990</v>
      </c>
      <c r="O269" s="16">
        <f t="shared" si="238"/>
        <v>58097.938461538462</v>
      </c>
      <c r="P269" s="41"/>
      <c r="Q269" s="17">
        <f t="shared" ref="Q269:Q300" si="257">SUM(D263:D269)</f>
        <v>1282990</v>
      </c>
      <c r="R269" s="16"/>
      <c r="S269" s="60">
        <f t="shared" ref="S269:S300" si="258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9"/>
        <v>287012</v>
      </c>
      <c r="AB269" s="33"/>
      <c r="AC269" s="46">
        <f t="shared" si="240"/>
        <v>1.9000541790705667E-2</v>
      </c>
      <c r="AD269" s="33"/>
      <c r="AE269" s="33">
        <f t="shared" si="241"/>
        <v>1103.8923076923077</v>
      </c>
      <c r="AF269" s="50"/>
      <c r="AG269" s="33">
        <f t="shared" si="242"/>
        <v>14356</v>
      </c>
      <c r="AH269" s="33">
        <f t="shared" si="219"/>
        <v>1151140326.060914</v>
      </c>
      <c r="AI269" s="213">
        <f t="shared" si="243"/>
        <v>0.36906351325576958</v>
      </c>
      <c r="AJ269" s="50"/>
      <c r="AK269" s="10"/>
      <c r="AL269" s="23">
        <f t="shared" si="244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5"/>
        <v>1.1383032291229021E-2</v>
      </c>
      <c r="AS269" s="25"/>
      <c r="AT269" s="25"/>
      <c r="AU269" s="24"/>
      <c r="AV269" s="298">
        <f t="shared" si="246"/>
        <v>0.57322846885074175</v>
      </c>
      <c r="AW269" s="298"/>
      <c r="AX269" s="24">
        <f t="shared" si="247"/>
        <v>33303.392307692309</v>
      </c>
      <c r="AY269" s="308"/>
      <c r="AZ269" s="10"/>
      <c r="BA269" s="65">
        <f t="shared" si="248"/>
        <v>2114538</v>
      </c>
      <c r="BB269" s="66"/>
      <c r="BC269" s="66">
        <v>203884001</v>
      </c>
      <c r="BD269" s="66"/>
      <c r="BE269" s="66">
        <f t="shared" si="249"/>
        <v>235272</v>
      </c>
      <c r="BF269" s="66"/>
      <c r="BG269" s="144">
        <f t="shared" si="250"/>
        <v>0.11126402079319454</v>
      </c>
      <c r="BH269" s="66"/>
      <c r="BI269" s="170"/>
      <c r="BJ269" s="66"/>
      <c r="BK269" s="66">
        <f t="shared" si="251"/>
        <v>14594996</v>
      </c>
      <c r="BL269" s="66"/>
      <c r="BM269" s="144">
        <f t="shared" si="252"/>
        <v>8.7906156329196669E-2</v>
      </c>
      <c r="BN269" s="65">
        <f t="shared" si="253"/>
        <v>784169.2346153846</v>
      </c>
      <c r="BO269" s="66"/>
      <c r="BP269" s="66">
        <f t="shared" si="254"/>
        <v>14198486</v>
      </c>
      <c r="BQ269" s="66"/>
      <c r="BR269" s="435">
        <f t="shared" si="255"/>
        <v>6.9640020454572113E-2</v>
      </c>
      <c r="BS269" s="66"/>
      <c r="BT269" s="75"/>
      <c r="BU269" s="170"/>
      <c r="BV269" s="1"/>
      <c r="BW269" s="61">
        <f t="shared" si="189"/>
        <v>260</v>
      </c>
    </row>
    <row r="270" spans="2:75" x14ac:dyDescent="0.3">
      <c r="B270" s="158">
        <f t="shared" si="163"/>
        <v>44170</v>
      </c>
      <c r="C270" s="61"/>
      <c r="D270" s="17">
        <v>212483</v>
      </c>
      <c r="E270" s="16"/>
      <c r="F270" s="16"/>
      <c r="G270" s="16"/>
      <c r="H270" s="16">
        <f t="shared" si="236"/>
        <v>15317947</v>
      </c>
      <c r="I270" s="16"/>
      <c r="J270" s="436">
        <f t="shared" si="237"/>
        <v>1.4066631783042216E-2</v>
      </c>
      <c r="K270" s="16"/>
      <c r="L270" s="16"/>
      <c r="M270" s="16"/>
      <c r="N270" s="16">
        <f t="shared" si="256"/>
        <v>1352100</v>
      </c>
      <c r="O270" s="16">
        <f t="shared" si="238"/>
        <v>58689.452107279692</v>
      </c>
      <c r="P270" s="41"/>
      <c r="Q270" s="17">
        <f t="shared" si="257"/>
        <v>1352100</v>
      </c>
      <c r="R270" s="16"/>
      <c r="S270" s="60">
        <f t="shared" si="258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9"/>
        <v>289278</v>
      </c>
      <c r="AB270" s="33"/>
      <c r="AC270" s="46">
        <f t="shared" si="240"/>
        <v>1.8884906704534229E-2</v>
      </c>
      <c r="AD270" s="33"/>
      <c r="AE270" s="33">
        <f t="shared" si="241"/>
        <v>1108.344827586207</v>
      </c>
      <c r="AF270" s="50"/>
      <c r="AG270" s="33">
        <f t="shared" si="242"/>
        <v>15406</v>
      </c>
      <c r="AH270" s="33">
        <f t="shared" si="219"/>
        <v>1151022007.060914</v>
      </c>
      <c r="AI270" s="213">
        <f t="shared" si="243"/>
        <v>0.50419839875024408</v>
      </c>
      <c r="AJ270" s="50"/>
      <c r="AK270" s="10"/>
      <c r="AL270" s="23">
        <f t="shared" si="244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5"/>
        <v>1.5067418634414928E-2</v>
      </c>
      <c r="AS270" s="25"/>
      <c r="AT270" s="25"/>
      <c r="AU270" s="24"/>
      <c r="AV270" s="298">
        <f t="shared" si="246"/>
        <v>0.5737941905661379</v>
      </c>
      <c r="AW270" s="298"/>
      <c r="AX270" s="24">
        <f t="shared" si="247"/>
        <v>33675.666666666664</v>
      </c>
      <c r="AY270" s="308"/>
      <c r="AZ270" s="10"/>
      <c r="BA270" s="65">
        <f t="shared" si="248"/>
        <v>1966240</v>
      </c>
      <c r="BB270" s="66"/>
      <c r="BC270" s="66">
        <v>205850241</v>
      </c>
      <c r="BD270" s="66"/>
      <c r="BE270" s="66">
        <f t="shared" si="249"/>
        <v>212483</v>
      </c>
      <c r="BF270" s="66"/>
      <c r="BG270" s="144">
        <f t="shared" si="250"/>
        <v>0.10806564814061356</v>
      </c>
      <c r="BH270" s="66"/>
      <c r="BI270" s="170"/>
      <c r="BJ270" s="66"/>
      <c r="BK270" s="66">
        <f t="shared" si="251"/>
        <v>14817017</v>
      </c>
      <c r="BL270" s="66"/>
      <c r="BM270" s="144">
        <f t="shared" si="252"/>
        <v>9.1253185442116996E-2</v>
      </c>
      <c r="BN270" s="65">
        <f t="shared" si="253"/>
        <v>788698.24137931038</v>
      </c>
      <c r="BO270" s="66"/>
      <c r="BP270" s="66">
        <f t="shared" si="254"/>
        <v>14410969</v>
      </c>
      <c r="BQ270" s="66"/>
      <c r="BR270" s="435">
        <f t="shared" si="255"/>
        <v>7.0007054303132921E-2</v>
      </c>
      <c r="BS270" s="66"/>
      <c r="BT270" s="75"/>
      <c r="BU270" s="170"/>
      <c r="BV270" s="1"/>
      <c r="BW270" s="61">
        <f t="shared" si="189"/>
        <v>261</v>
      </c>
    </row>
    <row r="271" spans="2:75" x14ac:dyDescent="0.3">
      <c r="B271" s="347">
        <f t="shared" si="163"/>
        <v>44171</v>
      </c>
      <c r="C271" s="61"/>
      <c r="D271" s="17">
        <v>182779</v>
      </c>
      <c r="E271" s="16"/>
      <c r="F271" s="16"/>
      <c r="G271" s="16"/>
      <c r="H271" s="16">
        <f t="shared" si="236"/>
        <v>15500726</v>
      </c>
      <c r="I271" s="16"/>
      <c r="J271" s="436">
        <f t="shared" si="237"/>
        <v>1.1932343152773672E-2</v>
      </c>
      <c r="K271" s="16"/>
      <c r="L271" s="16"/>
      <c r="M271" s="16"/>
      <c r="N271" s="16">
        <f t="shared" si="256"/>
        <v>1396691</v>
      </c>
      <c r="O271" s="16">
        <f t="shared" si="238"/>
        <v>59163.076335877864</v>
      </c>
      <c r="P271" s="41"/>
      <c r="Q271" s="17">
        <f t="shared" si="257"/>
        <v>1396691</v>
      </c>
      <c r="R271" s="16"/>
      <c r="S271" s="60">
        <f t="shared" si="258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9"/>
        <v>290370</v>
      </c>
      <c r="AB271" s="33"/>
      <c r="AC271" s="46">
        <f t="shared" si="240"/>
        <v>1.8732670972959588E-2</v>
      </c>
      <c r="AD271" s="33"/>
      <c r="AE271" s="33">
        <f t="shared" si="241"/>
        <v>1108.2824427480916</v>
      </c>
      <c r="AF271" s="50"/>
      <c r="AG271" s="33">
        <f t="shared" si="242"/>
        <v>15679</v>
      </c>
      <c r="AH271" s="33">
        <f t="shared" si="219"/>
        <v>1150889466.060914</v>
      </c>
      <c r="AI271" s="213">
        <f t="shared" si="243"/>
        <v>0.5379107405590976</v>
      </c>
      <c r="AJ271" s="50"/>
      <c r="AK271" s="10"/>
      <c r="AL271" s="23">
        <f t="shared" si="244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5"/>
        <v>7.708989596385352E-3</v>
      </c>
      <c r="AS271" s="25"/>
      <c r="AT271" s="25"/>
      <c r="AU271" s="24"/>
      <c r="AV271" s="298">
        <f t="shared" si="246"/>
        <v>0.57139942993637849</v>
      </c>
      <c r="AW271" s="298"/>
      <c r="AX271" s="24">
        <f t="shared" si="247"/>
        <v>33805.748091603054</v>
      </c>
      <c r="AY271" s="308"/>
      <c r="AZ271" s="10"/>
      <c r="BA271" s="65">
        <f t="shared" si="248"/>
        <v>1610100</v>
      </c>
      <c r="BB271" s="66"/>
      <c r="BC271" s="66">
        <v>207460341</v>
      </c>
      <c r="BD271" s="66"/>
      <c r="BE271" s="66">
        <f t="shared" si="249"/>
        <v>182779</v>
      </c>
      <c r="BF271" s="66"/>
      <c r="BG271" s="144">
        <f t="shared" si="250"/>
        <v>0.11352027824358736</v>
      </c>
      <c r="BH271" s="66"/>
      <c r="BI271" s="170"/>
      <c r="BJ271" s="66"/>
      <c r="BK271" s="66">
        <f t="shared" si="251"/>
        <v>15188973</v>
      </c>
      <c r="BL271" s="66"/>
      <c r="BM271" s="144">
        <f t="shared" si="252"/>
        <v>9.1954274986202164E-2</v>
      </c>
      <c r="BN271" s="65">
        <f t="shared" si="253"/>
        <v>791833.36259541987</v>
      </c>
      <c r="BO271" s="66"/>
      <c r="BP271" s="66">
        <f t="shared" si="254"/>
        <v>14593748</v>
      </c>
      <c r="BQ271" s="66"/>
      <c r="BR271" s="435">
        <f t="shared" si="255"/>
        <v>7.0344760495693964E-2</v>
      </c>
      <c r="BS271" s="66"/>
      <c r="BT271" s="75"/>
      <c r="BU271" s="170"/>
      <c r="BV271" s="1"/>
      <c r="BW271" s="61">
        <f t="shared" si="189"/>
        <v>262</v>
      </c>
    </row>
    <row r="272" spans="2:75" x14ac:dyDescent="0.3">
      <c r="B272" s="158">
        <f t="shared" si="163"/>
        <v>44172</v>
      </c>
      <c r="C272" s="61"/>
      <c r="D272" s="17">
        <v>200085</v>
      </c>
      <c r="E272" s="16"/>
      <c r="F272" s="16"/>
      <c r="G272" s="16"/>
      <c r="H272" s="16">
        <f t="shared" si="236"/>
        <v>15700811</v>
      </c>
      <c r="I272" s="16"/>
      <c r="J272" s="436">
        <f t="shared" si="237"/>
        <v>1.29081050784331E-2</v>
      </c>
      <c r="K272" s="16"/>
      <c r="L272" s="16"/>
      <c r="M272" s="16"/>
      <c r="N272" s="16">
        <f t="shared" si="256"/>
        <v>1435208</v>
      </c>
      <c r="O272" s="16">
        <f t="shared" si="238"/>
        <v>59698.901140684407</v>
      </c>
      <c r="P272" s="41"/>
      <c r="Q272" s="17">
        <f t="shared" si="257"/>
        <v>1435208</v>
      </c>
      <c r="R272" s="16"/>
      <c r="S272" s="60">
        <f t="shared" si="258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9"/>
        <v>291908</v>
      </c>
      <c r="AB272" s="33"/>
      <c r="AC272" s="46">
        <f t="shared" si="240"/>
        <v>1.8591905857601877E-2</v>
      </c>
      <c r="AD272" s="33"/>
      <c r="AE272" s="33">
        <f t="shared" si="241"/>
        <v>1109.916349809886</v>
      </c>
      <c r="AF272" s="50"/>
      <c r="AG272" s="33">
        <f t="shared" si="242"/>
        <v>15979</v>
      </c>
      <c r="AH272" s="33">
        <f t="shared" si="219"/>
        <v>1150765076.060914</v>
      </c>
      <c r="AI272" s="213">
        <f t="shared" si="243"/>
        <v>0.52748303221489345</v>
      </c>
      <c r="AJ272" s="50"/>
      <c r="AK272" s="10"/>
      <c r="AL272" s="23">
        <f t="shared" si="244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5"/>
        <v>1.4286269126732818E-2</v>
      </c>
      <c r="AS272" s="25"/>
      <c r="AT272" s="25"/>
      <c r="AU272" s="24"/>
      <c r="AV272" s="298">
        <f t="shared" si="246"/>
        <v>0.57217687672311957</v>
      </c>
      <c r="AW272" s="298"/>
      <c r="AX272" s="24">
        <f t="shared" si="247"/>
        <v>34158.330798479088</v>
      </c>
      <c r="AY272" s="308"/>
      <c r="AZ272" s="10"/>
      <c r="BA272" s="65">
        <f t="shared" si="248"/>
        <v>2038932</v>
      </c>
      <c r="BB272" s="66"/>
      <c r="BC272" s="66">
        <v>209499273</v>
      </c>
      <c r="BD272" s="66"/>
      <c r="BE272" s="66">
        <f t="shared" si="249"/>
        <v>200085</v>
      </c>
      <c r="BF272" s="66"/>
      <c r="BG272" s="144">
        <f t="shared" si="250"/>
        <v>9.813225747597272E-2</v>
      </c>
      <c r="BH272" s="66"/>
      <c r="BI272" s="170"/>
      <c r="BJ272" s="66"/>
      <c r="BK272" s="66">
        <f t="shared" si="251"/>
        <v>14590524</v>
      </c>
      <c r="BL272" s="66"/>
      <c r="BM272" s="144">
        <f t="shared" si="252"/>
        <v>9.8365761229685794E-2</v>
      </c>
      <c r="BN272" s="65">
        <f t="shared" si="253"/>
        <v>796575.18250950566</v>
      </c>
      <c r="BO272" s="66"/>
      <c r="BP272" s="66">
        <f t="shared" si="254"/>
        <v>14793833</v>
      </c>
      <c r="BQ272" s="66"/>
      <c r="BR272" s="435">
        <f t="shared" si="255"/>
        <v>7.0615199700478193E-2</v>
      </c>
      <c r="BS272" s="66"/>
      <c r="BT272" s="75"/>
      <c r="BU272" s="170"/>
      <c r="BV272" s="1"/>
      <c r="BW272" s="61">
        <f t="shared" si="189"/>
        <v>263</v>
      </c>
    </row>
    <row r="273" spans="2:75" x14ac:dyDescent="0.3">
      <c r="B273" s="158">
        <f t="shared" si="163"/>
        <v>44173</v>
      </c>
      <c r="C273" s="61"/>
      <c r="D273" s="17">
        <v>209756</v>
      </c>
      <c r="E273" s="16"/>
      <c r="F273" s="16"/>
      <c r="G273" s="16"/>
      <c r="H273" s="16">
        <f t="shared" si="236"/>
        <v>15910567</v>
      </c>
      <c r="I273" s="16"/>
      <c r="J273" s="436">
        <f t="shared" si="237"/>
        <v>1.3359564674716485E-2</v>
      </c>
      <c r="K273" s="16"/>
      <c r="L273" s="16"/>
      <c r="M273" s="16"/>
      <c r="N273" s="16">
        <f t="shared" si="256"/>
        <v>1462688</v>
      </c>
      <c r="O273" s="16">
        <f t="shared" si="238"/>
        <v>60267.29924242424</v>
      </c>
      <c r="P273" s="41"/>
      <c r="Q273" s="17">
        <f t="shared" si="257"/>
        <v>1462688</v>
      </c>
      <c r="R273" s="16"/>
      <c r="S273" s="60">
        <f t="shared" si="258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9"/>
        <v>294868</v>
      </c>
      <c r="AB273" s="33"/>
      <c r="AC273" s="46">
        <f t="shared" si="240"/>
        <v>1.853284047011021E-2</v>
      </c>
      <c r="AD273" s="33"/>
      <c r="AE273" s="33">
        <f t="shared" si="241"/>
        <v>1116.9242424242425</v>
      </c>
      <c r="AF273" s="50"/>
      <c r="AG273" s="33">
        <f t="shared" si="242"/>
        <v>16325</v>
      </c>
      <c r="AH273" s="33">
        <f t="shared" si="219"/>
        <v>1150662350.060914</v>
      </c>
      <c r="AI273" s="213">
        <f t="shared" si="243"/>
        <v>0.5033612671516714</v>
      </c>
      <c r="AJ273" s="50"/>
      <c r="AK273" s="10"/>
      <c r="AL273" s="23">
        <f t="shared" si="244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5"/>
        <v>1.1628581329106985E-2</v>
      </c>
      <c r="AS273" s="25"/>
      <c r="AT273" s="25"/>
      <c r="AU273" s="24"/>
      <c r="AV273" s="298">
        <f t="shared" si="246"/>
        <v>0.57119950533503927</v>
      </c>
      <c r="AW273" s="298"/>
      <c r="AX273" s="24">
        <f t="shared" si="247"/>
        <v>34424.651515151512</v>
      </c>
      <c r="AY273" s="308"/>
      <c r="AZ273" s="10"/>
      <c r="BA273" s="65">
        <f t="shared" si="248"/>
        <v>1699673</v>
      </c>
      <c r="BB273" s="66"/>
      <c r="BC273" s="66">
        <v>211198946</v>
      </c>
      <c r="BD273" s="66"/>
      <c r="BE273" s="66">
        <f t="shared" si="249"/>
        <v>209756</v>
      </c>
      <c r="BF273" s="66"/>
      <c r="BG273" s="144">
        <f t="shared" si="250"/>
        <v>0.12340962055642468</v>
      </c>
      <c r="BH273" s="66"/>
      <c r="BI273" s="170"/>
      <c r="BJ273" s="66"/>
      <c r="BK273" s="66">
        <f t="shared" si="251"/>
        <v>14991898</v>
      </c>
      <c r="BL273" s="66"/>
      <c r="BM273" s="144">
        <f t="shared" si="252"/>
        <v>9.7565231567077096E-2</v>
      </c>
      <c r="BN273" s="65">
        <f t="shared" si="253"/>
        <v>799996.00757575757</v>
      </c>
      <c r="BO273" s="66"/>
      <c r="BP273" s="66">
        <f t="shared" si="254"/>
        <v>15003589</v>
      </c>
      <c r="BQ273" s="66"/>
      <c r="BR273" s="435">
        <f t="shared" si="255"/>
        <v>7.1040075171587266E-2</v>
      </c>
      <c r="BS273" s="66"/>
      <c r="BT273" s="75"/>
      <c r="BU273" s="170"/>
      <c r="BV273" s="1"/>
      <c r="BW273" s="61">
        <f t="shared" si="189"/>
        <v>264</v>
      </c>
    </row>
    <row r="274" spans="2:75" x14ac:dyDescent="0.3">
      <c r="B274" s="158">
        <f t="shared" si="163"/>
        <v>44174</v>
      </c>
      <c r="C274" s="61"/>
      <c r="D274" s="17">
        <v>226953</v>
      </c>
      <c r="E274" s="16"/>
      <c r="F274" s="16"/>
      <c r="G274" s="16"/>
      <c r="H274" s="16">
        <f t="shared" si="236"/>
        <v>16137520</v>
      </c>
      <c r="I274" s="16"/>
      <c r="J274" s="436">
        <f t="shared" si="237"/>
        <v>1.4264293660936157E-2</v>
      </c>
      <c r="K274" s="16"/>
      <c r="L274" s="16"/>
      <c r="M274" s="16"/>
      <c r="N274" s="16">
        <f t="shared" si="256"/>
        <v>1485904</v>
      </c>
      <c r="O274" s="16">
        <f t="shared" si="238"/>
        <v>60896.301886792455</v>
      </c>
      <c r="P274" s="41"/>
      <c r="Q274" s="17">
        <f t="shared" si="257"/>
        <v>1485904</v>
      </c>
      <c r="R274" s="16"/>
      <c r="S274" s="60">
        <f t="shared" si="258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9"/>
        <v>298133</v>
      </c>
      <c r="AB274" s="33"/>
      <c r="AC274" s="46">
        <f t="shared" si="240"/>
        <v>1.8474523966507866E-2</v>
      </c>
      <c r="AD274" s="33"/>
      <c r="AE274" s="33">
        <f t="shared" si="241"/>
        <v>1125.0301886792454</v>
      </c>
      <c r="AF274" s="50"/>
      <c r="AG274" s="33">
        <f t="shared" si="242"/>
        <v>16757</v>
      </c>
      <c r="AH274" s="33">
        <f t="shared" si="219"/>
        <v>1150536661.060914</v>
      </c>
      <c r="AI274" s="213">
        <f t="shared" si="243"/>
        <v>0.47120280948200177</v>
      </c>
      <c r="AJ274" s="50"/>
      <c r="AK274" s="10"/>
      <c r="AL274" s="23">
        <f t="shared" si="244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5"/>
        <v>1.5341477015898138E-2</v>
      </c>
      <c r="AS274" s="25"/>
      <c r="AT274" s="25"/>
      <c r="AU274" s="24"/>
      <c r="AV274" s="298">
        <f t="shared" si="246"/>
        <v>0.57180613873755071</v>
      </c>
      <c r="AW274" s="298"/>
      <c r="AX274" s="24">
        <f t="shared" si="247"/>
        <v>34820.879245283017</v>
      </c>
      <c r="AY274" s="308"/>
      <c r="AZ274" s="10"/>
      <c r="BA274" s="65">
        <f t="shared" si="248"/>
        <v>1915218</v>
      </c>
      <c r="BB274" s="66"/>
      <c r="BC274" s="66">
        <v>213114164</v>
      </c>
      <c r="BD274" s="66"/>
      <c r="BE274" s="66">
        <f t="shared" si="249"/>
        <v>226953</v>
      </c>
      <c r="BF274" s="66"/>
      <c r="BG274" s="144">
        <f t="shared" si="250"/>
        <v>0.11849982612945367</v>
      </c>
      <c r="BH274" s="66"/>
      <c r="BI274" s="170"/>
      <c r="BJ274" s="66"/>
      <c r="BK274" s="66">
        <f t="shared" si="251"/>
        <v>13207651</v>
      </c>
      <c r="BL274" s="66"/>
      <c r="BM274" s="144">
        <f t="shared" si="252"/>
        <v>0.11250327556353511</v>
      </c>
      <c r="BN274" s="65">
        <f t="shared" si="253"/>
        <v>804204.39245283022</v>
      </c>
      <c r="BO274" s="66"/>
      <c r="BP274" s="66">
        <f t="shared" si="254"/>
        <v>15230542</v>
      </c>
      <c r="BQ274" s="66"/>
      <c r="BR274" s="435">
        <f t="shared" si="255"/>
        <v>7.1466587270098109E-2</v>
      </c>
      <c r="BS274" s="66"/>
      <c r="BT274" s="75"/>
      <c r="BU274" s="170"/>
      <c r="BV274" s="1"/>
      <c r="BW274" s="61">
        <f t="shared" si="189"/>
        <v>265</v>
      </c>
    </row>
    <row r="275" spans="2:75" x14ac:dyDescent="0.3">
      <c r="B275" s="158">
        <f t="shared" si="163"/>
        <v>44175</v>
      </c>
      <c r="C275" s="61"/>
      <c r="D275" s="17">
        <v>227314</v>
      </c>
      <c r="E275" s="16"/>
      <c r="F275" s="16"/>
      <c r="G275" s="16"/>
      <c r="H275" s="16">
        <f t="shared" si="236"/>
        <v>16364834</v>
      </c>
      <c r="I275" s="16"/>
      <c r="J275" s="436">
        <f t="shared" si="237"/>
        <v>1.408605535423039E-2</v>
      </c>
      <c r="K275" s="16"/>
      <c r="L275" s="16"/>
      <c r="M275" s="16"/>
      <c r="N275" s="16">
        <f t="shared" si="256"/>
        <v>1494642</v>
      </c>
      <c r="O275" s="16">
        <f t="shared" si="238"/>
        <v>61521.932330827069</v>
      </c>
      <c r="P275" s="41"/>
      <c r="Q275" s="17">
        <f t="shared" si="257"/>
        <v>1494642</v>
      </c>
      <c r="R275" s="16"/>
      <c r="S275" s="60">
        <f t="shared" si="258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9"/>
        <v>301240</v>
      </c>
      <c r="AB275" s="33"/>
      <c r="AC275" s="46">
        <f t="shared" si="240"/>
        <v>1.8407763867326732E-2</v>
      </c>
      <c r="AD275" s="33"/>
      <c r="AE275" s="33">
        <f t="shared" si="241"/>
        <v>1132.4812030075188</v>
      </c>
      <c r="AF275" s="50"/>
      <c r="AG275" s="33">
        <f t="shared" si="242"/>
        <v>16946</v>
      </c>
      <c r="AH275" s="33">
        <f t="shared" si="219"/>
        <v>1150401008.060914</v>
      </c>
      <c r="AI275" s="213">
        <f t="shared" si="243"/>
        <v>0.30333794800799879</v>
      </c>
      <c r="AJ275" s="50"/>
      <c r="AK275" s="10"/>
      <c r="AL275" s="23">
        <f t="shared" si="244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5"/>
        <v>1.144867214238085E-2</v>
      </c>
      <c r="AS275" s="25"/>
      <c r="AT275" s="25"/>
      <c r="AU275" s="24"/>
      <c r="AV275" s="298">
        <f t="shared" si="246"/>
        <v>0.5703190145405691</v>
      </c>
      <c r="AW275" s="298"/>
      <c r="AX275" s="24">
        <f t="shared" si="247"/>
        <v>35087.12781954887</v>
      </c>
      <c r="AY275" s="308"/>
      <c r="AZ275" s="10"/>
      <c r="BA275" s="65">
        <f t="shared" si="248"/>
        <v>2007280</v>
      </c>
      <c r="BB275" s="66"/>
      <c r="BC275" s="66">
        <v>215121444</v>
      </c>
      <c r="BD275" s="66"/>
      <c r="BE275" s="66">
        <f t="shared" si="249"/>
        <v>227314</v>
      </c>
      <c r="BF275" s="66"/>
      <c r="BG275" s="144">
        <f t="shared" si="250"/>
        <v>0.11324478896815592</v>
      </c>
      <c r="BH275" s="66"/>
      <c r="BI275" s="170"/>
      <c r="BJ275" s="66"/>
      <c r="BK275" s="66">
        <f t="shared" si="251"/>
        <v>13351981</v>
      </c>
      <c r="BL275" s="66"/>
      <c r="BM275" s="144">
        <f t="shared" si="252"/>
        <v>0.11194159128896304</v>
      </c>
      <c r="BN275" s="65">
        <f t="shared" si="253"/>
        <v>808727.23308270681</v>
      </c>
      <c r="BO275" s="66"/>
      <c r="BP275" s="66">
        <f t="shared" si="254"/>
        <v>15457856</v>
      </c>
      <c r="BQ275" s="66"/>
      <c r="BR275" s="435">
        <f t="shared" si="255"/>
        <v>7.1856416136738099E-2</v>
      </c>
      <c r="BS275" s="66"/>
      <c r="BT275" s="75"/>
      <c r="BU275" s="170"/>
      <c r="BV275" s="1"/>
      <c r="BW275" s="61">
        <f t="shared" si="189"/>
        <v>266</v>
      </c>
    </row>
    <row r="276" spans="2:75" x14ac:dyDescent="0.3">
      <c r="B276" s="158">
        <f t="shared" si="163"/>
        <v>44176</v>
      </c>
      <c r="C276" s="61"/>
      <c r="D276" s="17">
        <v>246761</v>
      </c>
      <c r="E276" s="16"/>
      <c r="F276" s="16"/>
      <c r="G276" s="16"/>
      <c r="H276" s="16">
        <f t="shared" si="236"/>
        <v>16611595</v>
      </c>
      <c r="I276" s="16"/>
      <c r="J276" s="436">
        <f t="shared" si="237"/>
        <v>1.5078735293006944E-2</v>
      </c>
      <c r="K276" s="16"/>
      <c r="L276" s="16"/>
      <c r="M276" s="16"/>
      <c r="N276" s="16">
        <f t="shared" si="256"/>
        <v>1506131</v>
      </c>
      <c r="O276" s="16">
        <f t="shared" si="238"/>
        <v>62215.711610486891</v>
      </c>
      <c r="P276" s="41"/>
      <c r="Q276" s="17">
        <f t="shared" si="257"/>
        <v>1506131</v>
      </c>
      <c r="R276" s="16"/>
      <c r="S276" s="60">
        <f t="shared" si="258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9"/>
        <v>304271</v>
      </c>
      <c r="AB276" s="33"/>
      <c r="AC276" s="46">
        <f t="shared" si="240"/>
        <v>1.8316784149866403E-2</v>
      </c>
      <c r="AD276" s="33"/>
      <c r="AE276" s="33">
        <f t="shared" si="241"/>
        <v>1139.5917602996255</v>
      </c>
      <c r="AF276" s="50"/>
      <c r="AG276" s="33">
        <f t="shared" si="242"/>
        <v>17259</v>
      </c>
      <c r="AH276" s="33">
        <f t="shared" si="219"/>
        <v>1150258102.060914</v>
      </c>
      <c r="AI276" s="213">
        <f t="shared" si="243"/>
        <v>0.20221510169963777</v>
      </c>
      <c r="AJ276" s="50"/>
      <c r="AK276" s="10"/>
      <c r="AL276" s="23">
        <f t="shared" si="244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5"/>
        <v>1.8675314812449696E-2</v>
      </c>
      <c r="AS276" s="25"/>
      <c r="AT276" s="25"/>
      <c r="AU276" s="24"/>
      <c r="AV276" s="298">
        <f t="shared" si="246"/>
        <v>0.57233974221018513</v>
      </c>
      <c r="AW276" s="298"/>
      <c r="AX276" s="24">
        <f t="shared" si="247"/>
        <v>35608.52434456929</v>
      </c>
      <c r="AY276" s="308"/>
      <c r="AZ276" s="10"/>
      <c r="BA276" s="65">
        <f t="shared" si="248"/>
        <v>2071253</v>
      </c>
      <c r="BB276" s="66"/>
      <c r="BC276" s="66">
        <v>217192697</v>
      </c>
      <c r="BD276" s="66"/>
      <c r="BE276" s="66">
        <f t="shared" si="249"/>
        <v>246761</v>
      </c>
      <c r="BF276" s="66"/>
      <c r="BG276" s="144">
        <f t="shared" si="250"/>
        <v>0.11913609781132484</v>
      </c>
      <c r="BH276" s="66"/>
      <c r="BI276" s="170"/>
      <c r="BJ276" s="66"/>
      <c r="BK276" s="66">
        <f t="shared" si="251"/>
        <v>13308696</v>
      </c>
      <c r="BL276" s="66"/>
      <c r="BM276" s="144">
        <f t="shared" si="252"/>
        <v>0.11316893856467981</v>
      </c>
      <c r="BN276" s="65">
        <f t="shared" si="253"/>
        <v>813455.79400749062</v>
      </c>
      <c r="BO276" s="66"/>
      <c r="BP276" s="66">
        <f t="shared" si="254"/>
        <v>15704617</v>
      </c>
      <c r="BQ276" s="66"/>
      <c r="BR276" s="435">
        <f t="shared" si="255"/>
        <v>7.2307297698872439E-2</v>
      </c>
      <c r="BS276" s="66"/>
      <c r="BT276" s="75"/>
      <c r="BU276" s="170"/>
      <c r="BV276" s="1"/>
      <c r="BW276" s="61">
        <f t="shared" si="189"/>
        <v>267</v>
      </c>
    </row>
    <row r="277" spans="2:75" x14ac:dyDescent="0.3">
      <c r="B277" s="158">
        <f t="shared" si="163"/>
        <v>44177</v>
      </c>
      <c r="C277" s="61"/>
      <c r="D277" s="17">
        <v>220298</v>
      </c>
      <c r="E277" s="16"/>
      <c r="F277" s="16"/>
      <c r="G277" s="16"/>
      <c r="H277" s="16">
        <f t="shared" si="236"/>
        <v>16831893</v>
      </c>
      <c r="I277" s="16"/>
      <c r="J277" s="436">
        <f t="shared" si="237"/>
        <v>1.3261700637416215E-2</v>
      </c>
      <c r="K277" s="16"/>
      <c r="L277" s="16"/>
      <c r="M277" s="16"/>
      <c r="N277" s="16">
        <f t="shared" si="256"/>
        <v>1513946</v>
      </c>
      <c r="O277" s="16">
        <f t="shared" si="238"/>
        <v>62805.570895522389</v>
      </c>
      <c r="P277" s="41"/>
      <c r="Q277" s="17">
        <f t="shared" si="257"/>
        <v>1513946</v>
      </c>
      <c r="R277" s="16"/>
      <c r="S277" s="60">
        <f t="shared" si="258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9"/>
        <v>306578</v>
      </c>
      <c r="AB277" s="33"/>
      <c r="AC277" s="46">
        <f t="shared" si="240"/>
        <v>1.8214112934296815E-2</v>
      </c>
      <c r="AD277" s="33"/>
      <c r="AE277" s="33">
        <f t="shared" si="241"/>
        <v>1143.9477611940299</v>
      </c>
      <c r="AF277" s="50"/>
      <c r="AG277" s="33">
        <f t="shared" si="242"/>
        <v>17300</v>
      </c>
      <c r="AH277" s="33">
        <f t="shared" si="219"/>
        <v>1150096561.060914</v>
      </c>
      <c r="AI277" s="213">
        <f t="shared" si="243"/>
        <v>0.12293911463066338</v>
      </c>
      <c r="AJ277" s="50"/>
      <c r="AK277" s="10"/>
      <c r="AL277" s="23">
        <f t="shared" si="244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5"/>
        <v>1.4393830707540045E-2</v>
      </c>
      <c r="AS277" s="25"/>
      <c r="AT277" s="25"/>
      <c r="AU277" s="24"/>
      <c r="AV277" s="298">
        <f t="shared" si="246"/>
        <v>0.57297922461840745</v>
      </c>
      <c r="AW277" s="298"/>
      <c r="AX277" s="24">
        <f t="shared" si="247"/>
        <v>35986.287313432833</v>
      </c>
      <c r="AY277" s="308"/>
      <c r="AZ277" s="10"/>
      <c r="BA277" s="65">
        <f t="shared" si="248"/>
        <v>2312375</v>
      </c>
      <c r="BB277" s="66"/>
      <c r="BC277" s="66">
        <v>219505072</v>
      </c>
      <c r="BD277" s="66"/>
      <c r="BE277" s="66">
        <f t="shared" si="249"/>
        <v>220298</v>
      </c>
      <c r="BF277" s="66"/>
      <c r="BG277" s="144">
        <f t="shared" si="250"/>
        <v>9.5269149683766693E-2</v>
      </c>
      <c r="BH277" s="66"/>
      <c r="BI277" s="170"/>
      <c r="BJ277" s="66"/>
      <c r="BK277" s="66">
        <f t="shared" si="251"/>
        <v>13654831</v>
      </c>
      <c r="BL277" s="66"/>
      <c r="BM277" s="144">
        <f t="shared" si="252"/>
        <v>0.11087255492213709</v>
      </c>
      <c r="BN277" s="65">
        <f t="shared" si="253"/>
        <v>819048.77611940296</v>
      </c>
      <c r="BO277" s="66"/>
      <c r="BP277" s="66">
        <f t="shared" si="254"/>
        <v>15924915</v>
      </c>
      <c r="BQ277" s="66"/>
      <c r="BR277" s="435">
        <f t="shared" si="255"/>
        <v>7.2549189205067657E-2</v>
      </c>
      <c r="BS277" s="66"/>
      <c r="BT277" s="75"/>
      <c r="BU277" s="170"/>
      <c r="BV277" s="1"/>
      <c r="BW277" s="61">
        <f t="shared" si="189"/>
        <v>268</v>
      </c>
    </row>
    <row r="278" spans="2:75" x14ac:dyDescent="0.3">
      <c r="B278" s="347">
        <f t="shared" si="163"/>
        <v>44178</v>
      </c>
      <c r="C278" s="61"/>
      <c r="D278" s="17">
        <v>187901</v>
      </c>
      <c r="E278" s="16"/>
      <c r="F278" s="16"/>
      <c r="G278" s="16"/>
      <c r="H278" s="16">
        <f t="shared" si="236"/>
        <v>17019794</v>
      </c>
      <c r="I278" s="16"/>
      <c r="J278" s="436">
        <f t="shared" si="237"/>
        <v>1.1163390831916529E-2</v>
      </c>
      <c r="K278" s="16"/>
      <c r="L278" s="16"/>
      <c r="M278" s="16"/>
      <c r="N278" s="16">
        <f t="shared" si="256"/>
        <v>1519068</v>
      </c>
      <c r="O278" s="16">
        <f t="shared" si="238"/>
        <v>63270.60966542751</v>
      </c>
      <c r="P278" s="41"/>
      <c r="Q278" s="17">
        <f t="shared" si="257"/>
        <v>1519068</v>
      </c>
      <c r="R278" s="16"/>
      <c r="S278" s="60">
        <f t="shared" si="258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9"/>
        <v>307957</v>
      </c>
      <c r="AB278" s="33"/>
      <c r="AC278" s="46">
        <f t="shared" si="240"/>
        <v>1.8094049786971569E-2</v>
      </c>
      <c r="AD278" s="33"/>
      <c r="AE278" s="33">
        <f t="shared" si="241"/>
        <v>1144.8215613382899</v>
      </c>
      <c r="AF278" s="50"/>
      <c r="AG278" s="33">
        <f t="shared" si="242"/>
        <v>17587</v>
      </c>
      <c r="AH278" s="33">
        <f t="shared" si="219"/>
        <v>1149913034.060914</v>
      </c>
      <c r="AI278" s="213">
        <f t="shared" si="243"/>
        <v>0.12169143440270426</v>
      </c>
      <c r="AJ278" s="50"/>
      <c r="AK278" s="10"/>
      <c r="AL278" s="23">
        <f t="shared" si="244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5"/>
        <v>8.3068540307382841E-3</v>
      </c>
      <c r="AS278" s="25"/>
      <c r="AT278" s="25"/>
      <c r="AU278" s="24"/>
      <c r="AV278" s="298">
        <f t="shared" si="246"/>
        <v>0.57136055818301912</v>
      </c>
      <c r="AW278" s="298"/>
      <c r="AX278" s="24">
        <f t="shared" si="247"/>
        <v>36150.33085501859</v>
      </c>
      <c r="AY278" s="308"/>
      <c r="AZ278" s="10"/>
      <c r="BA278" s="65">
        <f t="shared" si="248"/>
        <v>1690558</v>
      </c>
      <c r="BB278" s="66"/>
      <c r="BC278" s="66">
        <v>221195630</v>
      </c>
      <c r="BD278" s="66"/>
      <c r="BE278" s="66">
        <f t="shared" si="249"/>
        <v>187901</v>
      </c>
      <c r="BF278" s="66"/>
      <c r="BG278" s="144">
        <f t="shared" si="250"/>
        <v>0.11114732532098869</v>
      </c>
      <c r="BH278" s="66"/>
      <c r="BI278" s="170"/>
      <c r="BJ278" s="66"/>
      <c r="BK278" s="66">
        <f t="shared" si="251"/>
        <v>13735289</v>
      </c>
      <c r="BL278" s="66"/>
      <c r="BM278" s="144">
        <f t="shared" si="252"/>
        <v>0.11059599838052188</v>
      </c>
      <c r="BN278" s="65">
        <f t="shared" si="253"/>
        <v>822288.58736059477</v>
      </c>
      <c r="BO278" s="66"/>
      <c r="BP278" s="66">
        <f t="shared" si="254"/>
        <v>16112816</v>
      </c>
      <c r="BQ278" s="66"/>
      <c r="BR278" s="435">
        <f t="shared" si="255"/>
        <v>7.2844187744577057E-2</v>
      </c>
      <c r="BS278" s="66"/>
      <c r="BT278" s="75"/>
      <c r="BU278" s="170"/>
      <c r="BV278" s="1"/>
      <c r="BW278" s="61">
        <f t="shared" si="189"/>
        <v>269</v>
      </c>
    </row>
    <row r="279" spans="2:75" x14ac:dyDescent="0.3">
      <c r="B279" s="158">
        <f t="shared" si="163"/>
        <v>44179</v>
      </c>
      <c r="C279" s="61"/>
      <c r="D279" s="17">
        <v>199732</v>
      </c>
      <c r="E279" s="16"/>
      <c r="F279" s="16"/>
      <c r="G279" s="16"/>
      <c r="H279" s="16">
        <f t="shared" si="236"/>
        <v>17219526</v>
      </c>
      <c r="I279" s="16"/>
      <c r="J279" s="436">
        <f t="shared" si="237"/>
        <v>1.1735277171979872E-2</v>
      </c>
      <c r="K279" s="16"/>
      <c r="L279" s="16"/>
      <c r="M279" s="16"/>
      <c r="N279" s="16">
        <f t="shared" si="256"/>
        <v>1518715</v>
      </c>
      <c r="O279" s="16">
        <f t="shared" si="238"/>
        <v>63776.022222222222</v>
      </c>
      <c r="P279" s="41"/>
      <c r="Q279" s="17">
        <f t="shared" si="257"/>
        <v>1518715</v>
      </c>
      <c r="R279" s="16"/>
      <c r="S279" s="60">
        <f t="shared" si="258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9"/>
        <v>309579</v>
      </c>
      <c r="AB279" s="33"/>
      <c r="AC279" s="46">
        <f t="shared" si="240"/>
        <v>1.7978369439437532E-2</v>
      </c>
      <c r="AD279" s="33"/>
      <c r="AE279" s="33">
        <f t="shared" si="241"/>
        <v>1146.588888888889</v>
      </c>
      <c r="AF279" s="50"/>
      <c r="AG279" s="33">
        <f t="shared" si="242"/>
        <v>17671</v>
      </c>
      <c r="AH279" s="33">
        <f t="shared" si="219"/>
        <v>1149755781.060914</v>
      </c>
      <c r="AI279" s="213">
        <f t="shared" si="243"/>
        <v>0.10588897928531198</v>
      </c>
      <c r="AJ279" s="50"/>
      <c r="AK279" s="10"/>
      <c r="AL279" s="23">
        <f t="shared" si="244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5"/>
        <v>1.5289828030182513E-2</v>
      </c>
      <c r="AS279" s="25"/>
      <c r="AT279" s="25"/>
      <c r="AU279" s="24"/>
      <c r="AV279" s="298">
        <f t="shared" si="246"/>
        <v>0.5733679312659361</v>
      </c>
      <c r="AW279" s="298"/>
      <c r="AX279" s="24">
        <f t="shared" si="247"/>
        <v>36567.125925925924</v>
      </c>
      <c r="AY279" s="308"/>
      <c r="AZ279" s="10"/>
      <c r="BA279" s="65">
        <f t="shared" si="248"/>
        <v>1989576</v>
      </c>
      <c r="BB279" s="66"/>
      <c r="BC279" s="66">
        <v>223185206</v>
      </c>
      <c r="BD279" s="66"/>
      <c r="BE279" s="66">
        <f t="shared" si="249"/>
        <v>199732</v>
      </c>
      <c r="BF279" s="66"/>
      <c r="BG279" s="144">
        <f t="shared" si="250"/>
        <v>0.10038922865977475</v>
      </c>
      <c r="BH279" s="66"/>
      <c r="BI279" s="170"/>
      <c r="BJ279" s="66"/>
      <c r="BK279" s="66">
        <f t="shared" si="251"/>
        <v>13685933</v>
      </c>
      <c r="BL279" s="66"/>
      <c r="BM279" s="144">
        <f t="shared" si="252"/>
        <v>0.11096905121484958</v>
      </c>
      <c r="BN279" s="65">
        <f t="shared" si="253"/>
        <v>826611.87407407409</v>
      </c>
      <c r="BO279" s="66"/>
      <c r="BP279" s="66">
        <f t="shared" si="254"/>
        <v>16312548</v>
      </c>
      <c r="BQ279" s="66"/>
      <c r="BR279" s="435">
        <f t="shared" si="255"/>
        <v>7.3089736960432763E-2</v>
      </c>
      <c r="BS279" s="66"/>
      <c r="BT279" s="75"/>
      <c r="BU279" s="170"/>
      <c r="BV279" s="1"/>
      <c r="BW279" s="61">
        <f t="shared" si="189"/>
        <v>270</v>
      </c>
    </row>
    <row r="280" spans="2:75" x14ac:dyDescent="0.3">
      <c r="B280" s="158">
        <f t="shared" si="163"/>
        <v>44180</v>
      </c>
      <c r="C280" s="61"/>
      <c r="D280" s="17">
        <v>200035</v>
      </c>
      <c r="E280" s="16"/>
      <c r="F280" s="16"/>
      <c r="G280" s="16"/>
      <c r="H280" s="16">
        <f t="shared" si="236"/>
        <v>17419561</v>
      </c>
      <c r="I280" s="16"/>
      <c r="J280" s="436">
        <f t="shared" si="237"/>
        <v>1.1616754142942146E-2</v>
      </c>
      <c r="K280" s="16"/>
      <c r="L280" s="16"/>
      <c r="M280" s="16"/>
      <c r="N280" s="16">
        <f t="shared" si="256"/>
        <v>1508994</v>
      </c>
      <c r="O280" s="16">
        <f t="shared" si="238"/>
        <v>64278.822878228784</v>
      </c>
      <c r="P280" s="41"/>
      <c r="Q280" s="17">
        <f t="shared" si="257"/>
        <v>1508994</v>
      </c>
      <c r="R280" s="16"/>
      <c r="S280" s="60">
        <f t="shared" si="258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9"/>
        <v>312560</v>
      </c>
      <c r="AB280" s="33"/>
      <c r="AC280" s="46">
        <f t="shared" si="240"/>
        <v>1.794304689997641E-2</v>
      </c>
      <c r="AD280" s="33"/>
      <c r="AE280" s="33">
        <f t="shared" si="241"/>
        <v>1153.3579335793358</v>
      </c>
      <c r="AF280" s="50"/>
      <c r="AG280" s="33">
        <f t="shared" si="242"/>
        <v>17692</v>
      </c>
      <c r="AH280" s="33">
        <f t="shared" si="219"/>
        <v>1149617532.060914</v>
      </c>
      <c r="AI280" s="213">
        <f t="shared" si="243"/>
        <v>8.3736600306278719E-2</v>
      </c>
      <c r="AJ280" s="50"/>
      <c r="AK280" s="10"/>
      <c r="AL280" s="23">
        <f t="shared" si="244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5"/>
        <v>1.3656467800870322E-2</v>
      </c>
      <c r="AS280" s="25"/>
      <c r="AT280" s="25"/>
      <c r="AU280" s="24"/>
      <c r="AV280" s="298">
        <f t="shared" si="246"/>
        <v>0.57452400780938162</v>
      </c>
      <c r="AW280" s="298"/>
      <c r="AX280" s="24">
        <f t="shared" si="247"/>
        <v>36929.72693726937</v>
      </c>
      <c r="AY280" s="308"/>
      <c r="AZ280" s="10"/>
      <c r="BA280" s="65">
        <f t="shared" si="248"/>
        <v>1753436</v>
      </c>
      <c r="BB280" s="66"/>
      <c r="BC280" s="66">
        <v>224938642</v>
      </c>
      <c r="BD280" s="66"/>
      <c r="BE280" s="66">
        <f t="shared" si="249"/>
        <v>200035</v>
      </c>
      <c r="BF280" s="66"/>
      <c r="BG280" s="144">
        <f t="shared" si="250"/>
        <v>0.11408172297135453</v>
      </c>
      <c r="BH280" s="66"/>
      <c r="BI280" s="170"/>
      <c r="BJ280" s="66"/>
      <c r="BK280" s="66">
        <f t="shared" si="251"/>
        <v>13739696</v>
      </c>
      <c r="BL280" s="66"/>
      <c r="BM280" s="144">
        <f t="shared" si="252"/>
        <v>0.1098273207791497</v>
      </c>
      <c r="BN280" s="65">
        <f t="shared" si="253"/>
        <v>830031.88929889305</v>
      </c>
      <c r="BO280" s="66"/>
      <c r="BP280" s="66">
        <f t="shared" si="254"/>
        <v>16512583</v>
      </c>
      <c r="BQ280" s="66"/>
      <c r="BR280" s="435">
        <f t="shared" si="255"/>
        <v>7.3409276650652139E-2</v>
      </c>
      <c r="BS280" s="66"/>
      <c r="BT280" s="75"/>
      <c r="BU280" s="170"/>
      <c r="BV280" s="1"/>
      <c r="BW280" s="61">
        <f t="shared" si="189"/>
        <v>271</v>
      </c>
    </row>
    <row r="281" spans="2:75" x14ac:dyDescent="0.3">
      <c r="B281" s="158">
        <f t="shared" si="163"/>
        <v>44181</v>
      </c>
      <c r="C281" s="61"/>
      <c r="D281" s="17">
        <v>250173</v>
      </c>
      <c r="E281" s="16"/>
      <c r="F281" s="16"/>
      <c r="G281" s="16"/>
      <c r="H281" s="16">
        <f t="shared" si="236"/>
        <v>17669734</v>
      </c>
      <c r="I281" s="16"/>
      <c r="J281" s="436">
        <f t="shared" si="237"/>
        <v>1.4361613360979648E-2</v>
      </c>
      <c r="K281" s="16"/>
      <c r="L281" s="16"/>
      <c r="M281" s="16"/>
      <c r="N281" s="16">
        <f t="shared" si="256"/>
        <v>1532214</v>
      </c>
      <c r="O281" s="16">
        <f t="shared" si="238"/>
        <v>64962.257352941175</v>
      </c>
      <c r="P281" s="41"/>
      <c r="Q281" s="17">
        <f t="shared" si="257"/>
        <v>1532214</v>
      </c>
      <c r="R281" s="16"/>
      <c r="S281" s="60">
        <f t="shared" si="258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9"/>
        <v>316121</v>
      </c>
      <c r="AB281" s="33"/>
      <c r="AC281" s="46">
        <f t="shared" si="240"/>
        <v>1.7890535307435868E-2</v>
      </c>
      <c r="AD281" s="33"/>
      <c r="AE281" s="33">
        <f t="shared" si="241"/>
        <v>1162.2095588235295</v>
      </c>
      <c r="AF281" s="50"/>
      <c r="AG281" s="33">
        <f t="shared" si="242"/>
        <v>17988</v>
      </c>
      <c r="AH281" s="33">
        <f t="shared" si="219"/>
        <v>1149455383.060914</v>
      </c>
      <c r="AI281" s="213">
        <f t="shared" si="243"/>
        <v>7.3461836844303879E-2</v>
      </c>
      <c r="AJ281" s="50"/>
      <c r="AK281" s="10"/>
      <c r="AL281" s="23">
        <f t="shared" si="244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5"/>
        <v>1.627025538481584E-2</v>
      </c>
      <c r="AS281" s="25"/>
      <c r="AT281" s="25"/>
      <c r="AU281" s="24"/>
      <c r="AV281" s="298">
        <f t="shared" si="246"/>
        <v>0.5756050430640326</v>
      </c>
      <c r="AW281" s="298"/>
      <c r="AX281" s="24">
        <f t="shared" si="247"/>
        <v>37392.602941176468</v>
      </c>
      <c r="AY281" s="308"/>
      <c r="AZ281" s="10"/>
      <c r="BA281" s="65">
        <f t="shared" si="248"/>
        <v>1784514</v>
      </c>
      <c r="BB281" s="66"/>
      <c r="BC281" s="66">
        <v>226723156</v>
      </c>
      <c r="BD281" s="66"/>
      <c r="BE281" s="66">
        <f t="shared" si="249"/>
        <v>250173</v>
      </c>
      <c r="BF281" s="66"/>
      <c r="BG281" s="144">
        <f t="shared" si="250"/>
        <v>0.1401911108570737</v>
      </c>
      <c r="BH281" s="66"/>
      <c r="BI281" s="170"/>
      <c r="BJ281" s="66"/>
      <c r="BK281" s="66">
        <f t="shared" si="251"/>
        <v>13608992</v>
      </c>
      <c r="BL281" s="66"/>
      <c r="BM281" s="144">
        <f t="shared" si="252"/>
        <v>0.11258835334755138</v>
      </c>
      <c r="BN281" s="65">
        <f t="shared" si="253"/>
        <v>833541.01470588241</v>
      </c>
      <c r="BO281" s="66"/>
      <c r="BP281" s="66">
        <f t="shared" si="254"/>
        <v>16762756</v>
      </c>
      <c r="BQ281" s="66"/>
      <c r="BR281" s="435">
        <f t="shared" si="255"/>
        <v>7.393490940995899E-2</v>
      </c>
      <c r="BS281" s="66"/>
      <c r="BT281" s="75"/>
      <c r="BU281" s="170"/>
      <c r="BV281" s="1"/>
      <c r="BW281" s="61">
        <f t="shared" si="189"/>
        <v>272</v>
      </c>
    </row>
    <row r="282" spans="2:75" x14ac:dyDescent="0.3">
      <c r="B282" s="158">
        <f t="shared" si="163"/>
        <v>44182</v>
      </c>
      <c r="C282" s="61"/>
      <c r="D282" s="17">
        <v>237872</v>
      </c>
      <c r="E282" s="16"/>
      <c r="F282" s="16"/>
      <c r="G282" s="16"/>
      <c r="H282" s="16">
        <f t="shared" si="236"/>
        <v>17907606</v>
      </c>
      <c r="I282" s="16"/>
      <c r="J282" s="436">
        <f t="shared" si="237"/>
        <v>1.3462115502134893E-2</v>
      </c>
      <c r="K282" s="16"/>
      <c r="L282" s="16"/>
      <c r="M282" s="16"/>
      <c r="N282" s="16">
        <f t="shared" si="256"/>
        <v>1542772</v>
      </c>
      <c r="O282" s="16">
        <f t="shared" si="238"/>
        <v>65595.626373626379</v>
      </c>
      <c r="P282" s="41"/>
      <c r="Q282" s="17">
        <f t="shared" si="257"/>
        <v>1542772</v>
      </c>
      <c r="R282" s="16"/>
      <c r="S282" s="60">
        <f t="shared" si="258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9"/>
        <v>319521</v>
      </c>
      <c r="AB282" s="33"/>
      <c r="AC282" s="46">
        <f t="shared" si="240"/>
        <v>1.784275352048733E-2</v>
      </c>
      <c r="AD282" s="33"/>
      <c r="AE282" s="33">
        <f t="shared" si="241"/>
        <v>1170.4065934065934</v>
      </c>
      <c r="AF282" s="50"/>
      <c r="AG282" s="33">
        <f t="shared" si="242"/>
        <v>18281</v>
      </c>
      <c r="AH282" s="33">
        <f t="shared" si="219"/>
        <v>1149298122.060914</v>
      </c>
      <c r="AI282" s="213">
        <f t="shared" si="243"/>
        <v>7.8779653015460874E-2</v>
      </c>
      <c r="AJ282" s="50"/>
      <c r="AK282" s="10"/>
      <c r="AL282" s="23">
        <f t="shared" si="244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5"/>
        <v>1.187882394166509E-2</v>
      </c>
      <c r="AS282" s="25"/>
      <c r="AT282" s="25"/>
      <c r="AU282" s="24"/>
      <c r="AV282" s="298">
        <f t="shared" si="246"/>
        <v>0.57470579819547063</v>
      </c>
      <c r="AW282" s="298"/>
      <c r="AX282" s="24">
        <f t="shared" si="247"/>
        <v>37698.18681318681</v>
      </c>
      <c r="AY282" s="308"/>
      <c r="AZ282" s="10"/>
      <c r="BA282" s="65">
        <f t="shared" si="248"/>
        <v>1885917</v>
      </c>
      <c r="BB282" s="66"/>
      <c r="BC282" s="66">
        <v>228609073</v>
      </c>
      <c r="BD282" s="66"/>
      <c r="BE282" s="66">
        <f t="shared" si="249"/>
        <v>237872</v>
      </c>
      <c r="BF282" s="66"/>
      <c r="BG282" s="144">
        <f t="shared" si="250"/>
        <v>0.12613068337577954</v>
      </c>
      <c r="BH282" s="66"/>
      <c r="BI282" s="170"/>
      <c r="BJ282" s="66"/>
      <c r="BK282" s="66">
        <f t="shared" si="251"/>
        <v>13487629</v>
      </c>
      <c r="BL282" s="66"/>
      <c r="BM282" s="144">
        <f t="shared" si="252"/>
        <v>0.11438422572269745</v>
      </c>
      <c r="BN282" s="65">
        <f t="shared" si="253"/>
        <v>837395.87179487175</v>
      </c>
      <c r="BO282" s="66"/>
      <c r="BP282" s="66">
        <f t="shared" si="254"/>
        <v>17000628</v>
      </c>
      <c r="BQ282" s="66"/>
      <c r="BR282" s="435">
        <f t="shared" si="255"/>
        <v>7.4365499920469036E-2</v>
      </c>
      <c r="BS282" s="66"/>
      <c r="BT282" s="75"/>
      <c r="BU282" s="170"/>
      <c r="BV282" s="1"/>
      <c r="BW282" s="61">
        <f t="shared" si="189"/>
        <v>273</v>
      </c>
    </row>
    <row r="283" spans="2:75" x14ac:dyDescent="0.3">
      <c r="B283" s="158">
        <f t="shared" si="163"/>
        <v>44183</v>
      </c>
      <c r="C283" s="61"/>
      <c r="D283" s="17">
        <v>254680</v>
      </c>
      <c r="E283" s="16"/>
      <c r="F283" s="16"/>
      <c r="G283" s="16"/>
      <c r="H283" s="16">
        <f t="shared" si="236"/>
        <v>18162286</v>
      </c>
      <c r="I283" s="16"/>
      <c r="J283" s="436">
        <f t="shared" si="237"/>
        <v>1.4221889849486302E-2</v>
      </c>
      <c r="K283" s="16"/>
      <c r="L283" s="16"/>
      <c r="M283" s="16"/>
      <c r="N283" s="16">
        <f t="shared" si="256"/>
        <v>1550691</v>
      </c>
      <c r="O283" s="16">
        <f t="shared" si="238"/>
        <v>66285.715328467151</v>
      </c>
      <c r="P283" s="41"/>
      <c r="Q283" s="17">
        <f t="shared" si="257"/>
        <v>1550691</v>
      </c>
      <c r="R283" s="16"/>
      <c r="S283" s="60">
        <f t="shared" si="258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9"/>
        <v>322315</v>
      </c>
      <c r="AB283" s="33"/>
      <c r="AC283" s="46">
        <f t="shared" si="240"/>
        <v>1.7746389413755514E-2</v>
      </c>
      <c r="AD283" s="33"/>
      <c r="AE283" s="33">
        <f t="shared" si="241"/>
        <v>1176.3321167883212</v>
      </c>
      <c r="AF283" s="50"/>
      <c r="AG283" s="33">
        <f t="shared" si="242"/>
        <v>18044</v>
      </c>
      <c r="AH283" s="33">
        <f t="shared" si="219"/>
        <v>1149124354.060914</v>
      </c>
      <c r="AI283" s="213">
        <f t="shared" si="243"/>
        <v>4.5483515846804566E-2</v>
      </c>
      <c r="AJ283" s="50"/>
      <c r="AK283" s="10"/>
      <c r="AL283" s="23">
        <f t="shared" si="244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5"/>
        <v>9.9771609967541502E-3</v>
      </c>
      <c r="AS283" s="25"/>
      <c r="AT283" s="25"/>
      <c r="AU283" s="24"/>
      <c r="AV283" s="298">
        <f t="shared" si="246"/>
        <v>0.57230053529605251</v>
      </c>
      <c r="AW283" s="298"/>
      <c r="AX283" s="24">
        <f t="shared" si="247"/>
        <v>37935.350364963502</v>
      </c>
      <c r="AY283" s="308"/>
      <c r="AZ283" s="10"/>
      <c r="BA283" s="65">
        <f t="shared" si="248"/>
        <v>2207096</v>
      </c>
      <c r="BB283" s="66"/>
      <c r="BC283" s="66">
        <v>230816169</v>
      </c>
      <c r="BD283" s="66"/>
      <c r="BE283" s="66">
        <f t="shared" si="249"/>
        <v>254680</v>
      </c>
      <c r="BF283" s="66"/>
      <c r="BG283" s="144">
        <f t="shared" si="250"/>
        <v>0.11539144649802274</v>
      </c>
      <c r="BH283" s="66"/>
      <c r="BI283" s="170"/>
      <c r="BJ283" s="66"/>
      <c r="BK283" s="66">
        <f t="shared" si="251"/>
        <v>13623472</v>
      </c>
      <c r="BL283" s="66"/>
      <c r="BM283" s="144">
        <f t="shared" si="252"/>
        <v>0.11382494858872981</v>
      </c>
      <c r="BN283" s="65">
        <f t="shared" si="253"/>
        <v>842394.77737226279</v>
      </c>
      <c r="BO283" s="66"/>
      <c r="BP283" s="66">
        <f t="shared" si="254"/>
        <v>17255308</v>
      </c>
      <c r="BQ283" s="66"/>
      <c r="BR283" s="435">
        <f t="shared" si="255"/>
        <v>7.4757795672451346E-2</v>
      </c>
      <c r="BS283" s="66"/>
      <c r="BT283" s="75"/>
      <c r="BU283" s="170"/>
      <c r="BV283" s="1"/>
      <c r="BW283" s="61">
        <f t="shared" si="189"/>
        <v>274</v>
      </c>
    </row>
    <row r="284" spans="2:75" x14ac:dyDescent="0.3">
      <c r="B284" s="158">
        <f t="shared" si="163"/>
        <v>44184</v>
      </c>
      <c r="C284" s="61"/>
      <c r="D284" s="17">
        <v>189650</v>
      </c>
      <c r="E284" s="16"/>
      <c r="F284" s="16"/>
      <c r="G284" s="16"/>
      <c r="H284" s="16">
        <f t="shared" si="236"/>
        <v>18351936</v>
      </c>
      <c r="I284" s="16"/>
      <c r="J284" s="436">
        <f t="shared" si="237"/>
        <v>1.044196749241808E-2</v>
      </c>
      <c r="K284" s="16"/>
      <c r="L284" s="16"/>
      <c r="M284" s="16"/>
      <c r="N284" s="16">
        <f t="shared" si="256"/>
        <v>1520043</v>
      </c>
      <c r="O284" s="16">
        <f t="shared" si="238"/>
        <v>66734.312727272729</v>
      </c>
      <c r="P284" s="41"/>
      <c r="Q284" s="17">
        <f t="shared" si="257"/>
        <v>1520043</v>
      </c>
      <c r="R284" s="16"/>
      <c r="S284" s="60">
        <f t="shared" si="258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9"/>
        <v>324874</v>
      </c>
      <c r="AB284" s="33"/>
      <c r="AC284" s="46">
        <f t="shared" si="240"/>
        <v>1.7702437497602433E-2</v>
      </c>
      <c r="AD284" s="33"/>
      <c r="AE284" s="33">
        <f t="shared" si="241"/>
        <v>1181.3599999999999</v>
      </c>
      <c r="AF284" s="50"/>
      <c r="AG284" s="33">
        <f t="shared" si="242"/>
        <v>18296</v>
      </c>
      <c r="AH284" s="33">
        <f t="shared" si="219"/>
        <v>1148932168.060914</v>
      </c>
      <c r="AI284" s="213">
        <f t="shared" si="243"/>
        <v>5.7572254335260115E-2</v>
      </c>
      <c r="AJ284" s="50"/>
      <c r="AK284" s="10"/>
      <c r="AL284" s="23">
        <f t="shared" si="244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5"/>
        <v>1.4542509220931577E-2</v>
      </c>
      <c r="AS284" s="25"/>
      <c r="AT284" s="25"/>
      <c r="AU284" s="24"/>
      <c r="AV284" s="298">
        <f t="shared" si="246"/>
        <v>0.57462302614830396</v>
      </c>
      <c r="AW284" s="298"/>
      <c r="AX284" s="24">
        <f t="shared" si="247"/>
        <v>38347.072727272731</v>
      </c>
      <c r="AY284" s="308"/>
      <c r="AZ284" s="10"/>
      <c r="BA284" s="65">
        <f t="shared" si="248"/>
        <v>1780784</v>
      </c>
      <c r="BB284" s="66"/>
      <c r="BC284" s="66">
        <v>232596953</v>
      </c>
      <c r="BD284" s="66"/>
      <c r="BE284" s="66">
        <f t="shared" si="249"/>
        <v>189650</v>
      </c>
      <c r="BF284" s="66"/>
      <c r="BG284" s="144">
        <f t="shared" si="250"/>
        <v>0.10649803681973782</v>
      </c>
      <c r="BH284" s="66"/>
      <c r="BI284" s="170"/>
      <c r="BJ284" s="66"/>
      <c r="BK284" s="66">
        <f t="shared" si="251"/>
        <v>13091881</v>
      </c>
      <c r="BL284" s="66"/>
      <c r="BM284" s="144">
        <f t="shared" si="252"/>
        <v>0.11610577578577135</v>
      </c>
      <c r="BN284" s="65">
        <f t="shared" si="253"/>
        <v>845807.10181818181</v>
      </c>
      <c r="BO284" s="66"/>
      <c r="BP284" s="66">
        <f t="shared" si="254"/>
        <v>17444958</v>
      </c>
      <c r="BQ284" s="66"/>
      <c r="BR284" s="435">
        <f t="shared" si="255"/>
        <v>7.5000801923660626E-2</v>
      </c>
      <c r="BS284" s="66"/>
      <c r="BT284" s="75"/>
      <c r="BU284" s="170"/>
      <c r="BV284" s="1"/>
      <c r="BW284" s="61">
        <f t="shared" si="189"/>
        <v>275</v>
      </c>
    </row>
    <row r="285" spans="2:75" x14ac:dyDescent="0.3">
      <c r="B285" s="347">
        <f t="shared" si="163"/>
        <v>44185</v>
      </c>
      <c r="C285" s="61"/>
      <c r="D285" s="17">
        <v>188280</v>
      </c>
      <c r="E285" s="16"/>
      <c r="F285" s="16"/>
      <c r="G285" s="16"/>
      <c r="H285" s="16">
        <f t="shared" si="236"/>
        <v>18540216</v>
      </c>
      <c r="I285" s="16"/>
      <c r="J285" s="436">
        <f t="shared" si="237"/>
        <v>1.0259408053733404E-2</v>
      </c>
      <c r="K285" s="16"/>
      <c r="L285" s="16"/>
      <c r="M285" s="16"/>
      <c r="N285" s="16">
        <f t="shared" si="256"/>
        <v>1520422</v>
      </c>
      <c r="O285" s="16">
        <f t="shared" si="238"/>
        <v>67174.695652173919</v>
      </c>
      <c r="P285" s="41"/>
      <c r="Q285" s="17">
        <f t="shared" si="257"/>
        <v>1520422</v>
      </c>
      <c r="R285" s="16"/>
      <c r="S285" s="60">
        <f t="shared" si="258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9"/>
        <v>326332</v>
      </c>
      <c r="AB285" s="33"/>
      <c r="AC285" s="46">
        <f t="shared" si="240"/>
        <v>1.7601305184362471E-2</v>
      </c>
      <c r="AD285" s="33"/>
      <c r="AE285" s="33">
        <f t="shared" si="241"/>
        <v>1182.3623188405797</v>
      </c>
      <c r="AF285" s="50"/>
      <c r="AG285" s="33">
        <f t="shared" si="242"/>
        <v>18375</v>
      </c>
      <c r="AH285" s="33">
        <f t="shared" si="219"/>
        <v>1148727989.060914</v>
      </c>
      <c r="AI285" s="213">
        <f t="shared" si="243"/>
        <v>4.4805822482515495E-2</v>
      </c>
      <c r="AJ285" s="50"/>
      <c r="AK285" s="10"/>
      <c r="AL285" s="23">
        <f t="shared" si="244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5"/>
        <v>7.2673083023049286E-3</v>
      </c>
      <c r="AS285" s="25"/>
      <c r="AT285" s="25"/>
      <c r="AU285" s="24"/>
      <c r="AV285" s="298">
        <f t="shared" si="246"/>
        <v>0.57292115690561529</v>
      </c>
      <c r="AW285" s="298"/>
      <c r="AX285" s="24">
        <f t="shared" si="247"/>
        <v>38485.804347826088</v>
      </c>
      <c r="AY285" s="308"/>
      <c r="AZ285" s="10"/>
      <c r="BA285" s="65">
        <f t="shared" si="248"/>
        <v>1620242</v>
      </c>
      <c r="BB285" s="66"/>
      <c r="BC285" s="66">
        <v>234217195</v>
      </c>
      <c r="BD285" s="66"/>
      <c r="BE285" s="66">
        <f t="shared" si="249"/>
        <v>188280</v>
      </c>
      <c r="BF285" s="66"/>
      <c r="BG285" s="144">
        <f t="shared" si="250"/>
        <v>0.11620486322413566</v>
      </c>
      <c r="BH285" s="66"/>
      <c r="BI285" s="170"/>
      <c r="BJ285" s="66"/>
      <c r="BK285" s="66">
        <f t="shared" si="251"/>
        <v>13021565</v>
      </c>
      <c r="BL285" s="66"/>
      <c r="BM285" s="144">
        <f t="shared" si="252"/>
        <v>0.11676184851820806</v>
      </c>
      <c r="BN285" s="65">
        <f t="shared" si="253"/>
        <v>848613.02536231885</v>
      </c>
      <c r="BO285" s="66"/>
      <c r="BP285" s="66">
        <f t="shared" si="254"/>
        <v>17633238</v>
      </c>
      <c r="BQ285" s="66"/>
      <c r="BR285" s="435">
        <f t="shared" si="255"/>
        <v>7.5285838855682644E-2</v>
      </c>
      <c r="BS285" s="66"/>
      <c r="BT285" s="75"/>
      <c r="BU285" s="170"/>
      <c r="BV285" s="1"/>
      <c r="BW285" s="61">
        <f t="shared" si="189"/>
        <v>276</v>
      </c>
    </row>
    <row r="286" spans="2:75" x14ac:dyDescent="0.3">
      <c r="B286" s="158">
        <f t="shared" si="163"/>
        <v>44186</v>
      </c>
      <c r="C286" s="61"/>
      <c r="D286" s="17">
        <v>200109</v>
      </c>
      <c r="E286" s="16"/>
      <c r="F286" s="16"/>
      <c r="G286" s="16"/>
      <c r="H286" s="16">
        <f t="shared" si="236"/>
        <v>18740325</v>
      </c>
      <c r="I286" s="16"/>
      <c r="J286" s="436">
        <f t="shared" si="237"/>
        <v>1.0793239949308035E-2</v>
      </c>
      <c r="K286" s="16"/>
      <c r="L286" s="16"/>
      <c r="M286" s="16"/>
      <c r="N286" s="16">
        <f t="shared" si="256"/>
        <v>1520799</v>
      </c>
      <c r="O286" s="16">
        <f t="shared" si="238"/>
        <v>67654.602888086636</v>
      </c>
      <c r="P286" s="41"/>
      <c r="Q286" s="17">
        <f t="shared" si="257"/>
        <v>1520799</v>
      </c>
      <c r="R286" s="16"/>
      <c r="S286" s="60">
        <f t="shared" si="258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9"/>
        <v>328173</v>
      </c>
      <c r="AB286" s="33"/>
      <c r="AC286" s="46">
        <f t="shared" si="240"/>
        <v>1.75115959835275E-2</v>
      </c>
      <c r="AD286" s="33"/>
      <c r="AE286" s="33">
        <f t="shared" si="241"/>
        <v>1184.7400722021662</v>
      </c>
      <c r="AF286" s="50"/>
      <c r="AG286" s="33">
        <f t="shared" si="242"/>
        <v>18594</v>
      </c>
      <c r="AH286" s="33">
        <f t="shared" si="219"/>
        <v>1148555150.060914</v>
      </c>
      <c r="AI286" s="213">
        <f t="shared" si="243"/>
        <v>5.2232471280629279E-2</v>
      </c>
      <c r="AJ286" s="50"/>
      <c r="AK286" s="10"/>
      <c r="AL286" s="23">
        <f t="shared" si="244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5"/>
        <v>1.6984805803607995E-2</v>
      </c>
      <c r="AS286" s="25"/>
      <c r="AT286" s="25"/>
      <c r="AU286" s="24"/>
      <c r="AV286" s="298">
        <f t="shared" si="246"/>
        <v>0.5764305581680147</v>
      </c>
      <c r="AW286" s="298"/>
      <c r="AX286" s="24">
        <f t="shared" si="247"/>
        <v>38998.180505415163</v>
      </c>
      <c r="AY286" s="308"/>
      <c r="AZ286" s="10"/>
      <c r="BA286" s="65">
        <f t="shared" si="248"/>
        <v>2403372</v>
      </c>
      <c r="BB286" s="66"/>
      <c r="BC286" s="66">
        <v>236620567</v>
      </c>
      <c r="BD286" s="66"/>
      <c r="BE286" s="66">
        <f t="shared" si="249"/>
        <v>200109</v>
      </c>
      <c r="BF286" s="66"/>
      <c r="BG286" s="144">
        <f t="shared" si="250"/>
        <v>8.3261767217060037E-2</v>
      </c>
      <c r="BH286" s="66"/>
      <c r="BI286" s="170"/>
      <c r="BJ286" s="66"/>
      <c r="BK286" s="66">
        <f t="shared" si="251"/>
        <v>13435361</v>
      </c>
      <c r="BL286" s="66"/>
      <c r="BM286" s="144">
        <f t="shared" si="252"/>
        <v>0.11319375787520708</v>
      </c>
      <c r="BN286" s="65">
        <f t="shared" si="253"/>
        <v>854225.87364620937</v>
      </c>
      <c r="BO286" s="66"/>
      <c r="BP286" s="66">
        <f t="shared" si="254"/>
        <v>17833347</v>
      </c>
      <c r="BQ286" s="66"/>
      <c r="BR286" s="435">
        <f t="shared" si="255"/>
        <v>7.536685092974188E-2</v>
      </c>
      <c r="BS286" s="66"/>
      <c r="BT286" s="75"/>
      <c r="BU286" s="170"/>
      <c r="BV286" s="1"/>
      <c r="BW286" s="61">
        <f t="shared" si="189"/>
        <v>277</v>
      </c>
    </row>
    <row r="287" spans="2:75" x14ac:dyDescent="0.3">
      <c r="B287" s="158">
        <f t="shared" si="163"/>
        <v>44187</v>
      </c>
      <c r="C287" s="61"/>
      <c r="D287" s="17">
        <v>199080</v>
      </c>
      <c r="E287" s="16"/>
      <c r="F287" s="16"/>
      <c r="G287" s="16"/>
      <c r="H287" s="16">
        <f t="shared" si="236"/>
        <v>18939405</v>
      </c>
      <c r="I287" s="16"/>
      <c r="J287" s="436">
        <f t="shared" si="237"/>
        <v>1.0623081510059191E-2</v>
      </c>
      <c r="K287" s="16"/>
      <c r="L287" s="16"/>
      <c r="M287" s="16"/>
      <c r="N287" s="16">
        <f t="shared" si="256"/>
        <v>1519844</v>
      </c>
      <c r="O287" s="16">
        <f t="shared" si="238"/>
        <v>68127.356115107919</v>
      </c>
      <c r="P287" s="41"/>
      <c r="Q287" s="17">
        <f t="shared" si="257"/>
        <v>1519844</v>
      </c>
      <c r="R287" s="16"/>
      <c r="S287" s="60">
        <f t="shared" si="258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9"/>
        <v>331549</v>
      </c>
      <c r="AB287" s="33"/>
      <c r="AC287" s="46">
        <f t="shared" si="240"/>
        <v>1.7505776976626246E-2</v>
      </c>
      <c r="AD287" s="33"/>
      <c r="AE287" s="33">
        <f t="shared" si="241"/>
        <v>1192.6223021582734</v>
      </c>
      <c r="AF287" s="50"/>
      <c r="AG287" s="33">
        <f t="shared" si="242"/>
        <v>18989</v>
      </c>
      <c r="AH287" s="33">
        <f t="shared" si="219"/>
        <v>1148418523.060914</v>
      </c>
      <c r="AI287" s="213">
        <f t="shared" si="243"/>
        <v>7.3309970608184491E-2</v>
      </c>
      <c r="AJ287" s="50"/>
      <c r="AK287" s="10"/>
      <c r="AL287" s="23">
        <f t="shared" si="244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5"/>
        <v>1.3200745457346154E-2</v>
      </c>
      <c r="AS287" s="25"/>
      <c r="AT287" s="25"/>
      <c r="AU287" s="24"/>
      <c r="AV287" s="298">
        <f t="shared" si="246"/>
        <v>0.57790078410594203</v>
      </c>
      <c r="AW287" s="298"/>
      <c r="AX287" s="24">
        <f t="shared" si="247"/>
        <v>39370.852517985615</v>
      </c>
      <c r="AY287" s="308"/>
      <c r="AZ287" s="10"/>
      <c r="BA287" s="65">
        <f t="shared" si="248"/>
        <v>1768330</v>
      </c>
      <c r="BB287" s="66"/>
      <c r="BC287" s="66">
        <v>238388897</v>
      </c>
      <c r="BD287" s="66"/>
      <c r="BE287" s="66">
        <f t="shared" si="249"/>
        <v>199080</v>
      </c>
      <c r="BF287" s="66"/>
      <c r="BG287" s="144">
        <f t="shared" si="250"/>
        <v>0.11258079657077581</v>
      </c>
      <c r="BH287" s="66"/>
      <c r="BI287" s="170"/>
      <c r="BJ287" s="66"/>
      <c r="BK287" s="66">
        <f t="shared" si="251"/>
        <v>13450255</v>
      </c>
      <c r="BL287" s="66"/>
      <c r="BM287" s="144">
        <f t="shared" si="252"/>
        <v>0.11299741157323782</v>
      </c>
      <c r="BN287" s="65">
        <f t="shared" si="253"/>
        <v>857514.01798561146</v>
      </c>
      <c r="BO287" s="66"/>
      <c r="BP287" s="66">
        <f t="shared" si="254"/>
        <v>18032427</v>
      </c>
      <c r="BQ287" s="66"/>
      <c r="BR287" s="435">
        <f t="shared" si="255"/>
        <v>7.5642897915669291E-2</v>
      </c>
      <c r="BS287" s="66"/>
      <c r="BT287" s="75"/>
      <c r="BU287" s="170"/>
      <c r="BV287" s="1"/>
      <c r="BW287" s="61">
        <f t="shared" si="189"/>
        <v>278</v>
      </c>
    </row>
    <row r="288" spans="2:75" x14ac:dyDescent="0.3">
      <c r="B288" s="158">
        <f t="shared" si="163"/>
        <v>44188</v>
      </c>
      <c r="C288" s="61"/>
      <c r="D288" s="17">
        <v>232342</v>
      </c>
      <c r="E288" s="16"/>
      <c r="F288" s="16"/>
      <c r="G288" s="16"/>
      <c r="H288" s="16">
        <f t="shared" si="236"/>
        <v>19171747</v>
      </c>
      <c r="I288" s="16"/>
      <c r="J288" s="436">
        <f t="shared" si="237"/>
        <v>1.2267650435692145E-2</v>
      </c>
      <c r="K288" s="16"/>
      <c r="L288" s="16"/>
      <c r="M288" s="16"/>
      <c r="N288" s="16">
        <f t="shared" si="256"/>
        <v>1502013</v>
      </c>
      <c r="O288" s="16">
        <f t="shared" si="238"/>
        <v>68715.939068100357</v>
      </c>
      <c r="P288" s="41"/>
      <c r="Q288" s="17">
        <f t="shared" si="257"/>
        <v>1502013</v>
      </c>
      <c r="R288" s="16"/>
      <c r="S288" s="60">
        <f t="shared" si="258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9"/>
        <v>334950</v>
      </c>
      <c r="AB288" s="33"/>
      <c r="AC288" s="46">
        <f t="shared" si="240"/>
        <v>1.747102128981777E-2</v>
      </c>
      <c r="AD288" s="33"/>
      <c r="AE288" s="33">
        <f t="shared" si="241"/>
        <v>1200.5376344086021</v>
      </c>
      <c r="AF288" s="50"/>
      <c r="AG288" s="33">
        <f t="shared" si="242"/>
        <v>18829</v>
      </c>
      <c r="AH288" s="33">
        <f t="shared" si="219"/>
        <v>1148246223.060914</v>
      </c>
      <c r="AI288" s="213">
        <f t="shared" si="243"/>
        <v>4.6753391149655328E-2</v>
      </c>
      <c r="AJ288" s="50"/>
      <c r="AK288" s="10"/>
      <c r="AL288" s="23">
        <f t="shared" si="244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5"/>
        <v>1.4323217053261382E-2</v>
      </c>
      <c r="AS288" s="25"/>
      <c r="AT288" s="25"/>
      <c r="AU288" s="24"/>
      <c r="AV288" s="298">
        <f t="shared" si="246"/>
        <v>0.57907430136648474</v>
      </c>
      <c r="AW288" s="298"/>
      <c r="AX288" s="24">
        <f t="shared" si="247"/>
        <v>39791.634408602149</v>
      </c>
      <c r="AY288" s="308"/>
      <c r="AZ288" s="10"/>
      <c r="BA288" s="65">
        <f t="shared" si="248"/>
        <v>1746852</v>
      </c>
      <c r="BB288" s="66"/>
      <c r="BC288" s="66">
        <v>240135749</v>
      </c>
      <c r="BD288" s="66"/>
      <c r="BE288" s="66">
        <f t="shared" si="249"/>
        <v>232342</v>
      </c>
      <c r="BF288" s="66"/>
      <c r="BG288" s="144">
        <f t="shared" si="250"/>
        <v>0.13300611614492813</v>
      </c>
      <c r="BH288" s="66"/>
      <c r="BI288" s="170"/>
      <c r="BJ288" s="66"/>
      <c r="BK288" s="66">
        <f t="shared" si="251"/>
        <v>13412593</v>
      </c>
      <c r="BL288" s="66"/>
      <c r="BM288" s="144">
        <f t="shared" si="252"/>
        <v>0.11198528129497407</v>
      </c>
      <c r="BN288" s="65">
        <f t="shared" si="253"/>
        <v>860701.60931899643</v>
      </c>
      <c r="BO288" s="66"/>
      <c r="BP288" s="66">
        <f t="shared" si="254"/>
        <v>18264769</v>
      </c>
      <c r="BQ288" s="66"/>
      <c r="BR288" s="435">
        <f t="shared" si="255"/>
        <v>7.6060182942607177E-2</v>
      </c>
      <c r="BS288" s="66"/>
      <c r="BT288" s="75"/>
      <c r="BU288" s="170"/>
      <c r="BV288" s="1"/>
      <c r="BW288" s="61">
        <f t="shared" si="189"/>
        <v>279</v>
      </c>
    </row>
    <row r="289" spans="2:75" x14ac:dyDescent="0.3">
      <c r="B289" s="158">
        <f t="shared" si="163"/>
        <v>44189</v>
      </c>
      <c r="C289" s="61"/>
      <c r="D289" s="17">
        <v>193030</v>
      </c>
      <c r="E289" s="16"/>
      <c r="F289" s="16"/>
      <c r="G289" s="16"/>
      <c r="H289" s="16">
        <f t="shared" si="236"/>
        <v>19364777</v>
      </c>
      <c r="I289" s="16"/>
      <c r="J289" s="436">
        <f t="shared" si="237"/>
        <v>1.0068461679574637E-2</v>
      </c>
      <c r="K289" s="16"/>
      <c r="L289" s="16"/>
      <c r="M289" s="16"/>
      <c r="N289" s="16">
        <f t="shared" si="256"/>
        <v>1457171</v>
      </c>
      <c r="O289" s="16">
        <f t="shared" si="238"/>
        <v>69159.917857142864</v>
      </c>
      <c r="P289" s="41"/>
      <c r="Q289" s="17">
        <f t="shared" si="257"/>
        <v>1457171</v>
      </c>
      <c r="R289" s="16"/>
      <c r="S289" s="60">
        <f t="shared" si="258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9"/>
        <v>337785</v>
      </c>
      <c r="AB289" s="33"/>
      <c r="AC289" s="46">
        <f t="shared" si="240"/>
        <v>1.7443268259686132E-2</v>
      </c>
      <c r="AD289" s="33"/>
      <c r="AE289" s="33">
        <f t="shared" si="241"/>
        <v>1206.375</v>
      </c>
      <c r="AF289" s="50"/>
      <c r="AG289" s="33">
        <f t="shared" si="242"/>
        <v>18264</v>
      </c>
      <c r="AH289" s="33">
        <f t="shared" si="219"/>
        <v>1148069141.060914</v>
      </c>
      <c r="AI289" s="213">
        <f t="shared" si="243"/>
        <v>-9.2992724686833327E-4</v>
      </c>
      <c r="AJ289" s="50"/>
      <c r="AK289" s="10"/>
      <c r="AL289" s="23">
        <f t="shared" si="244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5"/>
        <v>1.056191814961557E-2</v>
      </c>
      <c r="AS289" s="25"/>
      <c r="AT289" s="25"/>
      <c r="AU289" s="24"/>
      <c r="AV289" s="298">
        <f t="shared" si="246"/>
        <v>0.57935720096337795</v>
      </c>
      <c r="AW289" s="298"/>
      <c r="AX289" s="24">
        <f t="shared" si="247"/>
        <v>40068.296428571426</v>
      </c>
      <c r="AY289" s="308"/>
      <c r="AZ289" s="10"/>
      <c r="BA289" s="65">
        <f t="shared" si="248"/>
        <v>1932743</v>
      </c>
      <c r="BB289" s="66"/>
      <c r="BC289" s="66">
        <v>242068492</v>
      </c>
      <c r="BD289" s="66"/>
      <c r="BE289" s="66">
        <f t="shared" si="249"/>
        <v>193030</v>
      </c>
      <c r="BF289" s="66"/>
      <c r="BG289" s="144">
        <f t="shared" si="250"/>
        <v>9.9873599335245297E-2</v>
      </c>
      <c r="BH289" s="66"/>
      <c r="BI289" s="170"/>
      <c r="BJ289" s="66"/>
      <c r="BK289" s="66">
        <f t="shared" si="251"/>
        <v>13459419</v>
      </c>
      <c r="BL289" s="66"/>
      <c r="BM289" s="144">
        <f t="shared" si="252"/>
        <v>0.10826403427963718</v>
      </c>
      <c r="BN289" s="65">
        <f t="shared" si="253"/>
        <v>864530.32857142854</v>
      </c>
      <c r="BO289" s="66"/>
      <c r="BP289" s="66">
        <f t="shared" si="254"/>
        <v>18457799</v>
      </c>
      <c r="BQ289" s="66"/>
      <c r="BR289" s="435">
        <f t="shared" si="255"/>
        <v>7.6250315964293283E-2</v>
      </c>
      <c r="BS289" s="66"/>
      <c r="BT289" s="75"/>
      <c r="BU289" s="170"/>
      <c r="BV289" s="1"/>
      <c r="BW289" s="61">
        <f t="shared" si="189"/>
        <v>280</v>
      </c>
    </row>
    <row r="290" spans="2:75" x14ac:dyDescent="0.3">
      <c r="B290" s="158">
        <f t="shared" si="163"/>
        <v>44190</v>
      </c>
      <c r="C290" s="61"/>
      <c r="D290" s="17">
        <v>98840</v>
      </c>
      <c r="E290" s="16"/>
      <c r="F290" s="16"/>
      <c r="G290" s="16"/>
      <c r="H290" s="16">
        <f t="shared" si="236"/>
        <v>19463617</v>
      </c>
      <c r="I290" s="16"/>
      <c r="J290" s="436">
        <f t="shared" si="237"/>
        <v>5.1041124821628462E-3</v>
      </c>
      <c r="K290" s="16"/>
      <c r="L290" s="16"/>
      <c r="M290" s="16"/>
      <c r="N290" s="16">
        <f t="shared" si="256"/>
        <v>1301331</v>
      </c>
      <c r="O290" s="16">
        <f t="shared" si="238"/>
        <v>69265.540925266905</v>
      </c>
      <c r="P290" s="41"/>
      <c r="Q290" s="17">
        <f t="shared" si="257"/>
        <v>1301331</v>
      </c>
      <c r="R290" s="16"/>
      <c r="S290" s="60">
        <f t="shared" si="258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9"/>
        <v>338982</v>
      </c>
      <c r="AB290" s="33"/>
      <c r="AC290" s="46">
        <f t="shared" si="240"/>
        <v>1.7416187340718838E-2</v>
      </c>
      <c r="AD290" s="33"/>
      <c r="AE290" s="33">
        <f t="shared" si="241"/>
        <v>1206.3416370106761</v>
      </c>
      <c r="AF290" s="50"/>
      <c r="AG290" s="33">
        <f t="shared" si="242"/>
        <v>16667</v>
      </c>
      <c r="AH290" s="33">
        <f t="shared" si="219"/>
        <v>1147888238.060914</v>
      </c>
      <c r="AI290" s="213">
        <f t="shared" si="243"/>
        <v>-7.6313455996453117E-2</v>
      </c>
      <c r="AJ290" s="50"/>
      <c r="AK290" s="10"/>
      <c r="AL290" s="23">
        <f t="shared" si="244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5"/>
        <v>3.4394845301187978E-3</v>
      </c>
      <c r="AS290" s="25"/>
      <c r="AT290" s="25"/>
      <c r="AU290" s="24"/>
      <c r="AV290" s="298">
        <f t="shared" si="246"/>
        <v>0.57839768425365135</v>
      </c>
      <c r="AW290" s="298"/>
      <c r="AX290" s="24">
        <f t="shared" si="247"/>
        <v>40063.028469750891</v>
      </c>
      <c r="AY290" s="308"/>
      <c r="AZ290" s="10"/>
      <c r="BA290" s="65">
        <f t="shared" si="248"/>
        <v>1097555</v>
      </c>
      <c r="BB290" s="66"/>
      <c r="BC290" s="66">
        <v>243166047</v>
      </c>
      <c r="BD290" s="66"/>
      <c r="BE290" s="66">
        <f t="shared" si="249"/>
        <v>98840</v>
      </c>
      <c r="BF290" s="66"/>
      <c r="BG290" s="144">
        <f t="shared" si="250"/>
        <v>9.0054712520101499E-2</v>
      </c>
      <c r="BH290" s="66"/>
      <c r="BI290" s="170"/>
      <c r="BJ290" s="66"/>
      <c r="BK290" s="66">
        <f t="shared" si="251"/>
        <v>12349878</v>
      </c>
      <c r="BL290" s="66"/>
      <c r="BM290" s="144">
        <f t="shared" si="252"/>
        <v>0.10537197209559479</v>
      </c>
      <c r="BN290" s="65">
        <f t="shared" si="253"/>
        <v>865359.5978647687</v>
      </c>
      <c r="BO290" s="66"/>
      <c r="BP290" s="66">
        <f t="shared" si="254"/>
        <v>18556639</v>
      </c>
      <c r="BQ290" s="66"/>
      <c r="BR290" s="435">
        <f t="shared" si="255"/>
        <v>7.631262353004406E-2</v>
      </c>
      <c r="BS290" s="66"/>
      <c r="BT290" s="75"/>
      <c r="BU290" s="170"/>
      <c r="BV290" s="1"/>
      <c r="BW290" s="61">
        <f t="shared" si="189"/>
        <v>281</v>
      </c>
    </row>
    <row r="291" spans="2:75" x14ac:dyDescent="0.3">
      <c r="B291" s="158">
        <f t="shared" si="163"/>
        <v>44191</v>
      </c>
      <c r="C291" s="61"/>
      <c r="D291" s="17">
        <v>160604</v>
      </c>
      <c r="E291" s="16"/>
      <c r="F291" s="16"/>
      <c r="G291" s="16"/>
      <c r="H291" s="16">
        <f t="shared" si="236"/>
        <v>19624221</v>
      </c>
      <c r="I291" s="16"/>
      <c r="J291" s="436">
        <f t="shared" si="237"/>
        <v>8.2514981670673039E-3</v>
      </c>
      <c r="K291" s="16"/>
      <c r="L291" s="16"/>
      <c r="M291" s="16"/>
      <c r="N291" s="16">
        <f t="shared" si="256"/>
        <v>1272285</v>
      </c>
      <c r="O291" s="16">
        <f t="shared" si="238"/>
        <v>69589.436170212764</v>
      </c>
      <c r="P291" s="41"/>
      <c r="Q291" s="17">
        <f t="shared" si="257"/>
        <v>1272285</v>
      </c>
      <c r="R291" s="16"/>
      <c r="S291" s="60">
        <f t="shared" si="258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9"/>
        <v>340390</v>
      </c>
      <c r="AB291" s="33"/>
      <c r="AC291" s="46">
        <f t="shared" si="240"/>
        <v>1.7345401888818925E-2</v>
      </c>
      <c r="AD291" s="33"/>
      <c r="AE291" s="33">
        <f t="shared" si="241"/>
        <v>1207.0567375886526</v>
      </c>
      <c r="AF291" s="50"/>
      <c r="AG291" s="33">
        <f t="shared" si="242"/>
        <v>15516</v>
      </c>
      <c r="AH291" s="33">
        <f t="shared" si="219"/>
        <v>1147780175.060914</v>
      </c>
      <c r="AI291" s="213">
        <f t="shared" si="243"/>
        <v>-0.1519457804984696</v>
      </c>
      <c r="AJ291" s="50"/>
      <c r="AK291" s="10"/>
      <c r="AL291" s="23">
        <f t="shared" si="244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5"/>
        <v>1.3572030761848479E-2</v>
      </c>
      <c r="AS291" s="25"/>
      <c r="AT291" s="25"/>
      <c r="AU291" s="24"/>
      <c r="AV291" s="298">
        <f t="shared" si="246"/>
        <v>0.58144988277496468</v>
      </c>
      <c r="AW291" s="298"/>
      <c r="AX291" s="24">
        <f t="shared" si="247"/>
        <v>40462.7695035461</v>
      </c>
      <c r="AY291" s="308"/>
      <c r="AZ291" s="10"/>
      <c r="BA291" s="65">
        <f t="shared" si="248"/>
        <v>2275459</v>
      </c>
      <c r="BB291" s="66"/>
      <c r="BC291" s="66">
        <v>245441506</v>
      </c>
      <c r="BD291" s="66"/>
      <c r="BE291" s="66">
        <f t="shared" si="249"/>
        <v>160604</v>
      </c>
      <c r="BF291" s="66"/>
      <c r="BG291" s="144">
        <f t="shared" si="250"/>
        <v>7.0580924551925564E-2</v>
      </c>
      <c r="BH291" s="66"/>
      <c r="BI291" s="170"/>
      <c r="BJ291" s="66"/>
      <c r="BK291" s="66">
        <f t="shared" si="251"/>
        <v>12844553</v>
      </c>
      <c r="BL291" s="66"/>
      <c r="BM291" s="144">
        <f t="shared" si="252"/>
        <v>9.9052493302024605E-2</v>
      </c>
      <c r="BN291" s="65">
        <f t="shared" si="253"/>
        <v>870359.95035460987</v>
      </c>
      <c r="BO291" s="66"/>
      <c r="BP291" s="66">
        <f t="shared" si="254"/>
        <v>18717243</v>
      </c>
      <c r="BQ291" s="66"/>
      <c r="BR291" s="435">
        <f t="shared" si="255"/>
        <v>7.6259485630763693E-2</v>
      </c>
      <c r="BS291" s="66"/>
      <c r="BT291" s="75"/>
      <c r="BU291" s="170"/>
      <c r="BV291" s="1"/>
      <c r="BW291" s="61">
        <f t="shared" si="189"/>
        <v>282</v>
      </c>
    </row>
    <row r="292" spans="2:75" x14ac:dyDescent="0.3">
      <c r="B292" s="347">
        <f t="shared" si="163"/>
        <v>44192</v>
      </c>
      <c r="C292" s="61"/>
      <c r="D292" s="17">
        <v>127740</v>
      </c>
      <c r="E292" s="16"/>
      <c r="F292" s="16"/>
      <c r="G292" s="16"/>
      <c r="H292" s="16">
        <f t="shared" si="236"/>
        <v>19751961</v>
      </c>
      <c r="I292" s="16"/>
      <c r="J292" s="436">
        <f t="shared" si="237"/>
        <v>6.5093029680006152E-3</v>
      </c>
      <c r="K292" s="16"/>
      <c r="L292" s="16"/>
      <c r="M292" s="16"/>
      <c r="N292" s="16">
        <f t="shared" si="256"/>
        <v>1211745</v>
      </c>
      <c r="O292" s="16">
        <f t="shared" si="238"/>
        <v>69794.915194346293</v>
      </c>
      <c r="P292" s="41"/>
      <c r="Q292" s="17">
        <f t="shared" si="257"/>
        <v>1211745</v>
      </c>
      <c r="R292" s="16"/>
      <c r="S292" s="60">
        <f t="shared" si="258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9"/>
        <v>341605</v>
      </c>
      <c r="AB292" s="33"/>
      <c r="AC292" s="46">
        <f t="shared" si="240"/>
        <v>1.7294738481915796E-2</v>
      </c>
      <c r="AD292" s="33"/>
      <c r="AE292" s="33">
        <f t="shared" si="241"/>
        <v>1207.0848056537102</v>
      </c>
      <c r="AF292" s="50"/>
      <c r="AG292" s="33">
        <f t="shared" si="242"/>
        <v>15273</v>
      </c>
      <c r="AH292" s="33">
        <f t="shared" si="219"/>
        <v>1147616163.060914</v>
      </c>
      <c r="AI292" s="213">
        <f t="shared" si="243"/>
        <v>-0.16881632653061224</v>
      </c>
      <c r="AJ292" s="50"/>
      <c r="AK292" s="10"/>
      <c r="AL292" s="23">
        <f t="shared" si="244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5"/>
        <v>7.4820553453349686E-3</v>
      </c>
      <c r="AS292" s="25"/>
      <c r="AT292" s="25"/>
      <c r="AU292" s="24"/>
      <c r="AV292" s="298">
        <f t="shared" si="246"/>
        <v>0.58201183163534997</v>
      </c>
      <c r="AW292" s="298"/>
      <c r="AX292" s="24">
        <f t="shared" si="247"/>
        <v>40621.466431095403</v>
      </c>
      <c r="AY292" s="308"/>
      <c r="AZ292" s="10"/>
      <c r="BA292" s="65">
        <f t="shared" si="248"/>
        <v>1268467</v>
      </c>
      <c r="BB292" s="66"/>
      <c r="BC292" s="66">
        <v>246709973</v>
      </c>
      <c r="BD292" s="66"/>
      <c r="BE292" s="66">
        <f t="shared" si="249"/>
        <v>127740</v>
      </c>
      <c r="BF292" s="66"/>
      <c r="BG292" s="144">
        <f t="shared" si="250"/>
        <v>0.10070423590050037</v>
      </c>
      <c r="BH292" s="66"/>
      <c r="BI292" s="170"/>
      <c r="BJ292" s="66"/>
      <c r="BK292" s="66">
        <f t="shared" si="251"/>
        <v>12492778</v>
      </c>
      <c r="BL292" s="66"/>
      <c r="BM292" s="144">
        <f t="shared" si="252"/>
        <v>9.6995640201082575E-2</v>
      </c>
      <c r="BN292" s="65">
        <f t="shared" si="253"/>
        <v>871766.68904593645</v>
      </c>
      <c r="BO292" s="66"/>
      <c r="BP292" s="66">
        <f t="shared" si="254"/>
        <v>18844983</v>
      </c>
      <c r="BQ292" s="66"/>
      <c r="BR292" s="435">
        <f t="shared" si="255"/>
        <v>7.6385169074620257E-2</v>
      </c>
      <c r="BS292" s="66"/>
      <c r="BT292" s="75"/>
      <c r="BU292" s="170"/>
      <c r="BV292" s="1"/>
      <c r="BW292" s="61">
        <f t="shared" si="189"/>
        <v>283</v>
      </c>
    </row>
    <row r="293" spans="2:75" x14ac:dyDescent="0.3">
      <c r="B293" s="158">
        <f t="shared" si="163"/>
        <v>44193</v>
      </c>
      <c r="C293" s="61"/>
      <c r="D293" s="17">
        <v>186391</v>
      </c>
      <c r="E293" s="16"/>
      <c r="F293" s="16"/>
      <c r="G293" s="16"/>
      <c r="H293" s="16">
        <f t="shared" si="236"/>
        <v>19938352</v>
      </c>
      <c r="I293" s="16"/>
      <c r="J293" s="436">
        <f t="shared" si="237"/>
        <v>9.4365820183626332E-3</v>
      </c>
      <c r="K293" s="16"/>
      <c r="L293" s="16"/>
      <c r="M293" s="16"/>
      <c r="N293" s="16">
        <f t="shared" si="256"/>
        <v>1198027</v>
      </c>
      <c r="O293" s="16">
        <f t="shared" si="238"/>
        <v>70205.464788732395</v>
      </c>
      <c r="P293" s="41"/>
      <c r="Q293" s="17">
        <f t="shared" si="257"/>
        <v>1198027</v>
      </c>
      <c r="R293" s="16"/>
      <c r="S293" s="60">
        <f t="shared" si="258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9"/>
        <v>343571</v>
      </c>
      <c r="AB293" s="33"/>
      <c r="AC293" s="46">
        <f t="shared" si="240"/>
        <v>1.7231664883837941E-2</v>
      </c>
      <c r="AD293" s="33"/>
      <c r="AE293" s="33">
        <f t="shared" si="241"/>
        <v>1209.7570422535211</v>
      </c>
      <c r="AF293" s="50"/>
      <c r="AG293" s="33">
        <f t="shared" si="242"/>
        <v>15398</v>
      </c>
      <c r="AH293" s="33">
        <f t="shared" si="219"/>
        <v>1147472790.060914</v>
      </c>
      <c r="AI293" s="213">
        <f t="shared" si="243"/>
        <v>-0.17188340324835968</v>
      </c>
      <c r="AJ293" s="50"/>
      <c r="AK293" s="10"/>
      <c r="AL293" s="23">
        <f t="shared" si="244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5"/>
        <v>1.7479661182815576E-2</v>
      </c>
      <c r="AS293" s="25"/>
      <c r="AT293" s="25"/>
      <c r="AU293" s="24"/>
      <c r="AV293" s="298">
        <f t="shared" si="246"/>
        <v>0.58664923761000909</v>
      </c>
      <c r="AW293" s="298"/>
      <c r="AX293" s="24">
        <f t="shared" si="247"/>
        <v>41185.982394366198</v>
      </c>
      <c r="AY293" s="308"/>
      <c r="AZ293" s="10"/>
      <c r="BA293" s="65">
        <f t="shared" si="248"/>
        <v>2405486</v>
      </c>
      <c r="BB293" s="66"/>
      <c r="BC293" s="66">
        <v>249115459</v>
      </c>
      <c r="BD293" s="66"/>
      <c r="BE293" s="66">
        <f t="shared" si="249"/>
        <v>186391</v>
      </c>
      <c r="BF293" s="66"/>
      <c r="BG293" s="144">
        <f t="shared" si="250"/>
        <v>7.7485797048912355E-2</v>
      </c>
      <c r="BH293" s="66"/>
      <c r="BI293" s="170"/>
      <c r="BJ293" s="66"/>
      <c r="BK293" s="66">
        <f t="shared" si="251"/>
        <v>12494892</v>
      </c>
      <c r="BL293" s="66"/>
      <c r="BM293" s="144">
        <f t="shared" si="252"/>
        <v>9.588134095116628E-2</v>
      </c>
      <c r="BN293" s="65">
        <f t="shared" si="253"/>
        <v>877167.10915492952</v>
      </c>
      <c r="BO293" s="66"/>
      <c r="BP293" s="66">
        <f t="shared" si="254"/>
        <v>19031374</v>
      </c>
      <c r="BQ293" s="66"/>
      <c r="BR293" s="435">
        <f t="shared" si="255"/>
        <v>7.6395796858194975E-2</v>
      </c>
      <c r="BS293" s="66"/>
      <c r="BT293" s="75"/>
      <c r="BU293" s="170"/>
      <c r="BV293" s="1"/>
      <c r="BW293" s="61">
        <f t="shared" si="189"/>
        <v>284</v>
      </c>
    </row>
    <row r="294" spans="2:75" x14ac:dyDescent="0.3">
      <c r="B294" s="158">
        <f t="shared" si="163"/>
        <v>44194</v>
      </c>
      <c r="C294" s="61"/>
      <c r="D294" s="17">
        <v>199622</v>
      </c>
      <c r="E294" s="16"/>
      <c r="F294" s="16"/>
      <c r="G294" s="16"/>
      <c r="H294" s="16">
        <f t="shared" ref="H294:H325" si="259">+H293+D294</f>
        <v>20137974</v>
      </c>
      <c r="I294" s="16"/>
      <c r="J294" s="436">
        <f t="shared" ref="J294:J325" si="260">+D294/H293</f>
        <v>1.0011960868180078E-2</v>
      </c>
      <c r="K294" s="16"/>
      <c r="L294" s="16"/>
      <c r="M294" s="16"/>
      <c r="N294" s="16">
        <f t="shared" si="256"/>
        <v>1198569</v>
      </c>
      <c r="O294" s="16">
        <f t="shared" ref="O294:O325" si="261">+H294/BW294</f>
        <v>70659.557894736849</v>
      </c>
      <c r="P294" s="41"/>
      <c r="Q294" s="17">
        <f t="shared" si="257"/>
        <v>1198569</v>
      </c>
      <c r="R294" s="16"/>
      <c r="S294" s="60">
        <f t="shared" si="258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62">+AA293+W294</f>
        <v>347287</v>
      </c>
      <c r="AB294" s="33"/>
      <c r="AC294" s="46">
        <f t="shared" ref="AC294:AC325" si="263">+AA294/H294</f>
        <v>1.7245379301810599E-2</v>
      </c>
      <c r="AD294" s="33"/>
      <c r="AE294" s="33">
        <f t="shared" ref="AE294:AE325" si="264">+AA294/BW294</f>
        <v>1218.5508771929824</v>
      </c>
      <c r="AF294" s="50"/>
      <c r="AG294" s="33">
        <f t="shared" ref="AG294:AG325" si="265">SUM(W288:W294)</f>
        <v>15738</v>
      </c>
      <c r="AH294" s="33">
        <f t="shared" ref="AH294:AH357" si="266">SUM(D265:D805)</f>
        <v>1147334602.060914</v>
      </c>
      <c r="AI294" s="213">
        <f t="shared" ref="AI294:AI325" si="267">+(AG294-AG287)/AG287</f>
        <v>-0.17120438148401707</v>
      </c>
      <c r="AJ294" s="50"/>
      <c r="AK294" s="10"/>
      <c r="AL294" s="23">
        <f t="shared" ref="AL294:AL325" si="268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9">+AL294/AP293</f>
        <v>1.2623346569695573E-2</v>
      </c>
      <c r="AS294" s="25"/>
      <c r="AT294" s="25"/>
      <c r="AU294" s="24"/>
      <c r="AV294" s="298">
        <f t="shared" ref="AV294:AV325" si="270">+AP294/H294</f>
        <v>0.58816601908414423</v>
      </c>
      <c r="AW294" s="298"/>
      <c r="AX294" s="24">
        <f t="shared" ref="AX294:AX325" si="271">+AP294/BW294</f>
        <v>41559.550877192982</v>
      </c>
      <c r="AY294" s="308"/>
      <c r="AZ294" s="10"/>
      <c r="BA294" s="65">
        <f t="shared" ref="BA294:BA325" si="272">+BC294-BC293</f>
        <v>1056787</v>
      </c>
      <c r="BB294" s="66"/>
      <c r="BC294" s="66">
        <v>250172246</v>
      </c>
      <c r="BD294" s="66"/>
      <c r="BE294" s="66">
        <f t="shared" ref="BE294:BE325" si="273">+D294</f>
        <v>199622</v>
      </c>
      <c r="BF294" s="66"/>
      <c r="BG294" s="144">
        <f t="shared" ref="BG294:BG325" si="274">+BE294/BA294</f>
        <v>0.18889520783279884</v>
      </c>
      <c r="BH294" s="66"/>
      <c r="BI294" s="170"/>
      <c r="BJ294" s="66"/>
      <c r="BK294" s="66">
        <f t="shared" ref="BK294:BK325" si="275">SUM(BA288:BA294)</f>
        <v>11783349</v>
      </c>
      <c r="BL294" s="66"/>
      <c r="BM294" s="144">
        <f t="shared" ref="BM294:BM325" si="276">+Q294/BK294</f>
        <v>0.101717177349156</v>
      </c>
      <c r="BN294" s="65">
        <f t="shared" ref="BN294:BN325" si="277">+BC294/BW294</f>
        <v>877797.35438596492</v>
      </c>
      <c r="BO294" s="66"/>
      <c r="BP294" s="66">
        <f t="shared" ref="BP294:BP325" si="278">+BP293+BE294</f>
        <v>19230996</v>
      </c>
      <c r="BQ294" s="66"/>
      <c r="BR294" s="435">
        <f t="shared" si="255"/>
        <v>7.6871021096400913E-2</v>
      </c>
      <c r="BS294" s="66"/>
      <c r="BT294" s="75"/>
      <c r="BU294" s="170"/>
      <c r="BV294" s="1"/>
      <c r="BW294" s="61">
        <f t="shared" si="189"/>
        <v>285</v>
      </c>
    </row>
    <row r="295" spans="2:75" x14ac:dyDescent="0.3">
      <c r="B295" s="158">
        <f t="shared" si="163"/>
        <v>44195</v>
      </c>
      <c r="C295" s="61"/>
      <c r="D295" s="17">
        <v>234775</v>
      </c>
      <c r="E295" s="16"/>
      <c r="F295" s="16"/>
      <c r="G295" s="16"/>
      <c r="H295" s="16">
        <f t="shared" si="259"/>
        <v>20372749</v>
      </c>
      <c r="I295" s="16"/>
      <c r="J295" s="436">
        <f t="shared" si="260"/>
        <v>1.165832272898952E-2</v>
      </c>
      <c r="K295" s="16"/>
      <c r="L295" s="16"/>
      <c r="M295" s="16"/>
      <c r="N295" s="16">
        <f t="shared" si="256"/>
        <v>1201002</v>
      </c>
      <c r="O295" s="16">
        <f t="shared" si="261"/>
        <v>71233.388111888111</v>
      </c>
      <c r="P295" s="41"/>
      <c r="Q295" s="17">
        <f t="shared" si="257"/>
        <v>1201002</v>
      </c>
      <c r="R295" s="16"/>
      <c r="S295" s="60">
        <f t="shared" si="258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62"/>
        <v>351167</v>
      </c>
      <c r="AB295" s="33"/>
      <c r="AC295" s="46">
        <f t="shared" si="263"/>
        <v>1.7237094512871091E-2</v>
      </c>
      <c r="AD295" s="33"/>
      <c r="AE295" s="33">
        <f t="shared" si="264"/>
        <v>1227.8566433566434</v>
      </c>
      <c r="AF295" s="50"/>
      <c r="AG295" s="33">
        <f t="shared" si="265"/>
        <v>16217</v>
      </c>
      <c r="AH295" s="33">
        <f t="shared" si="266"/>
        <v>1147173034.060914</v>
      </c>
      <c r="AI295" s="213">
        <f t="shared" si="267"/>
        <v>-0.13872218386531415</v>
      </c>
      <c r="AJ295" s="50"/>
      <c r="AK295" s="10"/>
      <c r="AL295" s="23">
        <f t="shared" si="268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9"/>
        <v>1.303215542237763E-2</v>
      </c>
      <c r="AS295" s="25"/>
      <c r="AT295" s="25"/>
      <c r="AU295" s="24"/>
      <c r="AV295" s="298">
        <f t="shared" si="270"/>
        <v>0.58896474893987061</v>
      </c>
      <c r="AW295" s="298"/>
      <c r="AX295" s="24">
        <f t="shared" si="271"/>
        <v>41953.954545454544</v>
      </c>
      <c r="AY295" s="308"/>
      <c r="AZ295" s="10"/>
      <c r="BA295" s="65">
        <f t="shared" si="272"/>
        <v>1594963</v>
      </c>
      <c r="BB295" s="66"/>
      <c r="BC295" s="66">
        <v>251767209</v>
      </c>
      <c r="BD295" s="66"/>
      <c r="BE295" s="66">
        <f t="shared" si="273"/>
        <v>234775</v>
      </c>
      <c r="BF295" s="66"/>
      <c r="BG295" s="144">
        <f t="shared" si="274"/>
        <v>0.14719777198593323</v>
      </c>
      <c r="BH295" s="66"/>
      <c r="BI295" s="170"/>
      <c r="BJ295" s="66"/>
      <c r="BK295" s="66">
        <f t="shared" si="275"/>
        <v>11631460</v>
      </c>
      <c r="BL295" s="66"/>
      <c r="BM295" s="144">
        <f t="shared" si="276"/>
        <v>0.103254621517849</v>
      </c>
      <c r="BN295" s="65">
        <f t="shared" si="277"/>
        <v>880304.92657342658</v>
      </c>
      <c r="BO295" s="66"/>
      <c r="BP295" s="66">
        <f t="shared" si="278"/>
        <v>19465771</v>
      </c>
      <c r="BQ295" s="66"/>
      <c r="BR295" s="435">
        <f t="shared" si="255"/>
        <v>7.7316546016125559E-2</v>
      </c>
      <c r="BS295" s="66"/>
      <c r="BT295" s="75"/>
      <c r="BU295" s="170"/>
      <c r="BV295" s="1"/>
      <c r="BW295" s="61">
        <f t="shared" si="189"/>
        <v>286</v>
      </c>
    </row>
    <row r="296" spans="2:75" x14ac:dyDescent="0.3">
      <c r="B296" s="158">
        <f t="shared" si="163"/>
        <v>44196</v>
      </c>
      <c r="C296" s="61"/>
      <c r="D296" s="17">
        <v>228413</v>
      </c>
      <c r="E296" s="16"/>
      <c r="F296" s="16"/>
      <c r="G296" s="16"/>
      <c r="H296" s="16">
        <f t="shared" si="259"/>
        <v>20601162</v>
      </c>
      <c r="I296" s="16"/>
      <c r="J296" s="436">
        <f t="shared" si="260"/>
        <v>1.1211692639024808E-2</v>
      </c>
      <c r="K296" s="16"/>
      <c r="L296" s="16"/>
      <c r="M296" s="16"/>
      <c r="N296" s="16">
        <f t="shared" si="256"/>
        <v>1236385</v>
      </c>
      <c r="O296" s="16">
        <f t="shared" si="261"/>
        <v>71781.052264808357</v>
      </c>
      <c r="P296" s="41"/>
      <c r="Q296" s="17">
        <f t="shared" si="257"/>
        <v>1236385</v>
      </c>
      <c r="R296" s="16"/>
      <c r="S296" s="60">
        <f t="shared" si="258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62"/>
        <v>354605</v>
      </c>
      <c r="AB296" s="33"/>
      <c r="AC296" s="46">
        <f t="shared" si="263"/>
        <v>1.7212864012233871E-2</v>
      </c>
      <c r="AD296" s="33"/>
      <c r="AE296" s="33">
        <f t="shared" si="264"/>
        <v>1235.5574912891987</v>
      </c>
      <c r="AF296" s="50"/>
      <c r="AG296" s="33">
        <f t="shared" si="265"/>
        <v>16820</v>
      </c>
      <c r="AH296" s="33">
        <f t="shared" si="266"/>
        <v>1146990758.060914</v>
      </c>
      <c r="AI296" s="213">
        <f t="shared" si="267"/>
        <v>-7.9062636881296541E-2</v>
      </c>
      <c r="AJ296" s="50"/>
      <c r="AK296" s="10"/>
      <c r="AL296" s="23">
        <f t="shared" si="268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9"/>
        <v>1.0582280890530087E-2</v>
      </c>
      <c r="AS296" s="25"/>
      <c r="AT296" s="25"/>
      <c r="AU296" s="24"/>
      <c r="AV296" s="298">
        <f t="shared" si="270"/>
        <v>0.58859815771556967</v>
      </c>
      <c r="AW296" s="298"/>
      <c r="AX296" s="24">
        <f t="shared" si="271"/>
        <v>42250.195121951219</v>
      </c>
      <c r="AY296" s="308"/>
      <c r="AZ296" s="10"/>
      <c r="BA296" s="65">
        <f t="shared" si="272"/>
        <v>1775431</v>
      </c>
      <c r="BB296" s="66"/>
      <c r="BC296" s="66">
        <v>253542640</v>
      </c>
      <c r="BD296" s="66"/>
      <c r="BE296" s="66">
        <f t="shared" si="273"/>
        <v>228413</v>
      </c>
      <c r="BF296" s="66"/>
      <c r="BG296" s="144">
        <f t="shared" si="274"/>
        <v>0.12865214136736375</v>
      </c>
      <c r="BH296" s="66"/>
      <c r="BI296" s="170"/>
      <c r="BJ296" s="66"/>
      <c r="BK296" s="66">
        <f t="shared" si="275"/>
        <v>11474148</v>
      </c>
      <c r="BL296" s="66"/>
      <c r="BM296" s="144">
        <f t="shared" si="276"/>
        <v>0.10775397005511869</v>
      </c>
      <c r="BN296" s="65">
        <f t="shared" si="277"/>
        <v>883423.83275261323</v>
      </c>
      <c r="BO296" s="66"/>
      <c r="BP296" s="66">
        <f t="shared" si="278"/>
        <v>19694184</v>
      </c>
      <c r="BQ296" s="66"/>
      <c r="BR296" s="435">
        <f t="shared" si="255"/>
        <v>7.7676023251946891E-2</v>
      </c>
      <c r="BS296" s="66"/>
      <c r="BT296" s="75"/>
      <c r="BU296" s="170"/>
      <c r="BV296" s="1"/>
      <c r="BW296" s="61">
        <f t="shared" si="189"/>
        <v>287</v>
      </c>
    </row>
    <row r="297" spans="2:75" x14ac:dyDescent="0.3">
      <c r="B297" s="158">
        <f t="shared" si="163"/>
        <v>44197</v>
      </c>
      <c r="C297" s="61"/>
      <c r="D297" s="17">
        <v>166044</v>
      </c>
      <c r="E297" s="16"/>
      <c r="F297" s="16"/>
      <c r="G297" s="16"/>
      <c r="H297" s="16">
        <f t="shared" si="259"/>
        <v>20767206</v>
      </c>
      <c r="I297" s="16"/>
      <c r="J297" s="436">
        <f t="shared" si="260"/>
        <v>8.0599337066520806E-3</v>
      </c>
      <c r="K297" s="16"/>
      <c r="L297" s="16"/>
      <c r="M297" s="16"/>
      <c r="N297" s="16">
        <f t="shared" si="256"/>
        <v>1303589</v>
      </c>
      <c r="O297" s="16">
        <f t="shared" si="261"/>
        <v>72108.354166666672</v>
      </c>
      <c r="P297" s="41"/>
      <c r="Q297" s="17">
        <f t="shared" si="257"/>
        <v>1303589</v>
      </c>
      <c r="R297" s="16"/>
      <c r="S297" s="60">
        <f t="shared" si="258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62"/>
        <v>356734</v>
      </c>
      <c r="AB297" s="33"/>
      <c r="AC297" s="46">
        <f t="shared" si="263"/>
        <v>1.7177756121839406E-2</v>
      </c>
      <c r="AD297" s="33"/>
      <c r="AE297" s="33">
        <f t="shared" si="264"/>
        <v>1238.6597222222222</v>
      </c>
      <c r="AF297" s="50"/>
      <c r="AG297" s="33">
        <f t="shared" si="265"/>
        <v>17752</v>
      </c>
      <c r="AH297" s="33">
        <f t="shared" si="266"/>
        <v>1146787021.060914</v>
      </c>
      <c r="AI297" s="213">
        <f t="shared" si="267"/>
        <v>6.5098698026039473E-2</v>
      </c>
      <c r="AJ297" s="50"/>
      <c r="AK297" s="10"/>
      <c r="AL297" s="23">
        <f t="shared" si="268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9"/>
        <v>4.1263236439705534E-3</v>
      </c>
      <c r="AS297" s="25"/>
      <c r="AT297" s="25"/>
      <c r="AU297" s="24"/>
      <c r="AV297" s="298">
        <f t="shared" si="270"/>
        <v>0.58630135416386775</v>
      </c>
      <c r="AW297" s="298"/>
      <c r="AX297" s="24">
        <f t="shared" si="271"/>
        <v>42277.225694444445</v>
      </c>
      <c r="AY297" s="308"/>
      <c r="AZ297" s="10"/>
      <c r="BA297" s="65">
        <f t="shared" si="272"/>
        <v>1140083</v>
      </c>
      <c r="BB297" s="66"/>
      <c r="BC297" s="66">
        <v>254682723</v>
      </c>
      <c r="BD297" s="66"/>
      <c r="BE297" s="66">
        <f t="shared" si="273"/>
        <v>166044</v>
      </c>
      <c r="BF297" s="66"/>
      <c r="BG297" s="144">
        <f t="shared" si="274"/>
        <v>0.14564202781727295</v>
      </c>
      <c r="BH297" s="66"/>
      <c r="BI297" s="170"/>
      <c r="BJ297" s="66"/>
      <c r="BK297" s="66">
        <f t="shared" si="275"/>
        <v>11516676</v>
      </c>
      <c r="BL297" s="66"/>
      <c r="BM297" s="144">
        <f t="shared" si="276"/>
        <v>0.11319142780434216</v>
      </c>
      <c r="BN297" s="65">
        <f t="shared" si="277"/>
        <v>884315.01041666663</v>
      </c>
      <c r="BO297" s="66"/>
      <c r="BP297" s="66">
        <f t="shared" si="278"/>
        <v>19860228</v>
      </c>
      <c r="BQ297" s="66"/>
      <c r="BR297" s="435">
        <f t="shared" si="255"/>
        <v>7.7980271948011173E-2</v>
      </c>
      <c r="BS297" s="66"/>
      <c r="BT297" s="75"/>
      <c r="BU297" s="170"/>
      <c r="BV297" s="1"/>
      <c r="BW297" s="61">
        <f t="shared" si="189"/>
        <v>288</v>
      </c>
    </row>
    <row r="298" spans="2:75" x14ac:dyDescent="0.3">
      <c r="B298" s="158">
        <f t="shared" si="163"/>
        <v>44198</v>
      </c>
      <c r="C298" s="61"/>
      <c r="D298" s="17">
        <v>232227</v>
      </c>
      <c r="E298" s="16"/>
      <c r="F298" s="16"/>
      <c r="G298" s="16"/>
      <c r="H298" s="16">
        <f t="shared" si="259"/>
        <v>20999433</v>
      </c>
      <c r="I298" s="16"/>
      <c r="J298" s="436">
        <f t="shared" si="260"/>
        <v>1.1182390158791702E-2</v>
      </c>
      <c r="K298" s="16"/>
      <c r="L298" s="16"/>
      <c r="M298" s="16"/>
      <c r="N298" s="16">
        <f t="shared" si="256"/>
        <v>1375212</v>
      </c>
      <c r="O298" s="16">
        <f t="shared" si="261"/>
        <v>72662.397923875425</v>
      </c>
      <c r="P298" s="41"/>
      <c r="Q298" s="17">
        <f t="shared" si="257"/>
        <v>1375212</v>
      </c>
      <c r="R298" s="16"/>
      <c r="S298" s="60">
        <f t="shared" si="258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62"/>
        <v>358841</v>
      </c>
      <c r="AB298" s="33"/>
      <c r="AC298" s="46">
        <f t="shared" si="263"/>
        <v>1.7088128046123911E-2</v>
      </c>
      <c r="AD298" s="33"/>
      <c r="AE298" s="33">
        <f t="shared" si="264"/>
        <v>1241.6643598615917</v>
      </c>
      <c r="AF298" s="50"/>
      <c r="AG298" s="33">
        <f t="shared" si="265"/>
        <v>18451</v>
      </c>
      <c r="AH298" s="33">
        <f t="shared" si="266"/>
        <v>1146568445.060914</v>
      </c>
      <c r="AI298" s="213">
        <f t="shared" si="267"/>
        <v>0.18915957721062129</v>
      </c>
      <c r="AJ298" s="50"/>
      <c r="AK298" s="10"/>
      <c r="AL298" s="23">
        <f t="shared" si="268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9"/>
        <v>1.5238865224997599E-2</v>
      </c>
      <c r="AS298" s="25"/>
      <c r="AT298" s="25"/>
      <c r="AU298" s="24"/>
      <c r="AV298" s="298">
        <f t="shared" si="270"/>
        <v>0.58865336983146166</v>
      </c>
      <c r="AW298" s="298"/>
      <c r="AX298" s="24">
        <f t="shared" si="271"/>
        <v>42772.965397923872</v>
      </c>
      <c r="AY298" s="308"/>
      <c r="AZ298" s="10"/>
      <c r="BA298" s="65">
        <f t="shared" si="272"/>
        <v>2065910</v>
      </c>
      <c r="BB298" s="66"/>
      <c r="BC298" s="66">
        <v>256748633</v>
      </c>
      <c r="BD298" s="66"/>
      <c r="BE298" s="66">
        <f t="shared" si="273"/>
        <v>232227</v>
      </c>
      <c r="BF298" s="66"/>
      <c r="BG298" s="144">
        <f t="shared" si="274"/>
        <v>0.11240905944595844</v>
      </c>
      <c r="BH298" s="66"/>
      <c r="BI298" s="170"/>
      <c r="BJ298" s="66"/>
      <c r="BK298" s="66">
        <f t="shared" si="275"/>
        <v>11307127</v>
      </c>
      <c r="BL298" s="66"/>
      <c r="BM298" s="144">
        <f t="shared" si="276"/>
        <v>0.12162346810113657</v>
      </c>
      <c r="BN298" s="65">
        <f t="shared" si="277"/>
        <v>888403.57439446368</v>
      </c>
      <c r="BO298" s="66"/>
      <c r="BP298" s="66">
        <f t="shared" si="278"/>
        <v>20092455</v>
      </c>
      <c r="BQ298" s="66"/>
      <c r="BR298" s="435">
        <f t="shared" ref="BR298:BR304" si="279">+BP298/BC298</f>
        <v>7.8257300789601483E-2</v>
      </c>
      <c r="BS298" s="66"/>
      <c r="BT298" s="75"/>
      <c r="BU298" s="170"/>
      <c r="BV298" s="1"/>
      <c r="BW298" s="61">
        <f t="shared" si="189"/>
        <v>289</v>
      </c>
    </row>
    <row r="299" spans="2:75" x14ac:dyDescent="0.3">
      <c r="B299" s="347">
        <f t="shared" si="163"/>
        <v>44199</v>
      </c>
      <c r="C299" s="61"/>
      <c r="D299" s="17">
        <v>194337</v>
      </c>
      <c r="E299" s="16"/>
      <c r="F299" s="16"/>
      <c r="G299" s="16"/>
      <c r="H299" s="16">
        <f t="shared" si="259"/>
        <v>21193770</v>
      </c>
      <c r="I299" s="16"/>
      <c r="J299" s="436">
        <f t="shared" si="260"/>
        <v>9.2543927257464527E-3</v>
      </c>
      <c r="K299" s="16"/>
      <c r="L299" s="16"/>
      <c r="M299" s="16"/>
      <c r="N299" s="16">
        <f t="shared" si="256"/>
        <v>1441809</v>
      </c>
      <c r="O299" s="16">
        <f t="shared" si="261"/>
        <v>73081.965517241377</v>
      </c>
      <c r="P299" s="41"/>
      <c r="Q299" s="17">
        <f t="shared" si="257"/>
        <v>1441809</v>
      </c>
      <c r="R299" s="16"/>
      <c r="S299" s="60">
        <f t="shared" si="258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62"/>
        <v>360228</v>
      </c>
      <c r="AB299" s="33"/>
      <c r="AC299" s="46">
        <f t="shared" si="263"/>
        <v>1.699688163078112E-2</v>
      </c>
      <c r="AD299" s="33"/>
      <c r="AE299" s="33">
        <f t="shared" si="264"/>
        <v>1242.1655172413793</v>
      </c>
      <c r="AF299" s="50"/>
      <c r="AG299" s="33">
        <f t="shared" si="265"/>
        <v>18623</v>
      </c>
      <c r="AH299" s="33">
        <f t="shared" si="266"/>
        <v>1146333173.060914</v>
      </c>
      <c r="AI299" s="213">
        <f t="shared" si="267"/>
        <v>0.21934132128592942</v>
      </c>
      <c r="AJ299" s="50"/>
      <c r="AK299" s="10"/>
      <c r="AL299" s="23">
        <f t="shared" si="268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9"/>
        <v>6.1134725415521738E-3</v>
      </c>
      <c r="AS299" s="25"/>
      <c r="AT299" s="25"/>
      <c r="AU299" s="24"/>
      <c r="AV299" s="298">
        <f t="shared" si="270"/>
        <v>0.5868214102540511</v>
      </c>
      <c r="AW299" s="298"/>
      <c r="AX299" s="24">
        <f t="shared" si="271"/>
        <v>42886.062068965519</v>
      </c>
      <c r="AY299" s="308"/>
      <c r="AZ299" s="10"/>
      <c r="BA299" s="65">
        <f t="shared" si="272"/>
        <v>1421617</v>
      </c>
      <c r="BB299" s="66"/>
      <c r="BC299" s="66">
        <v>258170250</v>
      </c>
      <c r="BD299" s="66"/>
      <c r="BE299" s="66">
        <f t="shared" si="273"/>
        <v>194337</v>
      </c>
      <c r="BF299" s="66"/>
      <c r="BG299" s="144">
        <f t="shared" si="274"/>
        <v>0.13670137596835152</v>
      </c>
      <c r="BH299" s="66"/>
      <c r="BI299" s="170"/>
      <c r="BJ299" s="66"/>
      <c r="BK299" s="66">
        <f t="shared" si="275"/>
        <v>11460277</v>
      </c>
      <c r="BL299" s="66"/>
      <c r="BM299" s="144">
        <f t="shared" si="276"/>
        <v>0.12580926272549955</v>
      </c>
      <c r="BN299" s="65">
        <f t="shared" si="277"/>
        <v>890242.24137931038</v>
      </c>
      <c r="BO299" s="66"/>
      <c r="BP299" s="66">
        <f t="shared" si="278"/>
        <v>20286792</v>
      </c>
      <c r="BQ299" s="66"/>
      <c r="BR299" s="435">
        <f t="shared" si="279"/>
        <v>7.8579123659678063E-2</v>
      </c>
      <c r="BS299" s="66"/>
      <c r="BT299" s="75"/>
      <c r="BU299" s="170"/>
      <c r="BV299" s="1"/>
      <c r="BW299" s="61">
        <f t="shared" si="189"/>
        <v>290</v>
      </c>
    </row>
    <row r="300" spans="2:75" x14ac:dyDescent="0.3">
      <c r="B300" s="158">
        <f t="shared" si="163"/>
        <v>44200</v>
      </c>
      <c r="C300" s="61"/>
      <c r="D300" s="17">
        <v>190162</v>
      </c>
      <c r="E300" s="16"/>
      <c r="F300" s="16"/>
      <c r="G300" s="16"/>
      <c r="H300" s="16">
        <f t="shared" si="259"/>
        <v>21383932</v>
      </c>
      <c r="I300" s="16"/>
      <c r="J300" s="436">
        <f t="shared" si="260"/>
        <v>8.9725424027910089E-3</v>
      </c>
      <c r="K300" s="16"/>
      <c r="L300" s="16"/>
      <c r="M300" s="16"/>
      <c r="N300" s="16">
        <f t="shared" ref="N300:N331" si="280">SUM(D294:D300)</f>
        <v>1445580</v>
      </c>
      <c r="O300" s="16">
        <f t="shared" si="261"/>
        <v>73484.302405498282</v>
      </c>
      <c r="P300" s="41"/>
      <c r="Q300" s="17">
        <f t="shared" si="257"/>
        <v>1445580</v>
      </c>
      <c r="R300" s="16"/>
      <c r="S300" s="60">
        <f t="shared" si="258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62"/>
        <v>362213</v>
      </c>
      <c r="AB300" s="33"/>
      <c r="AC300" s="46">
        <f t="shared" si="263"/>
        <v>1.6938559288347907E-2</v>
      </c>
      <c r="AD300" s="33"/>
      <c r="AE300" s="33">
        <f t="shared" si="264"/>
        <v>1244.7182130584192</v>
      </c>
      <c r="AF300" s="50"/>
      <c r="AG300" s="33">
        <f t="shared" si="265"/>
        <v>18642</v>
      </c>
      <c r="AH300" s="33">
        <f t="shared" si="266"/>
        <v>1146120690.060914</v>
      </c>
      <c r="AI300" s="213">
        <f t="shared" si="267"/>
        <v>0.21067671126120274</v>
      </c>
      <c r="AJ300" s="50"/>
      <c r="AK300" s="10"/>
      <c r="AL300" s="23">
        <f t="shared" si="268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9"/>
        <v>2.4085793326631803E-2</v>
      </c>
      <c r="AS300" s="25"/>
      <c r="AT300" s="25"/>
      <c r="AU300" s="24"/>
      <c r="AV300" s="298">
        <f t="shared" si="270"/>
        <v>0.59561132162223485</v>
      </c>
      <c r="AW300" s="298"/>
      <c r="AX300" s="24">
        <f t="shared" si="271"/>
        <v>43768.082474226801</v>
      </c>
      <c r="AY300" s="308"/>
      <c r="AZ300" s="10"/>
      <c r="BA300" s="65">
        <f t="shared" si="272"/>
        <v>2058691</v>
      </c>
      <c r="BB300" s="66"/>
      <c r="BC300" s="66">
        <v>260228941</v>
      </c>
      <c r="BD300" s="66"/>
      <c r="BE300" s="66">
        <f t="shared" si="273"/>
        <v>190162</v>
      </c>
      <c r="BF300" s="66"/>
      <c r="BG300" s="144">
        <f t="shared" si="274"/>
        <v>9.237034601113038E-2</v>
      </c>
      <c r="BH300" s="66"/>
      <c r="BI300" s="170"/>
      <c r="BJ300" s="66"/>
      <c r="BK300" s="66">
        <f t="shared" si="275"/>
        <v>11113482</v>
      </c>
      <c r="BL300" s="66"/>
      <c r="BM300" s="144">
        <f t="shared" si="276"/>
        <v>0.13007444471498672</v>
      </c>
      <c r="BN300" s="65">
        <f t="shared" si="277"/>
        <v>894257.52920962195</v>
      </c>
      <c r="BO300" s="66"/>
      <c r="BP300" s="66">
        <f t="shared" si="278"/>
        <v>20476954</v>
      </c>
      <c r="BQ300" s="66"/>
      <c r="BR300" s="435">
        <f t="shared" si="279"/>
        <v>7.8688227071561576E-2</v>
      </c>
      <c r="BS300" s="66"/>
      <c r="BT300" s="75"/>
      <c r="BU300" s="170"/>
      <c r="BV300" s="1"/>
      <c r="BW300" s="61">
        <f t="shared" si="189"/>
        <v>291</v>
      </c>
    </row>
    <row r="301" spans="2:75" x14ac:dyDescent="0.3">
      <c r="B301" s="158">
        <f t="shared" si="163"/>
        <v>44201</v>
      </c>
      <c r="C301" s="61"/>
      <c r="D301" s="17">
        <v>234711</v>
      </c>
      <c r="E301" s="16"/>
      <c r="F301" s="16"/>
      <c r="G301" s="16"/>
      <c r="H301" s="16">
        <f t="shared" si="259"/>
        <v>21618643</v>
      </c>
      <c r="I301" s="16"/>
      <c r="J301" s="436">
        <f t="shared" si="260"/>
        <v>1.0976045004258337E-2</v>
      </c>
      <c r="K301" s="16"/>
      <c r="L301" s="16"/>
      <c r="M301" s="16"/>
      <c r="N301" s="16">
        <f t="shared" si="280"/>
        <v>1480669</v>
      </c>
      <c r="O301" s="16">
        <f t="shared" si="261"/>
        <v>74036.448630136991</v>
      </c>
      <c r="P301" s="41"/>
      <c r="Q301" s="17">
        <f t="shared" ref="Q301:Q332" si="281">SUM(D295:D301)</f>
        <v>1480669</v>
      </c>
      <c r="R301" s="16"/>
      <c r="S301" s="60">
        <f t="shared" ref="S301:S332" si="282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62"/>
        <v>365982</v>
      </c>
      <c r="AB301" s="33"/>
      <c r="AC301" s="46">
        <f t="shared" si="263"/>
        <v>1.6928999660154431E-2</v>
      </c>
      <c r="AD301" s="33"/>
      <c r="AE301" s="33">
        <f t="shared" si="264"/>
        <v>1253.3630136986301</v>
      </c>
      <c r="AF301" s="50"/>
      <c r="AG301" s="33">
        <f t="shared" si="265"/>
        <v>18695</v>
      </c>
      <c r="AH301" s="33">
        <f t="shared" si="266"/>
        <v>1145937911.060914</v>
      </c>
      <c r="AI301" s="213">
        <f t="shared" si="267"/>
        <v>0.18788918541110688</v>
      </c>
      <c r="AJ301" s="50"/>
      <c r="AK301" s="10"/>
      <c r="AL301" s="23">
        <f t="shared" si="268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9"/>
        <v>1.0107162777375785E-2</v>
      </c>
      <c r="AS301" s="25"/>
      <c r="AT301" s="25"/>
      <c r="AU301" s="24"/>
      <c r="AV301" s="298">
        <f t="shared" si="270"/>
        <v>0.59509942414054384</v>
      </c>
      <c r="AW301" s="298"/>
      <c r="AX301" s="24">
        <f t="shared" si="271"/>
        <v>44059.047945205479</v>
      </c>
      <c r="AY301" s="308"/>
      <c r="AZ301" s="10"/>
      <c r="BA301" s="65">
        <f t="shared" si="272"/>
        <v>1648514</v>
      </c>
      <c r="BB301" s="66"/>
      <c r="BC301" s="66">
        <v>261877455</v>
      </c>
      <c r="BD301" s="66"/>
      <c r="BE301" s="66">
        <f t="shared" si="273"/>
        <v>234711</v>
      </c>
      <c r="BF301" s="66"/>
      <c r="BG301" s="144">
        <f t="shared" si="274"/>
        <v>0.14237731678347895</v>
      </c>
      <c r="BH301" s="66"/>
      <c r="BI301" s="170"/>
      <c r="BJ301" s="66"/>
      <c r="BK301" s="66">
        <f t="shared" si="275"/>
        <v>11705209</v>
      </c>
      <c r="BL301" s="66"/>
      <c r="BM301" s="144">
        <f t="shared" si="276"/>
        <v>0.12649658797207294</v>
      </c>
      <c r="BN301" s="65">
        <f t="shared" si="277"/>
        <v>896840.59931506845</v>
      </c>
      <c r="BO301" s="66"/>
      <c r="BP301" s="66">
        <f t="shared" si="278"/>
        <v>20711665</v>
      </c>
      <c r="BQ301" s="66"/>
      <c r="BR301" s="435">
        <f t="shared" si="279"/>
        <v>7.9089148777621965E-2</v>
      </c>
      <c r="BS301" s="66"/>
      <c r="BT301" s="75"/>
      <c r="BU301" s="170"/>
      <c r="BV301" s="1"/>
      <c r="BW301" s="61">
        <f t="shared" si="189"/>
        <v>292</v>
      </c>
    </row>
    <row r="302" spans="2:75" x14ac:dyDescent="0.3">
      <c r="B302" s="158">
        <f t="shared" si="163"/>
        <v>44202</v>
      </c>
      <c r="C302" s="61"/>
      <c r="D302" s="17">
        <v>260973</v>
      </c>
      <c r="E302" s="16"/>
      <c r="F302" s="16"/>
      <c r="G302" s="16"/>
      <c r="H302" s="16">
        <f t="shared" si="259"/>
        <v>21879616</v>
      </c>
      <c r="I302" s="16"/>
      <c r="J302" s="436">
        <f t="shared" si="260"/>
        <v>1.2071664257557702E-2</v>
      </c>
      <c r="K302" s="16"/>
      <c r="L302" s="16"/>
      <c r="M302" s="16"/>
      <c r="N302" s="16">
        <f t="shared" si="280"/>
        <v>1506867</v>
      </c>
      <c r="O302" s="16">
        <f t="shared" si="261"/>
        <v>74674.457337883956</v>
      </c>
      <c r="P302" s="41"/>
      <c r="Q302" s="17">
        <f t="shared" si="281"/>
        <v>1506867</v>
      </c>
      <c r="R302" s="16"/>
      <c r="S302" s="60">
        <f t="shared" si="282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62"/>
        <v>370082</v>
      </c>
      <c r="AB302" s="33"/>
      <c r="AC302" s="46">
        <f t="shared" si="263"/>
        <v>1.6914465043627824E-2</v>
      </c>
      <c r="AD302" s="33"/>
      <c r="AE302" s="33">
        <f t="shared" si="264"/>
        <v>1263.0784982935154</v>
      </c>
      <c r="AF302" s="50"/>
      <c r="AG302" s="33">
        <f t="shared" si="265"/>
        <v>18915</v>
      </c>
      <c r="AH302" s="33">
        <f t="shared" si="266"/>
        <v>1145737826.060914</v>
      </c>
      <c r="AI302" s="213">
        <f t="shared" si="267"/>
        <v>0.16636862551643336</v>
      </c>
      <c r="AJ302" s="50"/>
      <c r="AK302" s="10"/>
      <c r="AL302" s="23">
        <f t="shared" si="268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9"/>
        <v>1.2351108513932346E-2</v>
      </c>
      <c r="AS302" s="25"/>
      <c r="AT302" s="25"/>
      <c r="AU302" s="24"/>
      <c r="AV302" s="298">
        <f t="shared" si="270"/>
        <v>0.59526373771824881</v>
      </c>
      <c r="AW302" s="298"/>
      <c r="AX302" s="24">
        <f t="shared" si="271"/>
        <v>44450.996587030713</v>
      </c>
      <c r="AY302" s="308"/>
      <c r="AZ302" s="10"/>
      <c r="BA302" s="65">
        <f t="shared" si="272"/>
        <v>1658563</v>
      </c>
      <c r="BB302" s="66"/>
      <c r="BC302" s="66">
        <v>263536018</v>
      </c>
      <c r="BD302" s="66"/>
      <c r="BE302" s="66">
        <f t="shared" si="273"/>
        <v>260973</v>
      </c>
      <c r="BF302" s="66"/>
      <c r="BG302" s="144">
        <f t="shared" si="274"/>
        <v>0.15734886163504191</v>
      </c>
      <c r="BH302" s="66"/>
      <c r="BI302" s="170"/>
      <c r="BJ302" s="66"/>
      <c r="BK302" s="66">
        <f t="shared" si="275"/>
        <v>11768809</v>
      </c>
      <c r="BL302" s="66"/>
      <c r="BM302" s="144">
        <f t="shared" si="276"/>
        <v>0.12803903946440121</v>
      </c>
      <c r="BN302" s="65">
        <f t="shared" si="277"/>
        <v>899440.33447098976</v>
      </c>
      <c r="BO302" s="66"/>
      <c r="BP302" s="66">
        <f t="shared" si="278"/>
        <v>20972638</v>
      </c>
      <c r="BQ302" s="66"/>
      <c r="BR302" s="435">
        <f t="shared" si="279"/>
        <v>7.9581676004530047E-2</v>
      </c>
      <c r="BS302" s="66"/>
      <c r="BT302" s="75"/>
      <c r="BU302" s="170"/>
      <c r="BV302" s="1"/>
      <c r="BW302" s="61">
        <f t="shared" si="189"/>
        <v>293</v>
      </c>
    </row>
    <row r="303" spans="2:75" x14ac:dyDescent="0.3">
      <c r="B303" s="158">
        <f t="shared" si="163"/>
        <v>44203</v>
      </c>
      <c r="C303" s="61"/>
      <c r="D303" s="17">
        <v>274190</v>
      </c>
      <c r="E303" s="16"/>
      <c r="F303" s="16"/>
      <c r="G303" s="16"/>
      <c r="H303" s="16">
        <f t="shared" si="259"/>
        <v>22153806</v>
      </c>
      <c r="I303" s="16"/>
      <c r="J303" s="436">
        <f t="shared" si="260"/>
        <v>1.2531755584741525E-2</v>
      </c>
      <c r="K303" s="16"/>
      <c r="L303" s="16"/>
      <c r="M303" s="16"/>
      <c r="N303" s="16">
        <f t="shared" si="280"/>
        <v>1552644</v>
      </c>
      <c r="O303" s="16">
        <f t="shared" si="261"/>
        <v>75353.081632653062</v>
      </c>
      <c r="P303" s="41"/>
      <c r="Q303" s="17">
        <f t="shared" si="281"/>
        <v>1552644</v>
      </c>
      <c r="R303" s="16"/>
      <c r="S303" s="60">
        <f t="shared" si="282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62"/>
        <v>374216</v>
      </c>
      <c r="AB303" s="33"/>
      <c r="AC303" s="46">
        <f t="shared" si="263"/>
        <v>1.6891725060696118E-2</v>
      </c>
      <c r="AD303" s="33"/>
      <c r="AE303" s="33">
        <f t="shared" si="264"/>
        <v>1272.843537414966</v>
      </c>
      <c r="AF303" s="50"/>
      <c r="AG303" s="33">
        <f t="shared" si="265"/>
        <v>19611</v>
      </c>
      <c r="AH303" s="33">
        <f t="shared" si="266"/>
        <v>1145528070.060914</v>
      </c>
      <c r="AI303" s="213">
        <f t="shared" si="267"/>
        <v>0.16593341260404282</v>
      </c>
      <c r="AJ303" s="50"/>
      <c r="AK303" s="10"/>
      <c r="AL303" s="23">
        <f t="shared" si="268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9"/>
        <v>9.1503148537538971E-3</v>
      </c>
      <c r="AS303" s="25"/>
      <c r="AT303" s="25"/>
      <c r="AU303" s="24"/>
      <c r="AV303" s="298">
        <f t="shared" si="270"/>
        <v>0.59327580100683375</v>
      </c>
      <c r="AW303" s="298"/>
      <c r="AX303" s="24">
        <f t="shared" si="271"/>
        <v>44705.159863945577</v>
      </c>
      <c r="AY303" s="308"/>
      <c r="AZ303" s="10"/>
      <c r="BA303" s="65">
        <f t="shared" si="272"/>
        <v>1908845</v>
      </c>
      <c r="BB303" s="66"/>
      <c r="BC303" s="66">
        <v>265444863</v>
      </c>
      <c r="BD303" s="66"/>
      <c r="BE303" s="66">
        <f t="shared" si="273"/>
        <v>274190</v>
      </c>
      <c r="BF303" s="66"/>
      <c r="BG303" s="144">
        <f t="shared" si="274"/>
        <v>0.14364183576979797</v>
      </c>
      <c r="BH303" s="66"/>
      <c r="BI303" s="170"/>
      <c r="BJ303" s="66"/>
      <c r="BK303" s="66">
        <f t="shared" si="275"/>
        <v>11902223</v>
      </c>
      <c r="BL303" s="66"/>
      <c r="BM303" s="144">
        <f t="shared" si="276"/>
        <v>0.13044991679285459</v>
      </c>
      <c r="BN303" s="65">
        <f t="shared" si="277"/>
        <v>902873.68367346935</v>
      </c>
      <c r="BO303" s="66"/>
      <c r="BP303" s="66">
        <f t="shared" si="278"/>
        <v>21246828</v>
      </c>
      <c r="BQ303" s="66"/>
      <c r="BR303" s="435">
        <f t="shared" si="279"/>
        <v>8.0042340092300074E-2</v>
      </c>
      <c r="BS303" s="66"/>
      <c r="BT303" s="75"/>
      <c r="BU303" s="170"/>
      <c r="BV303" s="1"/>
      <c r="BW303" s="61">
        <f t="shared" si="189"/>
        <v>294</v>
      </c>
    </row>
    <row r="304" spans="2:75" x14ac:dyDescent="0.3">
      <c r="B304" s="158">
        <f t="shared" si="163"/>
        <v>44204</v>
      </c>
      <c r="C304" s="61"/>
      <c r="D304" s="17">
        <v>306449</v>
      </c>
      <c r="E304" s="16"/>
      <c r="F304" s="16"/>
      <c r="G304" s="16"/>
      <c r="H304" s="16">
        <f t="shared" si="259"/>
        <v>22460255</v>
      </c>
      <c r="I304" s="16"/>
      <c r="J304" s="436">
        <f t="shared" si="260"/>
        <v>1.3832792433047397E-2</v>
      </c>
      <c r="K304" s="16"/>
      <c r="L304" s="16"/>
      <c r="M304" s="16"/>
      <c r="N304" s="16">
        <f t="shared" si="280"/>
        <v>1693049</v>
      </c>
      <c r="O304" s="16">
        <f t="shared" si="261"/>
        <v>76136.457627118638</v>
      </c>
      <c r="P304" s="41"/>
      <c r="Q304" s="17">
        <f t="shared" si="281"/>
        <v>1693049</v>
      </c>
      <c r="R304" s="16"/>
      <c r="S304" s="60">
        <f t="shared" si="282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62"/>
        <v>378185</v>
      </c>
      <c r="AB304" s="33"/>
      <c r="AC304" s="46">
        <f t="shared" si="263"/>
        <v>1.6837965552928942E-2</v>
      </c>
      <c r="AD304" s="33"/>
      <c r="AE304" s="33">
        <f t="shared" si="264"/>
        <v>1281.9830508474577</v>
      </c>
      <c r="AF304" s="50"/>
      <c r="AG304" s="33">
        <f t="shared" si="265"/>
        <v>21451</v>
      </c>
      <c r="AH304" s="33">
        <f t="shared" si="266"/>
        <v>1145301117.060914</v>
      </c>
      <c r="AI304" s="213">
        <f t="shared" si="267"/>
        <v>0.20837088778729157</v>
      </c>
      <c r="AJ304" s="50"/>
      <c r="AK304" s="10"/>
      <c r="AL304" s="23">
        <f t="shared" si="268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9"/>
        <v>8.8738634242786652E-3</v>
      </c>
      <c r="AS304" s="25"/>
      <c r="AT304" s="25"/>
      <c r="AU304" s="24"/>
      <c r="AV304" s="298">
        <f t="shared" si="270"/>
        <v>0.59037392941442557</v>
      </c>
      <c r="AW304" s="298"/>
      <c r="AX304" s="24">
        <f t="shared" si="271"/>
        <v>44948.979661016951</v>
      </c>
      <c r="AY304" s="308"/>
      <c r="AZ304" s="10"/>
      <c r="BA304" s="65">
        <f t="shared" si="272"/>
        <v>2068185</v>
      </c>
      <c r="BB304" s="66"/>
      <c r="BC304" s="66">
        <v>267513048</v>
      </c>
      <c r="BD304" s="66"/>
      <c r="BE304" s="66">
        <f t="shared" si="273"/>
        <v>306449</v>
      </c>
      <c r="BF304" s="66"/>
      <c r="BG304" s="144">
        <f t="shared" si="274"/>
        <v>0.14817291489881224</v>
      </c>
      <c r="BH304" s="66"/>
      <c r="BI304" s="170"/>
      <c r="BJ304" s="66"/>
      <c r="BK304" s="66">
        <f t="shared" si="275"/>
        <v>12830325</v>
      </c>
      <c r="BL304" s="66"/>
      <c r="BM304" s="144">
        <f t="shared" si="276"/>
        <v>0.13195682884104651</v>
      </c>
      <c r="BN304" s="65">
        <f t="shared" si="277"/>
        <v>906823.89152542374</v>
      </c>
      <c r="BO304" s="66"/>
      <c r="BP304" s="66">
        <f t="shared" si="278"/>
        <v>21553277</v>
      </c>
      <c r="BQ304" s="66"/>
      <c r="BR304" s="435">
        <f t="shared" si="279"/>
        <v>8.0569068167471225E-2</v>
      </c>
      <c r="BS304" s="66"/>
      <c r="BT304" s="75"/>
      <c r="BU304" s="170"/>
      <c r="BV304" s="1"/>
      <c r="BW304" s="61">
        <f t="shared" si="189"/>
        <v>295</v>
      </c>
    </row>
    <row r="305" spans="2:75" x14ac:dyDescent="0.3">
      <c r="B305" s="158">
        <f t="shared" si="163"/>
        <v>44205</v>
      </c>
      <c r="C305" s="61"/>
      <c r="D305" s="17">
        <v>249694</v>
      </c>
      <c r="E305" s="16"/>
      <c r="F305" s="16"/>
      <c r="G305" s="16"/>
      <c r="H305" s="16">
        <f t="shared" si="259"/>
        <v>22709949</v>
      </c>
      <c r="I305" s="16"/>
      <c r="J305" s="436">
        <f t="shared" si="260"/>
        <v>1.1117148937089094E-2</v>
      </c>
      <c r="K305" s="16"/>
      <c r="L305" s="16"/>
      <c r="M305" s="16"/>
      <c r="N305" s="16">
        <f t="shared" si="280"/>
        <v>1710516</v>
      </c>
      <c r="O305" s="16">
        <f t="shared" si="261"/>
        <v>76722.80067567568</v>
      </c>
      <c r="P305" s="41"/>
      <c r="Q305" s="17">
        <f t="shared" si="281"/>
        <v>1710516</v>
      </c>
      <c r="R305" s="16"/>
      <c r="S305" s="60">
        <f t="shared" si="282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62"/>
        <v>381423</v>
      </c>
      <c r="AB305" s="33"/>
      <c r="AC305" s="46">
        <f t="shared" si="263"/>
        <v>1.6795414203704288E-2</v>
      </c>
      <c r="AD305" s="33"/>
      <c r="AE305" s="33">
        <f t="shared" si="264"/>
        <v>1288.5912162162163</v>
      </c>
      <c r="AF305" s="50"/>
      <c r="AG305" s="33">
        <f t="shared" si="265"/>
        <v>22582</v>
      </c>
      <c r="AH305" s="33">
        <f t="shared" si="266"/>
        <v>1145073803.060914</v>
      </c>
      <c r="AI305" s="213">
        <f t="shared" si="267"/>
        <v>0.22389030404856106</v>
      </c>
      <c r="AJ305" s="50"/>
      <c r="AK305" s="10"/>
      <c r="AL305" s="23">
        <f t="shared" si="268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9"/>
        <v>1.004068718514679E-2</v>
      </c>
      <c r="AS305" s="25"/>
      <c r="AT305" s="25"/>
      <c r="AU305" s="24"/>
      <c r="AV305" s="298">
        <f t="shared" si="270"/>
        <v>0.58974540189412139</v>
      </c>
      <c r="AW305" s="298"/>
      <c r="AX305" s="24">
        <f t="shared" si="271"/>
        <v>45246.91891891892</v>
      </c>
      <c r="AY305" s="308"/>
      <c r="AZ305" s="10"/>
      <c r="BA305" s="65">
        <f t="shared" si="272"/>
        <v>2006776</v>
      </c>
      <c r="BB305" s="66"/>
      <c r="BC305" s="66">
        <v>269519824</v>
      </c>
      <c r="BD305" s="66"/>
      <c r="BE305" s="66">
        <f t="shared" si="273"/>
        <v>249694</v>
      </c>
      <c r="BF305" s="66"/>
      <c r="BG305" s="144">
        <f t="shared" si="274"/>
        <v>0.12442544658696336</v>
      </c>
      <c r="BH305" s="66"/>
      <c r="BI305" s="170"/>
      <c r="BJ305" s="66"/>
      <c r="BK305" s="66">
        <f t="shared" si="275"/>
        <v>12771191</v>
      </c>
      <c r="BL305" s="66"/>
      <c r="BM305" s="144">
        <f t="shared" si="276"/>
        <v>0.13393551157444908</v>
      </c>
      <c r="BN305" s="65">
        <f t="shared" si="277"/>
        <v>910539.94594594592</v>
      </c>
      <c r="BO305" s="66"/>
      <c r="BP305" s="66">
        <f t="shared" si="278"/>
        <v>21802971</v>
      </c>
      <c r="BQ305" s="66"/>
      <c r="BR305" s="435">
        <f t="shared" ref="BR305:BR336" si="283">+BP305/BC305</f>
        <v>8.0895611597015582E-2</v>
      </c>
      <c r="BS305" s="66"/>
      <c r="BT305" s="75"/>
      <c r="BU305" s="170"/>
      <c r="BV305" s="1"/>
      <c r="BW305" s="61">
        <f t="shared" si="189"/>
        <v>296</v>
      </c>
    </row>
    <row r="306" spans="2:75" x14ac:dyDescent="0.3">
      <c r="B306" s="347">
        <f t="shared" si="163"/>
        <v>44206</v>
      </c>
      <c r="C306" s="61"/>
      <c r="D306" s="17">
        <v>220827</v>
      </c>
      <c r="E306" s="16"/>
      <c r="F306" s="16"/>
      <c r="G306" s="16"/>
      <c r="H306" s="16">
        <f t="shared" si="259"/>
        <v>22930776</v>
      </c>
      <c r="I306" s="16"/>
      <c r="J306" s="436">
        <f t="shared" si="260"/>
        <v>9.7237999081371783E-3</v>
      </c>
      <c r="K306" s="16"/>
      <c r="L306" s="16"/>
      <c r="M306" s="16"/>
      <c r="N306" s="16">
        <f t="shared" si="280"/>
        <v>1737006</v>
      </c>
      <c r="O306" s="16">
        <f t="shared" si="261"/>
        <v>77208</v>
      </c>
      <c r="P306" s="41"/>
      <c r="Q306" s="17">
        <f t="shared" si="281"/>
        <v>1737006</v>
      </c>
      <c r="R306" s="16"/>
      <c r="S306" s="60">
        <f t="shared" si="282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62"/>
        <v>383285</v>
      </c>
      <c r="AB306" s="33"/>
      <c r="AC306" s="46">
        <f t="shared" si="263"/>
        <v>1.6714872623586747E-2</v>
      </c>
      <c r="AD306" s="33"/>
      <c r="AE306" s="33">
        <f t="shared" si="264"/>
        <v>1290.5218855218855</v>
      </c>
      <c r="AF306" s="50"/>
      <c r="AG306" s="33">
        <f t="shared" si="265"/>
        <v>23057</v>
      </c>
      <c r="AH306" s="33">
        <f t="shared" si="266"/>
        <v>1144827042.060914</v>
      </c>
      <c r="AI306" s="213">
        <f t="shared" si="267"/>
        <v>0.23809268109327175</v>
      </c>
      <c r="AJ306" s="50"/>
      <c r="AK306" s="10"/>
      <c r="AL306" s="23">
        <f t="shared" si="268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9"/>
        <v>7.3106366507858381E-3</v>
      </c>
      <c r="AS306" s="25"/>
      <c r="AT306" s="25"/>
      <c r="AU306" s="24"/>
      <c r="AV306" s="298">
        <f t="shared" si="270"/>
        <v>0.58833595513732284</v>
      </c>
      <c r="AW306" s="298"/>
      <c r="AX306" s="24">
        <f t="shared" si="271"/>
        <v>45424.242424242424</v>
      </c>
      <c r="AY306" s="308"/>
      <c r="AZ306" s="10"/>
      <c r="BA306" s="65">
        <f t="shared" si="272"/>
        <v>1480176</v>
      </c>
      <c r="BB306" s="66"/>
      <c r="BC306" s="66">
        <v>271000000</v>
      </c>
      <c r="BD306" s="66"/>
      <c r="BE306" s="66">
        <f t="shared" si="273"/>
        <v>220827</v>
      </c>
      <c r="BF306" s="66"/>
      <c r="BG306" s="144">
        <f t="shared" si="274"/>
        <v>0.14918969095567014</v>
      </c>
      <c r="BH306" s="66"/>
      <c r="BI306" s="170"/>
      <c r="BJ306" s="66"/>
      <c r="BK306" s="66">
        <f t="shared" si="275"/>
        <v>12829750</v>
      </c>
      <c r="BL306" s="66"/>
      <c r="BM306" s="144">
        <f t="shared" si="276"/>
        <v>0.13538892028293614</v>
      </c>
      <c r="BN306" s="65">
        <f t="shared" si="277"/>
        <v>912457.91245791246</v>
      </c>
      <c r="BO306" s="66"/>
      <c r="BP306" s="66">
        <f t="shared" si="278"/>
        <v>22023798</v>
      </c>
      <c r="BQ306" s="66"/>
      <c r="BR306" s="435">
        <f t="shared" si="283"/>
        <v>8.1268627306273059E-2</v>
      </c>
      <c r="BS306" s="66"/>
      <c r="BT306" s="75"/>
      <c r="BU306" s="170"/>
      <c r="BV306" s="1"/>
      <c r="BW306" s="61">
        <f t="shared" si="189"/>
        <v>297</v>
      </c>
    </row>
    <row r="307" spans="2:75" x14ac:dyDescent="0.3">
      <c r="B307" s="158">
        <f t="shared" si="163"/>
        <v>44207</v>
      </c>
      <c r="C307" s="61"/>
      <c r="D307" s="17">
        <v>214683</v>
      </c>
      <c r="E307" s="16"/>
      <c r="F307" s="16"/>
      <c r="G307" s="16"/>
      <c r="H307" s="16">
        <f t="shared" si="259"/>
        <v>23145459</v>
      </c>
      <c r="I307" s="16"/>
      <c r="J307" s="436">
        <f t="shared" si="260"/>
        <v>9.3622213221218505E-3</v>
      </c>
      <c r="K307" s="16"/>
      <c r="L307" s="16"/>
      <c r="M307" s="16"/>
      <c r="N307" s="16">
        <f t="shared" si="280"/>
        <v>1761527</v>
      </c>
      <c r="O307" s="16">
        <f t="shared" si="261"/>
        <v>77669.325503355707</v>
      </c>
      <c r="P307" s="41"/>
      <c r="Q307" s="17">
        <f t="shared" si="281"/>
        <v>1761527</v>
      </c>
      <c r="R307" s="16"/>
      <c r="S307" s="60">
        <f t="shared" si="282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62"/>
        <v>385249</v>
      </c>
      <c r="AB307" s="33"/>
      <c r="AC307" s="46">
        <f t="shared" si="263"/>
        <v>1.6644690433661308E-2</v>
      </c>
      <c r="AD307" s="33"/>
      <c r="AE307" s="33">
        <f t="shared" si="264"/>
        <v>1292.7818791946308</v>
      </c>
      <c r="AF307" s="50"/>
      <c r="AG307" s="33">
        <f t="shared" si="265"/>
        <v>23036</v>
      </c>
      <c r="AH307" s="33">
        <f t="shared" si="266"/>
        <v>1144606744.060914</v>
      </c>
      <c r="AI307" s="213">
        <f t="shared" si="267"/>
        <v>0.23570432357043236</v>
      </c>
      <c r="AJ307" s="50"/>
      <c r="AK307" s="10"/>
      <c r="AL307" s="23">
        <f t="shared" si="268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9"/>
        <v>1.4043510488473797E-2</v>
      </c>
      <c r="AS307" s="25"/>
      <c r="AT307" s="25"/>
      <c r="AU307" s="24"/>
      <c r="AV307" s="298">
        <f t="shared" si="270"/>
        <v>0.59106457988152228</v>
      </c>
      <c r="AW307" s="298"/>
      <c r="AX307" s="24">
        <f t="shared" si="271"/>
        <v>45907.587248322146</v>
      </c>
      <c r="AY307" s="308"/>
      <c r="AZ307" s="10"/>
      <c r="BA307" s="65">
        <f t="shared" si="272"/>
        <v>2397007</v>
      </c>
      <c r="BB307" s="66"/>
      <c r="BC307" s="66">
        <v>273397007</v>
      </c>
      <c r="BD307" s="66"/>
      <c r="BE307" s="66">
        <f t="shared" si="273"/>
        <v>214683</v>
      </c>
      <c r="BF307" s="66"/>
      <c r="BG307" s="144">
        <f t="shared" si="274"/>
        <v>8.9562942452817207E-2</v>
      </c>
      <c r="BH307" s="66"/>
      <c r="BI307" s="170"/>
      <c r="BJ307" s="66"/>
      <c r="BK307" s="66">
        <f t="shared" si="275"/>
        <v>13168066</v>
      </c>
      <c r="BL307" s="66"/>
      <c r="BM307" s="144">
        <f t="shared" si="276"/>
        <v>0.13377264360613017</v>
      </c>
      <c r="BN307" s="65">
        <f t="shared" si="277"/>
        <v>917439.62080536911</v>
      </c>
      <c r="BO307" s="66"/>
      <c r="BP307" s="66">
        <f t="shared" si="278"/>
        <v>22238481</v>
      </c>
      <c r="BQ307" s="66"/>
      <c r="BR307" s="435">
        <f t="shared" si="283"/>
        <v>8.1341347676128731E-2</v>
      </c>
      <c r="BS307" s="66"/>
      <c r="BT307" s="75"/>
      <c r="BU307" s="170"/>
      <c r="BV307" s="1"/>
      <c r="BW307" s="61">
        <f t="shared" si="189"/>
        <v>298</v>
      </c>
    </row>
    <row r="308" spans="2:75" x14ac:dyDescent="0.3">
      <c r="B308" s="158">
        <f t="shared" si="163"/>
        <v>44208</v>
      </c>
      <c r="C308" s="61"/>
      <c r="D308" s="17">
        <v>223628</v>
      </c>
      <c r="E308" s="16"/>
      <c r="F308" s="16"/>
      <c r="G308" s="16"/>
      <c r="H308" s="16">
        <f t="shared" si="259"/>
        <v>23369087</v>
      </c>
      <c r="I308" s="16"/>
      <c r="J308" s="436">
        <f t="shared" si="260"/>
        <v>9.6618520289444253E-3</v>
      </c>
      <c r="K308" s="16"/>
      <c r="L308" s="16"/>
      <c r="M308" s="16"/>
      <c r="N308" s="16">
        <f t="shared" si="280"/>
        <v>1750444</v>
      </c>
      <c r="O308" s="16">
        <f t="shared" si="261"/>
        <v>78157.481605351175</v>
      </c>
      <c r="P308" s="41"/>
      <c r="Q308" s="17">
        <f t="shared" si="281"/>
        <v>1750444</v>
      </c>
      <c r="R308" s="16"/>
      <c r="S308" s="60">
        <f t="shared" si="282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62"/>
        <v>389530</v>
      </c>
      <c r="AB308" s="33"/>
      <c r="AC308" s="46">
        <f t="shared" si="263"/>
        <v>1.6668601558974042E-2</v>
      </c>
      <c r="AD308" s="33"/>
      <c r="AE308" s="33">
        <f t="shared" si="264"/>
        <v>1302.7759197324415</v>
      </c>
      <c r="AF308" s="50"/>
      <c r="AG308" s="33">
        <f t="shared" si="265"/>
        <v>23548</v>
      </c>
      <c r="AH308" s="33">
        <f t="shared" si="266"/>
        <v>1144418843.060914</v>
      </c>
      <c r="AI308" s="213">
        <f t="shared" si="267"/>
        <v>0.25958812516715701</v>
      </c>
      <c r="AJ308" s="50"/>
      <c r="AK308" s="10"/>
      <c r="AL308" s="23">
        <f t="shared" si="268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9"/>
        <v>9.9713014057055526E-3</v>
      </c>
      <c r="AS308" s="25"/>
      <c r="AT308" s="25"/>
      <c r="AU308" s="24"/>
      <c r="AV308" s="298">
        <f t="shared" si="270"/>
        <v>0.59124573416154425</v>
      </c>
      <c r="AW308" s="298"/>
      <c r="AX308" s="24">
        <f t="shared" si="271"/>
        <v>46210.277591973245</v>
      </c>
      <c r="AY308" s="308"/>
      <c r="AZ308" s="10"/>
      <c r="BA308" s="65">
        <f t="shared" si="272"/>
        <v>2207858</v>
      </c>
      <c r="BB308" s="66"/>
      <c r="BC308" s="66">
        <v>275604865</v>
      </c>
      <c r="BD308" s="66"/>
      <c r="BE308" s="66">
        <f t="shared" si="273"/>
        <v>223628</v>
      </c>
      <c r="BF308" s="66"/>
      <c r="BG308" s="144">
        <f t="shared" si="274"/>
        <v>0.10128731104989541</v>
      </c>
      <c r="BH308" s="66"/>
      <c r="BI308" s="170"/>
      <c r="BJ308" s="66"/>
      <c r="BK308" s="66">
        <f t="shared" si="275"/>
        <v>13727410</v>
      </c>
      <c r="BL308" s="66"/>
      <c r="BM308" s="144">
        <f t="shared" si="276"/>
        <v>0.12751451293434085</v>
      </c>
      <c r="BN308" s="65">
        <f t="shared" si="277"/>
        <v>921755.40133779263</v>
      </c>
      <c r="BO308" s="66"/>
      <c r="BP308" s="66">
        <f t="shared" si="278"/>
        <v>22462109</v>
      </c>
      <c r="BQ308" s="66"/>
      <c r="BR308" s="435">
        <f t="shared" si="283"/>
        <v>8.1501133878750659E-2</v>
      </c>
      <c r="BS308" s="66"/>
      <c r="BT308" s="75"/>
      <c r="BU308" s="170"/>
      <c r="BV308" s="1"/>
      <c r="BW308" s="61">
        <f t="shared" si="189"/>
        <v>299</v>
      </c>
    </row>
    <row r="309" spans="2:75" x14ac:dyDescent="0.3">
      <c r="B309" s="158">
        <f t="shared" si="163"/>
        <v>44209</v>
      </c>
      <c r="C309" s="61"/>
      <c r="D309" s="17">
        <v>238073</v>
      </c>
      <c r="E309" s="16"/>
      <c r="F309" s="16"/>
      <c r="G309" s="16"/>
      <c r="H309" s="16">
        <f t="shared" si="259"/>
        <v>23607160</v>
      </c>
      <c r="I309" s="16"/>
      <c r="J309" s="436">
        <f t="shared" si="260"/>
        <v>1.0187518237233658E-2</v>
      </c>
      <c r="K309" s="16"/>
      <c r="L309" s="16"/>
      <c r="M309" s="16"/>
      <c r="N309" s="16">
        <f t="shared" si="280"/>
        <v>1727544</v>
      </c>
      <c r="O309" s="16">
        <f t="shared" si="261"/>
        <v>78690.53333333334</v>
      </c>
      <c r="P309" s="41"/>
      <c r="Q309" s="17">
        <f t="shared" si="281"/>
        <v>1727544</v>
      </c>
      <c r="R309" s="16"/>
      <c r="S309" s="60">
        <f t="shared" si="282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62"/>
        <v>393625</v>
      </c>
      <c r="AB309" s="33"/>
      <c r="AC309" s="46">
        <f t="shared" si="263"/>
        <v>1.6673966711794219E-2</v>
      </c>
      <c r="AD309" s="33"/>
      <c r="AE309" s="33">
        <f t="shared" si="264"/>
        <v>1312.0833333333333</v>
      </c>
      <c r="AF309" s="50"/>
      <c r="AG309" s="33">
        <f t="shared" si="265"/>
        <v>23543</v>
      </c>
      <c r="AH309" s="33">
        <f t="shared" si="266"/>
        <v>1144219111.060914</v>
      </c>
      <c r="AI309" s="213">
        <f t="shared" si="267"/>
        <v>0.24467353951890033</v>
      </c>
      <c r="AJ309" s="50"/>
      <c r="AK309" s="10"/>
      <c r="AL309" s="23">
        <f t="shared" si="268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9"/>
        <v>1.144904494671117E-2</v>
      </c>
      <c r="AS309" s="25"/>
      <c r="AT309" s="25"/>
      <c r="AU309" s="24"/>
      <c r="AV309" s="298">
        <f t="shared" si="270"/>
        <v>0.59198408448962092</v>
      </c>
      <c r="AW309" s="298"/>
      <c r="AX309" s="24">
        <f t="shared" si="271"/>
        <v>46583.543333333335</v>
      </c>
      <c r="AY309" s="308"/>
      <c r="AZ309" s="10"/>
      <c r="BA309" s="65">
        <f t="shared" si="272"/>
        <v>1844464</v>
      </c>
      <c r="BB309" s="66"/>
      <c r="BC309" s="66">
        <v>277449329</v>
      </c>
      <c r="BD309" s="66"/>
      <c r="BE309" s="66">
        <f t="shared" si="273"/>
        <v>238073</v>
      </c>
      <c r="BF309" s="66"/>
      <c r="BG309" s="144">
        <f t="shared" si="274"/>
        <v>0.12907435439238715</v>
      </c>
      <c r="BH309" s="66"/>
      <c r="BI309" s="170"/>
      <c r="BJ309" s="66"/>
      <c r="BK309" s="66">
        <f t="shared" si="275"/>
        <v>13913311</v>
      </c>
      <c r="BL309" s="66"/>
      <c r="BM309" s="144">
        <f t="shared" si="276"/>
        <v>0.12416483754298312</v>
      </c>
      <c r="BN309" s="65">
        <f t="shared" si="277"/>
        <v>924831.09666666668</v>
      </c>
      <c r="BO309" s="66"/>
      <c r="BP309" s="66">
        <f t="shared" si="278"/>
        <v>22700182</v>
      </c>
      <c r="BQ309" s="66"/>
      <c r="BR309" s="435">
        <f t="shared" si="283"/>
        <v>8.181739736699814E-2</v>
      </c>
      <c r="BS309" s="66"/>
      <c r="BT309" s="75"/>
      <c r="BU309" s="170"/>
      <c r="BV309" s="1"/>
      <c r="BW309" s="61">
        <f t="shared" si="189"/>
        <v>300</v>
      </c>
    </row>
    <row r="310" spans="2:75" x14ac:dyDescent="0.3">
      <c r="B310" s="158">
        <f t="shared" si="163"/>
        <v>44210</v>
      </c>
      <c r="C310" s="61"/>
      <c r="D310" s="17">
        <v>234419</v>
      </c>
      <c r="E310" s="16"/>
      <c r="F310" s="16"/>
      <c r="G310" s="16"/>
      <c r="H310" s="16">
        <f t="shared" si="259"/>
        <v>23841579</v>
      </c>
      <c r="I310" s="16"/>
      <c r="J310" s="436">
        <f t="shared" si="260"/>
        <v>9.9299958148290606E-3</v>
      </c>
      <c r="K310" s="16"/>
      <c r="L310" s="16"/>
      <c r="M310" s="16"/>
      <c r="N310" s="16">
        <f t="shared" si="280"/>
        <v>1687773</v>
      </c>
      <c r="O310" s="16">
        <f t="shared" si="261"/>
        <v>79207.903654485053</v>
      </c>
      <c r="P310" s="41"/>
      <c r="Q310" s="17">
        <f t="shared" si="281"/>
        <v>1687773</v>
      </c>
      <c r="R310" s="16"/>
      <c r="S310" s="60">
        <f t="shared" si="282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62"/>
        <v>397767</v>
      </c>
      <c r="AB310" s="33"/>
      <c r="AC310" s="46">
        <f t="shared" si="263"/>
        <v>1.668375236388496E-2</v>
      </c>
      <c r="AD310" s="33"/>
      <c r="AE310" s="33">
        <f t="shared" si="264"/>
        <v>1321.4850498338869</v>
      </c>
      <c r="AF310" s="50"/>
      <c r="AG310" s="33">
        <f t="shared" si="265"/>
        <v>23551</v>
      </c>
      <c r="AH310" s="33">
        <f t="shared" si="266"/>
        <v>1144019076.060914</v>
      </c>
      <c r="AI310" s="213">
        <f t="shared" si="267"/>
        <v>0.2009076538677273</v>
      </c>
      <c r="AJ310" s="50"/>
      <c r="AK310" s="10"/>
      <c r="AL310" s="23">
        <f t="shared" si="268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9"/>
        <v>9.8089003248142785E-3</v>
      </c>
      <c r="AS310" s="25"/>
      <c r="AT310" s="25"/>
      <c r="AU310" s="24"/>
      <c r="AV310" s="298">
        <f t="shared" si="270"/>
        <v>0.59191310273535158</v>
      </c>
      <c r="AW310" s="298"/>
      <c r="AX310" s="24">
        <f t="shared" si="271"/>
        <v>46884.196013289038</v>
      </c>
      <c r="AY310" s="308"/>
      <c r="AZ310" s="10"/>
      <c r="BA310" s="65">
        <f t="shared" si="272"/>
        <v>2024424</v>
      </c>
      <c r="BB310" s="66"/>
      <c r="BC310" s="66">
        <v>279473753</v>
      </c>
      <c r="BD310" s="66"/>
      <c r="BE310" s="66">
        <f t="shared" si="273"/>
        <v>234419</v>
      </c>
      <c r="BF310" s="66"/>
      <c r="BG310" s="144">
        <f t="shared" si="274"/>
        <v>0.1157954064958724</v>
      </c>
      <c r="BH310" s="66"/>
      <c r="BI310" s="170"/>
      <c r="BJ310" s="66"/>
      <c r="BK310" s="66">
        <f t="shared" si="275"/>
        <v>14028890</v>
      </c>
      <c r="BL310" s="66"/>
      <c r="BM310" s="144">
        <f t="shared" si="276"/>
        <v>0.12030695229629713</v>
      </c>
      <c r="BN310" s="65">
        <f t="shared" si="277"/>
        <v>928484.22923588043</v>
      </c>
      <c r="BO310" s="66"/>
      <c r="BP310" s="66">
        <f t="shared" si="278"/>
        <v>22934601</v>
      </c>
      <c r="BQ310" s="66"/>
      <c r="BR310" s="435">
        <f t="shared" si="283"/>
        <v>8.206352386873339E-2</v>
      </c>
      <c r="BS310" s="66"/>
      <c r="BT310" s="75"/>
      <c r="BU310" s="170"/>
      <c r="BV310" s="1"/>
      <c r="BW310" s="61">
        <f t="shared" si="189"/>
        <v>301</v>
      </c>
    </row>
    <row r="311" spans="2:75" x14ac:dyDescent="0.3">
      <c r="B311" s="158">
        <f t="shared" si="163"/>
        <v>44211</v>
      </c>
      <c r="C311" s="61"/>
      <c r="D311" s="17">
        <v>248806</v>
      </c>
      <c r="E311" s="16"/>
      <c r="F311" s="16"/>
      <c r="G311" s="16"/>
      <c r="H311" s="16">
        <f t="shared" si="259"/>
        <v>24090385</v>
      </c>
      <c r="I311" s="16"/>
      <c r="J311" s="436">
        <f t="shared" si="260"/>
        <v>1.0435802091799373E-2</v>
      </c>
      <c r="K311" s="16"/>
      <c r="L311" s="16"/>
      <c r="M311" s="16"/>
      <c r="N311" s="16">
        <f t="shared" si="280"/>
        <v>1630130</v>
      </c>
      <c r="O311" s="16">
        <f t="shared" si="261"/>
        <v>79769.486754966885</v>
      </c>
      <c r="P311" s="41"/>
      <c r="Q311" s="17">
        <f t="shared" si="281"/>
        <v>1630130</v>
      </c>
      <c r="R311" s="16"/>
      <c r="S311" s="60">
        <f t="shared" si="282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62"/>
        <v>401584</v>
      </c>
      <c r="AB311" s="33"/>
      <c r="AC311" s="46">
        <f t="shared" si="263"/>
        <v>1.666988717697953E-2</v>
      </c>
      <c r="AD311" s="33"/>
      <c r="AE311" s="33">
        <f t="shared" si="264"/>
        <v>1329.7483443708609</v>
      </c>
      <c r="AF311" s="50"/>
      <c r="AG311" s="33">
        <f t="shared" si="265"/>
        <v>23399</v>
      </c>
      <c r="AH311" s="33">
        <f t="shared" si="266"/>
        <v>1143768903.060914</v>
      </c>
      <c r="AI311" s="213">
        <f t="shared" si="267"/>
        <v>9.0811617174024514E-2</v>
      </c>
      <c r="AJ311" s="50"/>
      <c r="AK311" s="10"/>
      <c r="AL311" s="23">
        <f t="shared" si="268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9"/>
        <v>8.2784025076843397E-3</v>
      </c>
      <c r="AS311" s="25"/>
      <c r="AT311" s="25"/>
      <c r="AU311" s="24"/>
      <c r="AV311" s="298">
        <f t="shared" si="270"/>
        <v>0.59064929846492698</v>
      </c>
      <c r="AW311" s="298"/>
      <c r="AX311" s="24">
        <f t="shared" si="271"/>
        <v>47115.791390728475</v>
      </c>
      <c r="AY311" s="308"/>
      <c r="AZ311" s="10"/>
      <c r="BA311" s="65">
        <f t="shared" si="272"/>
        <v>2336132</v>
      </c>
      <c r="BB311" s="66"/>
      <c r="BC311" s="66">
        <v>281809885</v>
      </c>
      <c r="BD311" s="66"/>
      <c r="BE311" s="66">
        <f t="shared" si="273"/>
        <v>248806</v>
      </c>
      <c r="BF311" s="66"/>
      <c r="BG311" s="144">
        <f t="shared" si="274"/>
        <v>0.10650339963666437</v>
      </c>
      <c r="BH311" s="66"/>
      <c r="BI311" s="170"/>
      <c r="BJ311" s="66"/>
      <c r="BK311" s="66">
        <f t="shared" si="275"/>
        <v>14296837</v>
      </c>
      <c r="BL311" s="66"/>
      <c r="BM311" s="144">
        <f t="shared" si="276"/>
        <v>0.11402032491522425</v>
      </c>
      <c r="BN311" s="65">
        <f t="shared" si="277"/>
        <v>933145.31456953648</v>
      </c>
      <c r="BO311" s="66"/>
      <c r="BP311" s="66">
        <f t="shared" si="278"/>
        <v>23183407</v>
      </c>
      <c r="BQ311" s="66"/>
      <c r="BR311" s="435">
        <f t="shared" si="283"/>
        <v>8.2266124199298407E-2</v>
      </c>
      <c r="BS311" s="66"/>
      <c r="BT311" s="75"/>
      <c r="BU311" s="170"/>
      <c r="BV311" s="1"/>
      <c r="BW311" s="61">
        <f t="shared" si="189"/>
        <v>302</v>
      </c>
    </row>
    <row r="312" spans="2:75" x14ac:dyDescent="0.3">
      <c r="B312" s="158">
        <f t="shared" si="163"/>
        <v>44212</v>
      </c>
      <c r="C312" s="61"/>
      <c r="D312" s="17">
        <v>202767</v>
      </c>
      <c r="E312" s="16"/>
      <c r="F312" s="16"/>
      <c r="G312" s="16"/>
      <c r="H312" s="16">
        <f t="shared" si="259"/>
        <v>24293152</v>
      </c>
      <c r="I312" s="16"/>
      <c r="J312" s="436">
        <f t="shared" si="260"/>
        <v>8.4169265040803624E-3</v>
      </c>
      <c r="K312" s="16"/>
      <c r="L312" s="16"/>
      <c r="M312" s="16"/>
      <c r="N312" s="16">
        <f t="shared" si="280"/>
        <v>1583203</v>
      </c>
      <c r="O312" s="16">
        <f t="shared" si="261"/>
        <v>80175.419141914186</v>
      </c>
      <c r="P312" s="41"/>
      <c r="Q312" s="17">
        <f t="shared" si="281"/>
        <v>1583203</v>
      </c>
      <c r="R312" s="16"/>
      <c r="S312" s="60">
        <f t="shared" si="282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62"/>
        <v>404961</v>
      </c>
      <c r="AB312" s="33"/>
      <c r="AC312" s="46">
        <f t="shared" si="263"/>
        <v>1.6669759444966219E-2</v>
      </c>
      <c r="AD312" s="33"/>
      <c r="AE312" s="33">
        <f t="shared" si="264"/>
        <v>1336.5049504950496</v>
      </c>
      <c r="AF312" s="50"/>
      <c r="AG312" s="33">
        <f t="shared" si="265"/>
        <v>23538</v>
      </c>
      <c r="AH312" s="33">
        <f t="shared" si="266"/>
        <v>1143531031.060914</v>
      </c>
      <c r="AI312" s="213">
        <f t="shared" si="267"/>
        <v>4.2334602780975998E-2</v>
      </c>
      <c r="AJ312" s="50"/>
      <c r="AK312" s="10"/>
      <c r="AL312" s="23">
        <f t="shared" si="268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9"/>
        <v>8.0592627617643974E-3</v>
      </c>
      <c r="AS312" s="25"/>
      <c r="AT312" s="25"/>
      <c r="AU312" s="24"/>
      <c r="AV312" s="298">
        <f t="shared" si="270"/>
        <v>0.5904398078931874</v>
      </c>
      <c r="AW312" s="298"/>
      <c r="AX312" s="24">
        <f t="shared" si="271"/>
        <v>47338.75907590759</v>
      </c>
      <c r="AY312" s="308"/>
      <c r="AZ312" s="10"/>
      <c r="BA312" s="65">
        <f t="shared" si="272"/>
        <v>1943241</v>
      </c>
      <c r="BB312" s="66"/>
      <c r="BC312" s="66">
        <v>283753126</v>
      </c>
      <c r="BD312" s="66"/>
      <c r="BE312" s="66">
        <f t="shared" si="273"/>
        <v>202767</v>
      </c>
      <c r="BF312" s="66"/>
      <c r="BG312" s="144">
        <f t="shared" si="274"/>
        <v>0.10434475188615308</v>
      </c>
      <c r="BH312" s="66"/>
      <c r="BI312" s="170"/>
      <c r="BJ312" s="66"/>
      <c r="BK312" s="66">
        <f t="shared" si="275"/>
        <v>14233302</v>
      </c>
      <c r="BL312" s="66"/>
      <c r="BM312" s="144">
        <f t="shared" si="276"/>
        <v>0.11123230575730073</v>
      </c>
      <c r="BN312" s="65">
        <f t="shared" si="277"/>
        <v>936478.96369636967</v>
      </c>
      <c r="BO312" s="66"/>
      <c r="BP312" s="66">
        <f t="shared" si="278"/>
        <v>23386174</v>
      </c>
      <c r="BQ312" s="66"/>
      <c r="BR312" s="435">
        <f t="shared" si="283"/>
        <v>8.2417326390969881E-2</v>
      </c>
      <c r="BS312" s="66"/>
      <c r="BT312" s="75"/>
      <c r="BU312" s="170"/>
      <c r="BV312" s="1"/>
      <c r="BW312" s="61">
        <f t="shared" si="189"/>
        <v>303</v>
      </c>
    </row>
    <row r="313" spans="2:75" x14ac:dyDescent="0.3">
      <c r="B313" s="347">
        <f t="shared" si="163"/>
        <v>44213</v>
      </c>
      <c r="C313" s="61"/>
      <c r="D313" s="17">
        <v>174560</v>
      </c>
      <c r="E313" s="16"/>
      <c r="F313" s="16"/>
      <c r="G313" s="16"/>
      <c r="H313" s="16">
        <f t="shared" si="259"/>
        <v>24467712</v>
      </c>
      <c r="I313" s="16"/>
      <c r="J313" s="436">
        <f t="shared" si="260"/>
        <v>7.1855640634858747E-3</v>
      </c>
      <c r="K313" s="16"/>
      <c r="L313" s="16"/>
      <c r="M313" s="16"/>
      <c r="N313" s="16">
        <f t="shared" si="280"/>
        <v>1536936</v>
      </c>
      <c r="O313" s="16">
        <f t="shared" si="261"/>
        <v>80485.894736842107</v>
      </c>
      <c r="P313" s="41"/>
      <c r="Q313" s="17">
        <f t="shared" si="281"/>
        <v>1536936</v>
      </c>
      <c r="R313" s="16"/>
      <c r="S313" s="60">
        <f t="shared" si="282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62"/>
        <v>406807</v>
      </c>
      <c r="AB313" s="33"/>
      <c r="AC313" s="46">
        <f t="shared" si="263"/>
        <v>1.6626278746455739E-2</v>
      </c>
      <c r="AD313" s="33"/>
      <c r="AE313" s="33">
        <f t="shared" si="264"/>
        <v>1338.1809210526317</v>
      </c>
      <c r="AF313" s="50"/>
      <c r="AG313" s="33">
        <f t="shared" si="265"/>
        <v>23522</v>
      </c>
      <c r="AH313" s="33">
        <f t="shared" si="266"/>
        <v>1143276351.060914</v>
      </c>
      <c r="AI313" s="213">
        <f t="shared" si="267"/>
        <v>2.0167411198334564E-2</v>
      </c>
      <c r="AJ313" s="50"/>
      <c r="AK313" s="10"/>
      <c r="AL313" s="23">
        <f t="shared" si="268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9"/>
        <v>5.9055425525061829E-3</v>
      </c>
      <c r="AS313" s="25"/>
      <c r="AT313" s="25"/>
      <c r="AU313" s="24"/>
      <c r="AV313" s="298">
        <f t="shared" si="270"/>
        <v>0.58968942416847148</v>
      </c>
      <c r="AW313" s="298"/>
      <c r="AX313" s="24">
        <f t="shared" si="271"/>
        <v>47461.680921052633</v>
      </c>
      <c r="AY313" s="308"/>
      <c r="AZ313" s="10"/>
      <c r="BA313" s="65">
        <f t="shared" si="272"/>
        <v>1940413</v>
      </c>
      <c r="BB313" s="66"/>
      <c r="BC313" s="66">
        <v>285693539</v>
      </c>
      <c r="BD313" s="66"/>
      <c r="BE313" s="66">
        <f t="shared" si="273"/>
        <v>174560</v>
      </c>
      <c r="BF313" s="66"/>
      <c r="BG313" s="144">
        <f t="shared" si="274"/>
        <v>8.9960230115959855E-2</v>
      </c>
      <c r="BH313" s="66"/>
      <c r="BI313" s="170"/>
      <c r="BJ313" s="66"/>
      <c r="BK313" s="66">
        <f t="shared" si="275"/>
        <v>14693539</v>
      </c>
      <c r="BL313" s="66"/>
      <c r="BM313" s="144">
        <f t="shared" si="276"/>
        <v>0.10459944333356314</v>
      </c>
      <c r="BN313" s="65">
        <f t="shared" si="277"/>
        <v>939781.37828947371</v>
      </c>
      <c r="BO313" s="66"/>
      <c r="BP313" s="66">
        <f t="shared" si="278"/>
        <v>23560734</v>
      </c>
      <c r="BQ313" s="66"/>
      <c r="BR313" s="435">
        <f t="shared" si="283"/>
        <v>8.2468557330587722E-2</v>
      </c>
      <c r="BS313" s="66"/>
      <c r="BT313" s="75"/>
      <c r="BU313" s="170"/>
      <c r="BV313" s="1"/>
      <c r="BW313" s="61">
        <f t="shared" si="189"/>
        <v>304</v>
      </c>
    </row>
    <row r="314" spans="2:75" x14ac:dyDescent="0.3">
      <c r="B314" s="158">
        <f t="shared" si="163"/>
        <v>44214</v>
      </c>
      <c r="C314" s="61"/>
      <c r="D314" s="17">
        <v>149328</v>
      </c>
      <c r="E314" s="16"/>
      <c r="F314" s="16"/>
      <c r="G314" s="16"/>
      <c r="H314" s="16">
        <f t="shared" si="259"/>
        <v>24617040</v>
      </c>
      <c r="I314" s="16"/>
      <c r="J314" s="436">
        <f t="shared" si="260"/>
        <v>6.1030634985404439E-3</v>
      </c>
      <c r="K314" s="16"/>
      <c r="L314" s="16"/>
      <c r="M314" s="16"/>
      <c r="N314" s="16">
        <f t="shared" si="280"/>
        <v>1471581</v>
      </c>
      <c r="O314" s="16">
        <f t="shared" si="261"/>
        <v>80711.606557377047</v>
      </c>
      <c r="P314" s="41"/>
      <c r="Q314" s="17">
        <f t="shared" si="281"/>
        <v>1471581</v>
      </c>
      <c r="R314" s="16"/>
      <c r="S314" s="60">
        <f t="shared" si="282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62"/>
        <v>408309</v>
      </c>
      <c r="AB314" s="33"/>
      <c r="AC314" s="46">
        <f t="shared" si="263"/>
        <v>1.6586437687065546E-2</v>
      </c>
      <c r="AD314" s="33"/>
      <c r="AE314" s="33">
        <f t="shared" si="264"/>
        <v>1338.7180327868853</v>
      </c>
      <c r="AF314" s="50"/>
      <c r="AG314" s="33">
        <f t="shared" si="265"/>
        <v>23060</v>
      </c>
      <c r="AH314" s="33">
        <f t="shared" si="266"/>
        <v>1143086701.060914</v>
      </c>
      <c r="AI314" s="213">
        <f t="shared" si="267"/>
        <v>1.0418475429762111E-3</v>
      </c>
      <c r="AJ314" s="50"/>
      <c r="AK314" s="10"/>
      <c r="AL314" s="23">
        <f t="shared" si="268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9"/>
        <v>8.1062624550788925E-3</v>
      </c>
      <c r="AS314" s="25"/>
      <c r="AT314" s="25"/>
      <c r="AU314" s="24"/>
      <c r="AV314" s="298">
        <f t="shared" si="270"/>
        <v>0.5908635238030242</v>
      </c>
      <c r="AW314" s="298"/>
      <c r="AX314" s="24">
        <f t="shared" si="271"/>
        <v>47689.54426229508</v>
      </c>
      <c r="AY314" s="308"/>
      <c r="AZ314" s="10"/>
      <c r="BA314" s="65">
        <f t="shared" si="272"/>
        <v>2081676</v>
      </c>
      <c r="BB314" s="66"/>
      <c r="BC314" s="66">
        <v>287775215</v>
      </c>
      <c r="BD314" s="66"/>
      <c r="BE314" s="66">
        <f t="shared" si="273"/>
        <v>149328</v>
      </c>
      <c r="BF314" s="66"/>
      <c r="BG314" s="144">
        <f t="shared" si="274"/>
        <v>7.1734506234399587E-2</v>
      </c>
      <c r="BH314" s="66"/>
      <c r="BI314" s="170"/>
      <c r="BJ314" s="66"/>
      <c r="BK314" s="66">
        <f t="shared" si="275"/>
        <v>14378208</v>
      </c>
      <c r="BL314" s="66"/>
      <c r="BM314" s="144">
        <f t="shared" si="276"/>
        <v>0.1023480116576419</v>
      </c>
      <c r="BN314" s="65">
        <f t="shared" si="277"/>
        <v>943525.29508196726</v>
      </c>
      <c r="BO314" s="66"/>
      <c r="BP314" s="66">
        <f t="shared" si="278"/>
        <v>23710062</v>
      </c>
      <c r="BQ314" s="66"/>
      <c r="BR314" s="435">
        <f t="shared" si="283"/>
        <v>8.2390910558437072E-2</v>
      </c>
      <c r="BS314" s="66"/>
      <c r="BT314" s="75"/>
      <c r="BU314" s="170"/>
      <c r="BV314" s="1"/>
      <c r="BW314" s="61">
        <f t="shared" si="189"/>
        <v>305</v>
      </c>
    </row>
    <row r="315" spans="2:75" x14ac:dyDescent="0.3">
      <c r="B315" s="158">
        <f t="shared" si="163"/>
        <v>44215</v>
      </c>
      <c r="C315" s="61"/>
      <c r="D315" s="17">
        <v>174378</v>
      </c>
      <c r="E315" s="16"/>
      <c r="F315" s="16"/>
      <c r="G315" s="16"/>
      <c r="H315" s="16">
        <f t="shared" si="259"/>
        <v>24791418</v>
      </c>
      <c r="I315" s="16"/>
      <c r="J315" s="436">
        <f t="shared" si="260"/>
        <v>7.0836298758908461E-3</v>
      </c>
      <c r="K315" s="16"/>
      <c r="L315" s="16"/>
      <c r="M315" s="16"/>
      <c r="N315" s="16">
        <f t="shared" si="280"/>
        <v>1422331</v>
      </c>
      <c r="O315" s="16">
        <f t="shared" si="261"/>
        <v>81017.705882352937</v>
      </c>
      <c r="P315" s="41"/>
      <c r="Q315" s="17">
        <f t="shared" si="281"/>
        <v>1422331</v>
      </c>
      <c r="R315" s="16"/>
      <c r="S315" s="60">
        <f t="shared" si="282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62"/>
        <v>411111</v>
      </c>
      <c r="AB315" s="33"/>
      <c r="AC315" s="46">
        <f t="shared" si="263"/>
        <v>1.6582794901041965E-2</v>
      </c>
      <c r="AD315" s="33"/>
      <c r="AE315" s="33">
        <f t="shared" si="264"/>
        <v>1343.5</v>
      </c>
      <c r="AF315" s="50"/>
      <c r="AG315" s="33">
        <f t="shared" si="265"/>
        <v>21581</v>
      </c>
      <c r="AH315" s="33">
        <f t="shared" si="266"/>
        <v>1142898421.060914</v>
      </c>
      <c r="AI315" s="213">
        <f t="shared" si="267"/>
        <v>-8.3531510107015455E-2</v>
      </c>
      <c r="AJ315" s="50"/>
      <c r="AK315" s="10"/>
      <c r="AL315" s="23">
        <f t="shared" si="268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9"/>
        <v>1.6608445154593119E-2</v>
      </c>
      <c r="AS315" s="25"/>
      <c r="AT315" s="25"/>
      <c r="AU315" s="24"/>
      <c r="AV315" s="298">
        <f t="shared" si="270"/>
        <v>0.59645180441070378</v>
      </c>
      <c r="AW315" s="298"/>
      <c r="AX315" s="24">
        <f t="shared" si="271"/>
        <v>48323.156862745098</v>
      </c>
      <c r="AY315" s="308"/>
      <c r="AZ315" s="10"/>
      <c r="BA315" s="65">
        <f t="shared" si="272"/>
        <v>2023737</v>
      </c>
      <c r="BB315" s="66"/>
      <c r="BC315" s="66">
        <v>289798952</v>
      </c>
      <c r="BD315" s="66"/>
      <c r="BE315" s="66">
        <f t="shared" si="273"/>
        <v>174378</v>
      </c>
      <c r="BF315" s="66"/>
      <c r="BG315" s="144">
        <f t="shared" si="274"/>
        <v>8.6166334854776094E-2</v>
      </c>
      <c r="BH315" s="66"/>
      <c r="BI315" s="170"/>
      <c r="BJ315" s="66"/>
      <c r="BK315" s="66">
        <f t="shared" si="275"/>
        <v>14194087</v>
      </c>
      <c r="BL315" s="66"/>
      <c r="BM315" s="144">
        <f t="shared" si="276"/>
        <v>0.1002058815054466</v>
      </c>
      <c r="BN315" s="65">
        <f t="shared" si="277"/>
        <v>947055.39869281044</v>
      </c>
      <c r="BO315" s="66"/>
      <c r="BP315" s="66">
        <f t="shared" si="278"/>
        <v>23884440</v>
      </c>
      <c r="BQ315" s="66"/>
      <c r="BR315" s="435">
        <f t="shared" si="283"/>
        <v>8.2417275270201804E-2</v>
      </c>
      <c r="BS315" s="66"/>
      <c r="BT315" s="75"/>
      <c r="BU315" s="170"/>
      <c r="BV315" s="1"/>
      <c r="BW315" s="61">
        <f t="shared" si="189"/>
        <v>306</v>
      </c>
    </row>
    <row r="316" spans="2:75" x14ac:dyDescent="0.3">
      <c r="B316" s="158">
        <f t="shared" si="163"/>
        <v>44216</v>
      </c>
      <c r="C316" s="61"/>
      <c r="D316" s="17">
        <v>190081</v>
      </c>
      <c r="E316" s="16"/>
      <c r="F316" s="16"/>
      <c r="G316" s="16"/>
      <c r="H316" s="16">
        <f t="shared" si="259"/>
        <v>24981499</v>
      </c>
      <c r="I316" s="16"/>
      <c r="J316" s="436">
        <f t="shared" si="260"/>
        <v>7.6672096771552159E-3</v>
      </c>
      <c r="K316" s="16"/>
      <c r="L316" s="16"/>
      <c r="M316" s="16"/>
      <c r="N316" s="16">
        <f t="shared" si="280"/>
        <v>1374339</v>
      </c>
      <c r="O316" s="16">
        <f t="shared" si="261"/>
        <v>81372.96091205212</v>
      </c>
      <c r="P316" s="41"/>
      <c r="Q316" s="17">
        <f t="shared" si="281"/>
        <v>1374339</v>
      </c>
      <c r="R316" s="16"/>
      <c r="S316" s="60">
        <f t="shared" si="282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62"/>
        <v>415505</v>
      </c>
      <c r="AB316" s="33"/>
      <c r="AC316" s="46">
        <f t="shared" si="263"/>
        <v>1.6632508721754449E-2</v>
      </c>
      <c r="AD316" s="33"/>
      <c r="AE316" s="33">
        <f t="shared" si="264"/>
        <v>1353.4364820846906</v>
      </c>
      <c r="AF316" s="50"/>
      <c r="AG316" s="33">
        <f t="shared" si="265"/>
        <v>21880</v>
      </c>
      <c r="AH316" s="33">
        <f t="shared" si="266"/>
        <v>1142698312.060914</v>
      </c>
      <c r="AI316" s="213">
        <f t="shared" si="267"/>
        <v>-7.0636707301533361E-2</v>
      </c>
      <c r="AJ316" s="50"/>
      <c r="AK316" s="10"/>
      <c r="AL316" s="23">
        <f t="shared" si="268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9"/>
        <v>1.2623617981500634E-2</v>
      </c>
      <c r="AS316" s="25"/>
      <c r="AT316" s="25"/>
      <c r="AU316" s="24"/>
      <c r="AV316" s="298">
        <f t="shared" si="270"/>
        <v>0.59938556929670228</v>
      </c>
      <c r="AW316" s="298"/>
      <c r="AX316" s="24">
        <f t="shared" si="271"/>
        <v>48773.778501628665</v>
      </c>
      <c r="AY316" s="308"/>
      <c r="AZ316" s="10"/>
      <c r="BA316" s="65">
        <f t="shared" si="272"/>
        <v>1779241</v>
      </c>
      <c r="BB316" s="66"/>
      <c r="BC316" s="66">
        <v>291578193</v>
      </c>
      <c r="BD316" s="66"/>
      <c r="BE316" s="66">
        <f t="shared" si="273"/>
        <v>190081</v>
      </c>
      <c r="BF316" s="66"/>
      <c r="BG316" s="144">
        <f t="shared" si="274"/>
        <v>0.10683263256635835</v>
      </c>
      <c r="BH316" s="66"/>
      <c r="BI316" s="170"/>
      <c r="BJ316" s="66"/>
      <c r="BK316" s="66">
        <f t="shared" si="275"/>
        <v>14128864</v>
      </c>
      <c r="BL316" s="66"/>
      <c r="BM316" s="144">
        <f t="shared" si="276"/>
        <v>9.7271726870610406E-2</v>
      </c>
      <c r="BN316" s="65">
        <f t="shared" si="277"/>
        <v>949766.10097719869</v>
      </c>
      <c r="BO316" s="66"/>
      <c r="BP316" s="66">
        <f t="shared" si="278"/>
        <v>24074521</v>
      </c>
      <c r="BQ316" s="66"/>
      <c r="BR316" s="435">
        <f t="shared" si="283"/>
        <v>8.2566260365019822E-2</v>
      </c>
      <c r="BS316" s="66"/>
      <c r="BT316" s="75"/>
      <c r="BU316" s="170"/>
      <c r="BV316" s="1"/>
      <c r="BW316" s="61">
        <f t="shared" si="189"/>
        <v>307</v>
      </c>
    </row>
    <row r="317" spans="2:75" x14ac:dyDescent="0.3">
      <c r="B317" s="158">
        <f t="shared" si="163"/>
        <v>44217</v>
      </c>
      <c r="C317" s="61"/>
      <c r="D317" s="17">
        <v>193758</v>
      </c>
      <c r="E317" s="16"/>
      <c r="F317" s="16"/>
      <c r="G317" s="16"/>
      <c r="H317" s="16">
        <f t="shared" si="259"/>
        <v>25175257</v>
      </c>
      <c r="I317" s="16"/>
      <c r="J317" s="436">
        <f t="shared" si="260"/>
        <v>7.7560597944903147E-3</v>
      </c>
      <c r="K317" s="16"/>
      <c r="L317" s="16"/>
      <c r="M317" s="16"/>
      <c r="N317" s="16">
        <f t="shared" si="280"/>
        <v>1333678</v>
      </c>
      <c r="O317" s="16">
        <f t="shared" si="261"/>
        <v>81737.847402597399</v>
      </c>
      <c r="P317" s="41"/>
      <c r="Q317" s="17">
        <f t="shared" si="281"/>
        <v>1333678</v>
      </c>
      <c r="R317" s="16"/>
      <c r="S317" s="60">
        <f t="shared" si="282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62"/>
        <v>419868</v>
      </c>
      <c r="AB317" s="33"/>
      <c r="AC317" s="46">
        <f t="shared" si="263"/>
        <v>1.6677803924702736E-2</v>
      </c>
      <c r="AD317" s="33"/>
      <c r="AE317" s="33">
        <f t="shared" si="264"/>
        <v>1363.2077922077922</v>
      </c>
      <c r="AF317" s="50"/>
      <c r="AG317" s="33">
        <f t="shared" si="265"/>
        <v>22101</v>
      </c>
      <c r="AH317" s="33">
        <f t="shared" si="266"/>
        <v>1142499232.060914</v>
      </c>
      <c r="AI317" s="213">
        <f t="shared" si="267"/>
        <v>-6.1568510891257269E-2</v>
      </c>
      <c r="AJ317" s="50"/>
      <c r="AK317" s="10"/>
      <c r="AL317" s="23">
        <f t="shared" si="268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9"/>
        <v>8.5110745280845227E-3</v>
      </c>
      <c r="AS317" s="25"/>
      <c r="AT317" s="25"/>
      <c r="AU317" s="24"/>
      <c r="AV317" s="298">
        <f t="shared" si="270"/>
        <v>0.59983463128102332</v>
      </c>
      <c r="AW317" s="298"/>
      <c r="AX317" s="24">
        <f t="shared" si="271"/>
        <v>49029.191558441562</v>
      </c>
      <c r="AY317" s="308"/>
      <c r="AZ317" s="10"/>
      <c r="BA317" s="65">
        <f t="shared" si="272"/>
        <v>1984381</v>
      </c>
      <c r="BB317" s="66"/>
      <c r="BC317" s="66">
        <v>293562574</v>
      </c>
      <c r="BD317" s="66"/>
      <c r="BE317" s="66">
        <f t="shared" si="273"/>
        <v>193758</v>
      </c>
      <c r="BF317" s="66"/>
      <c r="BG317" s="144">
        <f t="shared" si="274"/>
        <v>9.7641531540566054E-2</v>
      </c>
      <c r="BH317" s="66"/>
      <c r="BI317" s="170"/>
      <c r="BJ317" s="66"/>
      <c r="BK317" s="66">
        <f t="shared" si="275"/>
        <v>14088821</v>
      </c>
      <c r="BL317" s="66"/>
      <c r="BM317" s="144">
        <f t="shared" si="276"/>
        <v>9.4662143837301926E-2</v>
      </c>
      <c r="BN317" s="65">
        <f t="shared" si="277"/>
        <v>953125.24025974027</v>
      </c>
      <c r="BO317" s="66"/>
      <c r="BP317" s="66">
        <f t="shared" si="278"/>
        <v>24268279</v>
      </c>
      <c r="BQ317" s="66"/>
      <c r="BR317" s="435">
        <f t="shared" si="283"/>
        <v>8.2668163960164756E-2</v>
      </c>
      <c r="BS317" s="66"/>
      <c r="BT317" s="75"/>
      <c r="BU317" s="170"/>
      <c r="BV317" s="1"/>
      <c r="BW317" s="61">
        <f t="shared" si="189"/>
        <v>308</v>
      </c>
    </row>
    <row r="318" spans="2:75" x14ac:dyDescent="0.3">
      <c r="B318" s="158">
        <f t="shared" si="163"/>
        <v>44218</v>
      </c>
      <c r="C318" s="61"/>
      <c r="D318" s="17">
        <v>192065</v>
      </c>
      <c r="E318" s="16"/>
      <c r="F318" s="16"/>
      <c r="G318" s="16"/>
      <c r="H318" s="16">
        <f t="shared" si="259"/>
        <v>25367322</v>
      </c>
      <c r="I318" s="16"/>
      <c r="J318" s="436">
        <f t="shared" si="260"/>
        <v>7.6291177484305323E-3</v>
      </c>
      <c r="K318" s="16"/>
      <c r="L318" s="16"/>
      <c r="M318" s="16"/>
      <c r="N318" s="16">
        <f t="shared" si="280"/>
        <v>1276937</v>
      </c>
      <c r="O318" s="16">
        <f t="shared" si="261"/>
        <v>82094.89320388349</v>
      </c>
      <c r="P318" s="41"/>
      <c r="Q318" s="17">
        <f t="shared" si="281"/>
        <v>1276937</v>
      </c>
      <c r="R318" s="16"/>
      <c r="S318" s="60">
        <f t="shared" si="282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62"/>
        <v>423754</v>
      </c>
      <c r="AB318" s="33"/>
      <c r="AC318" s="46">
        <f t="shared" si="263"/>
        <v>1.6704719560070237E-2</v>
      </c>
      <c r="AD318" s="33"/>
      <c r="AE318" s="33">
        <f t="shared" si="264"/>
        <v>1371.3721682847897</v>
      </c>
      <c r="AF318" s="50"/>
      <c r="AG318" s="33">
        <f t="shared" si="265"/>
        <v>22170</v>
      </c>
      <c r="AH318" s="33">
        <f t="shared" si="266"/>
        <v>1142266890.060914</v>
      </c>
      <c r="AI318" s="213">
        <f t="shared" si="267"/>
        <v>-5.2523612120176075E-2</v>
      </c>
      <c r="AJ318" s="50"/>
      <c r="AK318" s="10"/>
      <c r="AL318" s="23">
        <f t="shared" si="268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9"/>
        <v>8.0609279218827427E-3</v>
      </c>
      <c r="AS318" s="25"/>
      <c r="AT318" s="25"/>
      <c r="AU318" s="24"/>
      <c r="AV318" s="298">
        <f t="shared" si="270"/>
        <v>0.6000916848849871</v>
      </c>
      <c r="AW318" s="298"/>
      <c r="AX318" s="24">
        <f t="shared" si="271"/>
        <v>49264.462783171519</v>
      </c>
      <c r="AY318" s="308"/>
      <c r="AZ318" s="10"/>
      <c r="BA318" s="65">
        <f t="shared" si="272"/>
        <v>1977004</v>
      </c>
      <c r="BB318" s="66"/>
      <c r="BC318" s="66">
        <v>295539578</v>
      </c>
      <c r="BD318" s="66"/>
      <c r="BE318" s="66">
        <f t="shared" si="273"/>
        <v>192065</v>
      </c>
      <c r="BF318" s="66"/>
      <c r="BG318" s="144">
        <f t="shared" si="274"/>
        <v>9.7149525241223583E-2</v>
      </c>
      <c r="BH318" s="66"/>
      <c r="BI318" s="170"/>
      <c r="BJ318" s="66"/>
      <c r="BK318" s="66">
        <f t="shared" si="275"/>
        <v>13729693</v>
      </c>
      <c r="BL318" s="66"/>
      <c r="BM318" s="144">
        <f t="shared" si="276"/>
        <v>9.3005502745035884E-2</v>
      </c>
      <c r="BN318" s="65">
        <f t="shared" si="277"/>
        <v>956438.76375404536</v>
      </c>
      <c r="BO318" s="66"/>
      <c r="BP318" s="66">
        <f t="shared" si="278"/>
        <v>24460344</v>
      </c>
      <c r="BQ318" s="66"/>
      <c r="BR318" s="435">
        <f t="shared" si="283"/>
        <v>8.2765036634111999E-2</v>
      </c>
      <c r="BS318" s="66"/>
      <c r="BT318" s="75"/>
      <c r="BU318" s="170"/>
      <c r="BV318" s="1"/>
      <c r="BW318" s="61">
        <f t="shared" si="189"/>
        <v>309</v>
      </c>
    </row>
    <row r="319" spans="2:75" x14ac:dyDescent="0.3">
      <c r="B319" s="158">
        <f t="shared" si="163"/>
        <v>44219</v>
      </c>
      <c r="C319" s="61"/>
      <c r="D319" s="17">
        <v>173067</v>
      </c>
      <c r="E319" s="16"/>
      <c r="F319" s="16"/>
      <c r="G319" s="16"/>
      <c r="H319" s="16">
        <f t="shared" si="259"/>
        <v>25540389</v>
      </c>
      <c r="I319" s="16"/>
      <c r="J319" s="436">
        <f t="shared" si="260"/>
        <v>6.8224387264844118E-3</v>
      </c>
      <c r="K319" s="16"/>
      <c r="L319" s="16"/>
      <c r="M319" s="16"/>
      <c r="N319" s="16">
        <f t="shared" si="280"/>
        <v>1247237</v>
      </c>
      <c r="O319" s="16">
        <f t="shared" si="261"/>
        <v>82388.351612903221</v>
      </c>
      <c r="P319" s="41"/>
      <c r="Q319" s="17">
        <f t="shared" si="281"/>
        <v>1247237</v>
      </c>
      <c r="R319" s="16"/>
      <c r="S319" s="60">
        <f t="shared" si="282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62"/>
        <v>427193</v>
      </c>
      <c r="AB319" s="33"/>
      <c r="AC319" s="46">
        <f t="shared" si="263"/>
        <v>1.6726174374243088E-2</v>
      </c>
      <c r="AD319" s="33"/>
      <c r="AE319" s="33">
        <f t="shared" si="264"/>
        <v>1378.0419354838709</v>
      </c>
      <c r="AF319" s="50"/>
      <c r="AG319" s="33">
        <f t="shared" si="265"/>
        <v>22232</v>
      </c>
      <c r="AH319" s="33">
        <f t="shared" si="266"/>
        <v>1142073860.060914</v>
      </c>
      <c r="AI319" s="213">
        <f t="shared" si="267"/>
        <v>-5.548474806695556E-2</v>
      </c>
      <c r="AJ319" s="50"/>
      <c r="AK319" s="10"/>
      <c r="AL319" s="23">
        <f t="shared" si="268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9"/>
        <v>7.1162057185710382E-3</v>
      </c>
      <c r="AS319" s="25"/>
      <c r="AT319" s="25"/>
      <c r="AU319" s="24"/>
      <c r="AV319" s="298">
        <f t="shared" si="270"/>
        <v>0.60026677745589541</v>
      </c>
      <c r="AW319" s="298"/>
      <c r="AX319" s="24">
        <f t="shared" si="271"/>
        <v>49454.990322580648</v>
      </c>
      <c r="AY319" s="308"/>
      <c r="AZ319" s="10"/>
      <c r="BA319" s="65">
        <f t="shared" si="272"/>
        <v>1858102</v>
      </c>
      <c r="BB319" s="66"/>
      <c r="BC319" s="66">
        <v>297397680</v>
      </c>
      <c r="BD319" s="66"/>
      <c r="BE319" s="66">
        <f t="shared" si="273"/>
        <v>173067</v>
      </c>
      <c r="BF319" s="66"/>
      <c r="BG319" s="144">
        <f t="shared" si="274"/>
        <v>9.3141818909833793E-2</v>
      </c>
      <c r="BH319" s="66"/>
      <c r="BI319" s="170"/>
      <c r="BJ319" s="66"/>
      <c r="BK319" s="66">
        <f t="shared" si="275"/>
        <v>13644554</v>
      </c>
      <c r="BL319" s="66"/>
      <c r="BM319" s="144">
        <f t="shared" si="276"/>
        <v>9.1409143897264802E-2</v>
      </c>
      <c r="BN319" s="65">
        <f t="shared" si="277"/>
        <v>959347.3548387097</v>
      </c>
      <c r="BO319" s="66"/>
      <c r="BP319" s="66">
        <f t="shared" si="278"/>
        <v>24633411</v>
      </c>
      <c r="BQ319" s="66"/>
      <c r="BR319" s="435">
        <f t="shared" si="283"/>
        <v>8.28298694192907E-2</v>
      </c>
      <c r="BS319" s="66"/>
      <c r="BT319" s="75"/>
      <c r="BU319" s="170"/>
      <c r="BV319" s="1"/>
      <c r="BW319" s="61">
        <f t="shared" si="189"/>
        <v>310</v>
      </c>
    </row>
    <row r="320" spans="2:75" x14ac:dyDescent="0.3">
      <c r="B320" s="347">
        <f t="shared" si="163"/>
        <v>44220</v>
      </c>
      <c r="C320" s="61"/>
      <c r="D320" s="17">
        <v>135182</v>
      </c>
      <c r="E320" s="16"/>
      <c r="F320" s="16"/>
      <c r="G320" s="16"/>
      <c r="H320" s="16">
        <f t="shared" si="259"/>
        <v>25675571</v>
      </c>
      <c r="I320" s="16"/>
      <c r="J320" s="436">
        <f t="shared" si="260"/>
        <v>5.2928716160117999E-3</v>
      </c>
      <c r="K320" s="16"/>
      <c r="L320" s="16"/>
      <c r="M320" s="16"/>
      <c r="N320" s="16">
        <f t="shared" si="280"/>
        <v>1207859</v>
      </c>
      <c r="O320" s="16">
        <f t="shared" si="261"/>
        <v>82558.106109324755</v>
      </c>
      <c r="P320" s="41"/>
      <c r="Q320" s="17">
        <f t="shared" si="281"/>
        <v>1207859</v>
      </c>
      <c r="R320" s="16"/>
      <c r="S320" s="60">
        <f t="shared" si="282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62"/>
        <v>429037</v>
      </c>
      <c r="AB320" s="33"/>
      <c r="AC320" s="46">
        <f t="shared" si="263"/>
        <v>1.6709930229010291E-2</v>
      </c>
      <c r="AD320" s="33"/>
      <c r="AE320" s="33">
        <f t="shared" si="264"/>
        <v>1379.5401929260449</v>
      </c>
      <c r="AF320" s="50"/>
      <c r="AG320" s="33">
        <f t="shared" si="265"/>
        <v>22230</v>
      </c>
      <c r="AH320" s="33">
        <f t="shared" si="266"/>
        <v>1141975020.060914</v>
      </c>
      <c r="AI320" s="213">
        <f t="shared" si="267"/>
        <v>-5.492730210016155E-2</v>
      </c>
      <c r="AJ320" s="50"/>
      <c r="AK320" s="10"/>
      <c r="AL320" s="23">
        <f t="shared" si="268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9"/>
        <v>5.1263295977111026E-3</v>
      </c>
      <c r="AS320" s="25"/>
      <c r="AT320" s="25"/>
      <c r="AU320" s="24"/>
      <c r="AV320" s="298">
        <f t="shared" si="270"/>
        <v>0.6001673341558792</v>
      </c>
      <c r="AW320" s="298"/>
      <c r="AX320" s="24">
        <f t="shared" si="271"/>
        <v>49548.678456591639</v>
      </c>
      <c r="AY320" s="308"/>
      <c r="AZ320" s="10"/>
      <c r="BA320" s="65">
        <f t="shared" si="272"/>
        <v>1683887</v>
      </c>
      <c r="BB320" s="66"/>
      <c r="BC320" s="66">
        <v>299081567</v>
      </c>
      <c r="BD320" s="66"/>
      <c r="BE320" s="66">
        <f t="shared" si="273"/>
        <v>135182</v>
      </c>
      <c r="BF320" s="66"/>
      <c r="BG320" s="144">
        <f t="shared" si="274"/>
        <v>8.0279733735102179E-2</v>
      </c>
      <c r="BH320" s="66"/>
      <c r="BI320" s="170"/>
      <c r="BJ320" s="66"/>
      <c r="BK320" s="66">
        <f t="shared" si="275"/>
        <v>13388028</v>
      </c>
      <c r="BL320" s="66"/>
      <c r="BM320" s="144">
        <f t="shared" si="276"/>
        <v>9.0219336260724883E-2</v>
      </c>
      <c r="BN320" s="65">
        <f t="shared" si="277"/>
        <v>961677.06430868164</v>
      </c>
      <c r="BO320" s="66"/>
      <c r="BP320" s="66">
        <f t="shared" si="278"/>
        <v>24768593</v>
      </c>
      <c r="BQ320" s="66"/>
      <c r="BR320" s="435">
        <f t="shared" si="283"/>
        <v>8.281551166274316E-2</v>
      </c>
      <c r="BS320" s="66"/>
      <c r="BT320" s="75"/>
      <c r="BU320" s="170"/>
      <c r="BV320" s="1"/>
      <c r="BW320" s="61">
        <f t="shared" si="189"/>
        <v>311</v>
      </c>
    </row>
    <row r="321" spans="2:75" x14ac:dyDescent="0.3">
      <c r="B321" s="158">
        <f t="shared" si="163"/>
        <v>44221</v>
      </c>
      <c r="C321" s="61"/>
      <c r="D321" s="17">
        <v>152244</v>
      </c>
      <c r="E321" s="16"/>
      <c r="F321" s="16"/>
      <c r="G321" s="16"/>
      <c r="H321" s="16">
        <f t="shared" si="259"/>
        <v>25827815</v>
      </c>
      <c r="I321" s="16"/>
      <c r="J321" s="436">
        <f t="shared" si="260"/>
        <v>5.9295273316414265E-3</v>
      </c>
      <c r="K321" s="16"/>
      <c r="L321" s="16"/>
      <c r="M321" s="16"/>
      <c r="N321" s="16">
        <f t="shared" si="280"/>
        <v>1210775</v>
      </c>
      <c r="O321" s="16">
        <f t="shared" si="261"/>
        <v>82781.458333333328</v>
      </c>
      <c r="P321" s="41"/>
      <c r="Q321" s="17">
        <f t="shared" si="281"/>
        <v>1210775</v>
      </c>
      <c r="R321" s="16"/>
      <c r="S321" s="60">
        <f t="shared" si="282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62"/>
        <v>430934</v>
      </c>
      <c r="AB321" s="33"/>
      <c r="AC321" s="46">
        <f t="shared" si="263"/>
        <v>1.6684880234739175E-2</v>
      </c>
      <c r="AD321" s="33"/>
      <c r="AE321" s="33">
        <f t="shared" si="264"/>
        <v>1381.198717948718</v>
      </c>
      <c r="AF321" s="50"/>
      <c r="AG321" s="33">
        <f t="shared" si="265"/>
        <v>22625</v>
      </c>
      <c r="AH321" s="33">
        <f t="shared" si="266"/>
        <v>1141814416.060914</v>
      </c>
      <c r="AI321" s="213">
        <f t="shared" si="267"/>
        <v>-1.8863833477883781E-2</v>
      </c>
      <c r="AJ321" s="50"/>
      <c r="AK321" s="10"/>
      <c r="AL321" s="23">
        <f t="shared" si="268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9"/>
        <v>1.3479939406757031E-2</v>
      </c>
      <c r="AS321" s="25"/>
      <c r="AT321" s="25"/>
      <c r="AU321" s="24"/>
      <c r="AV321" s="298">
        <f t="shared" si="270"/>
        <v>0.60467213351187465</v>
      </c>
      <c r="AW321" s="298"/>
      <c r="AX321" s="24">
        <f t="shared" si="271"/>
        <v>50055.641025641024</v>
      </c>
      <c r="AY321" s="308"/>
      <c r="AZ321" s="10"/>
      <c r="BA321" s="65">
        <f t="shared" si="272"/>
        <v>2035643</v>
      </c>
      <c r="BB321" s="66"/>
      <c r="BC321" s="66">
        <v>301117210</v>
      </c>
      <c r="BD321" s="66"/>
      <c r="BE321" s="66">
        <f t="shared" si="273"/>
        <v>152244</v>
      </c>
      <c r="BF321" s="66"/>
      <c r="BG321" s="144">
        <f t="shared" si="274"/>
        <v>7.4789145247963415E-2</v>
      </c>
      <c r="BH321" s="66"/>
      <c r="BI321" s="170"/>
      <c r="BJ321" s="66"/>
      <c r="BK321" s="66">
        <f t="shared" si="275"/>
        <v>13341995</v>
      </c>
      <c r="BL321" s="66"/>
      <c r="BM321" s="144">
        <f t="shared" si="276"/>
        <v>9.0749172069094608E-2</v>
      </c>
      <c r="BN321" s="65">
        <f t="shared" si="277"/>
        <v>965119.26282051287</v>
      </c>
      <c r="BO321" s="66"/>
      <c r="BP321" s="66">
        <f t="shared" si="278"/>
        <v>24920837</v>
      </c>
      <c r="BQ321" s="66"/>
      <c r="BR321" s="435">
        <f t="shared" si="283"/>
        <v>8.2761251009200038E-2</v>
      </c>
      <c r="BS321" s="66"/>
      <c r="BT321" s="75"/>
      <c r="BU321" s="170"/>
      <c r="BV321" s="1"/>
      <c r="BW321" s="61">
        <f t="shared" si="189"/>
        <v>312</v>
      </c>
    </row>
    <row r="322" spans="2:75" x14ac:dyDescent="0.3">
      <c r="B322" s="158">
        <f t="shared" si="163"/>
        <v>44222</v>
      </c>
      <c r="C322" s="61"/>
      <c r="D322" s="17">
        <v>151727</v>
      </c>
      <c r="E322" s="16"/>
      <c r="F322" s="16"/>
      <c r="G322" s="16"/>
      <c r="H322" s="16">
        <f t="shared" si="259"/>
        <v>25979542</v>
      </c>
      <c r="I322" s="16"/>
      <c r="J322" s="436">
        <f t="shared" si="260"/>
        <v>5.8745581072189032E-3</v>
      </c>
      <c r="K322" s="16"/>
      <c r="L322" s="16"/>
      <c r="M322" s="16"/>
      <c r="N322" s="16">
        <f t="shared" si="280"/>
        <v>1188124</v>
      </c>
      <c r="O322" s="16">
        <f t="shared" si="261"/>
        <v>83001.731629392976</v>
      </c>
      <c r="P322" s="41"/>
      <c r="Q322" s="17">
        <f t="shared" si="281"/>
        <v>1188124</v>
      </c>
      <c r="R322" s="16"/>
      <c r="S322" s="60">
        <f t="shared" si="282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62"/>
        <v>434846</v>
      </c>
      <c r="AB322" s="33"/>
      <c r="AC322" s="46">
        <f t="shared" si="263"/>
        <v>1.6738016397671675E-2</v>
      </c>
      <c r="AD322" s="33"/>
      <c r="AE322" s="33">
        <f t="shared" si="264"/>
        <v>1389.2843450479234</v>
      </c>
      <c r="AF322" s="50"/>
      <c r="AG322" s="33">
        <f t="shared" si="265"/>
        <v>23735</v>
      </c>
      <c r="AH322" s="33">
        <f t="shared" si="266"/>
        <v>1141686676.060914</v>
      </c>
      <c r="AI322" s="213">
        <f t="shared" si="267"/>
        <v>9.9810018071451734E-2</v>
      </c>
      <c r="AJ322" s="50"/>
      <c r="AK322" s="10"/>
      <c r="AL322" s="23">
        <f t="shared" si="268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9"/>
        <v>8.0293340231639664E-3</v>
      </c>
      <c r="AS322" s="25"/>
      <c r="AT322" s="25"/>
      <c r="AU322" s="24"/>
      <c r="AV322" s="298">
        <f t="shared" si="270"/>
        <v>0.60596745700905741</v>
      </c>
      <c r="AW322" s="298"/>
      <c r="AX322" s="24">
        <f t="shared" si="271"/>
        <v>50296.348242811502</v>
      </c>
      <c r="AY322" s="308"/>
      <c r="AZ322" s="10"/>
      <c r="BA322" s="65">
        <f t="shared" si="272"/>
        <v>1294397</v>
      </c>
      <c r="BB322" s="66"/>
      <c r="BC322" s="66">
        <v>302411607</v>
      </c>
      <c r="BD322" s="66"/>
      <c r="BE322" s="66">
        <f t="shared" si="273"/>
        <v>151727</v>
      </c>
      <c r="BF322" s="66"/>
      <c r="BG322" s="144">
        <f t="shared" si="274"/>
        <v>0.11721828774325033</v>
      </c>
      <c r="BH322" s="66"/>
      <c r="BI322" s="170"/>
      <c r="BJ322" s="66"/>
      <c r="BK322" s="66">
        <f t="shared" si="275"/>
        <v>12612655</v>
      </c>
      <c r="BL322" s="66"/>
      <c r="BM322" s="144">
        <f t="shared" si="276"/>
        <v>9.4200943417543731E-2</v>
      </c>
      <c r="BN322" s="65">
        <f t="shared" si="277"/>
        <v>966171.26837060705</v>
      </c>
      <c r="BO322" s="66"/>
      <c r="BP322" s="66">
        <f t="shared" si="278"/>
        <v>25072564</v>
      </c>
      <c r="BQ322" s="66"/>
      <c r="BR322" s="435">
        <f t="shared" si="283"/>
        <v>8.2908735708679335E-2</v>
      </c>
      <c r="BS322" s="66"/>
      <c r="BT322" s="75"/>
      <c r="BU322" s="170"/>
      <c r="BV322" s="1"/>
      <c r="BW322" s="61">
        <f t="shared" si="189"/>
        <v>313</v>
      </c>
    </row>
    <row r="323" spans="2:75" x14ac:dyDescent="0.3">
      <c r="B323" s="158">
        <f t="shared" si="163"/>
        <v>44223</v>
      </c>
      <c r="C323" s="61"/>
      <c r="D323" s="17">
        <v>160031</v>
      </c>
      <c r="E323" s="16"/>
      <c r="F323" s="16"/>
      <c r="G323" s="16"/>
      <c r="H323" s="16">
        <f t="shared" si="259"/>
        <v>26139573</v>
      </c>
      <c r="I323" s="16"/>
      <c r="J323" s="436">
        <f t="shared" si="260"/>
        <v>6.1598853436292296E-3</v>
      </c>
      <c r="K323" s="16"/>
      <c r="L323" s="16"/>
      <c r="M323" s="16"/>
      <c r="N323" s="16">
        <f t="shared" si="280"/>
        <v>1158074</v>
      </c>
      <c r="O323" s="16">
        <f t="shared" si="261"/>
        <v>83247.047770700636</v>
      </c>
      <c r="P323" s="41"/>
      <c r="Q323" s="17">
        <f t="shared" si="281"/>
        <v>1158074</v>
      </c>
      <c r="R323" s="16"/>
      <c r="S323" s="60">
        <f t="shared" si="282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62"/>
        <v>439044</v>
      </c>
      <c r="AB323" s="33"/>
      <c r="AC323" s="46">
        <f t="shared" si="263"/>
        <v>1.6796142767902138E-2</v>
      </c>
      <c r="AD323" s="33"/>
      <c r="AE323" s="33">
        <f t="shared" si="264"/>
        <v>1398.2292993630574</v>
      </c>
      <c r="AF323" s="50"/>
      <c r="AG323" s="33">
        <f t="shared" si="265"/>
        <v>23539</v>
      </c>
      <c r="AH323" s="33">
        <f t="shared" si="266"/>
        <v>1141500285.060914</v>
      </c>
      <c r="AI323" s="213">
        <f t="shared" si="267"/>
        <v>7.5822669104204751E-2</v>
      </c>
      <c r="AJ323" s="50"/>
      <c r="AK323" s="10"/>
      <c r="AL323" s="23">
        <f t="shared" si="268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9"/>
        <v>1.2725407627139262E-2</v>
      </c>
      <c r="AS323" s="25"/>
      <c r="AT323" s="25"/>
      <c r="AU323" s="24"/>
      <c r="AV323" s="298">
        <f t="shared" si="270"/>
        <v>0.6099215928278553</v>
      </c>
      <c r="AW323" s="298"/>
      <c r="AX323" s="24">
        <f t="shared" si="271"/>
        <v>50774.171974522294</v>
      </c>
      <c r="AY323" s="308"/>
      <c r="AZ323" s="10"/>
      <c r="BA323" s="65">
        <f t="shared" si="272"/>
        <v>2002419</v>
      </c>
      <c r="BB323" s="66"/>
      <c r="BC323" s="66">
        <v>304414026</v>
      </c>
      <c r="BD323" s="66"/>
      <c r="BE323" s="66">
        <f t="shared" si="273"/>
        <v>160031</v>
      </c>
      <c r="BF323" s="66"/>
      <c r="BG323" s="144">
        <f t="shared" si="274"/>
        <v>7.9918838165239148E-2</v>
      </c>
      <c r="BH323" s="66"/>
      <c r="BI323" s="170"/>
      <c r="BJ323" s="66"/>
      <c r="BK323" s="66">
        <f t="shared" si="275"/>
        <v>12835833</v>
      </c>
      <c r="BL323" s="66"/>
      <c r="BM323" s="144">
        <f t="shared" si="276"/>
        <v>9.0221959104640898E-2</v>
      </c>
      <c r="BN323" s="65">
        <f t="shared" si="277"/>
        <v>969471.42038216558</v>
      </c>
      <c r="BO323" s="66"/>
      <c r="BP323" s="66">
        <f t="shared" si="278"/>
        <v>25232595</v>
      </c>
      <c r="BQ323" s="66"/>
      <c r="BR323" s="435">
        <f t="shared" si="283"/>
        <v>8.288906832433536E-2</v>
      </c>
      <c r="BS323" s="66"/>
      <c r="BT323" s="75"/>
      <c r="BU323" s="170"/>
      <c r="BV323" s="1"/>
      <c r="BW323" s="61">
        <f t="shared" si="189"/>
        <v>314</v>
      </c>
    </row>
    <row r="324" spans="2:75" x14ac:dyDescent="0.3">
      <c r="B324" s="158">
        <f t="shared" si="163"/>
        <v>44224</v>
      </c>
      <c r="C324" s="61"/>
      <c r="D324" s="17">
        <v>162633</v>
      </c>
      <c r="E324" s="16"/>
      <c r="F324" s="16"/>
      <c r="G324" s="16"/>
      <c r="H324" s="16">
        <f t="shared" si="259"/>
        <v>26302206</v>
      </c>
      <c r="I324" s="16"/>
      <c r="J324" s="436">
        <f t="shared" si="260"/>
        <v>6.2217160165546695E-3</v>
      </c>
      <c r="K324" s="16"/>
      <c r="L324" s="16"/>
      <c r="M324" s="16"/>
      <c r="N324" s="16">
        <f t="shared" si="280"/>
        <v>1126949</v>
      </c>
      <c r="O324" s="16">
        <f t="shared" si="261"/>
        <v>83499.066666666666</v>
      </c>
      <c r="P324" s="41"/>
      <c r="Q324" s="17">
        <f t="shared" si="281"/>
        <v>1126949</v>
      </c>
      <c r="R324" s="16"/>
      <c r="S324" s="60">
        <f t="shared" si="282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62"/>
        <v>442963</v>
      </c>
      <c r="AB324" s="33"/>
      <c r="AC324" s="46">
        <f t="shared" si="263"/>
        <v>1.6841287000793775E-2</v>
      </c>
      <c r="AD324" s="33"/>
      <c r="AE324" s="33">
        <f t="shared" si="264"/>
        <v>1406.2317460317461</v>
      </c>
      <c r="AF324" s="50"/>
      <c r="AG324" s="33">
        <f t="shared" si="265"/>
        <v>23095</v>
      </c>
      <c r="AH324" s="33">
        <f t="shared" si="266"/>
        <v>1141300663.060914</v>
      </c>
      <c r="AI324" s="213">
        <f t="shared" si="267"/>
        <v>4.4975340482331115E-2</v>
      </c>
      <c r="AJ324" s="50"/>
      <c r="AK324" s="10"/>
      <c r="AL324" s="23">
        <f t="shared" si="268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9"/>
        <v>7.9687187364557311E-3</v>
      </c>
      <c r="AS324" s="25"/>
      <c r="AT324" s="25"/>
      <c r="AU324" s="24"/>
      <c r="AV324" s="298">
        <f t="shared" si="270"/>
        <v>0.61098053904680083</v>
      </c>
      <c r="AW324" s="298"/>
      <c r="AX324" s="24">
        <f t="shared" si="271"/>
        <v>51016.304761904765</v>
      </c>
      <c r="AY324" s="308"/>
      <c r="AZ324" s="10"/>
      <c r="BA324" s="65">
        <f t="shared" si="272"/>
        <v>2038820</v>
      </c>
      <c r="BB324" s="66"/>
      <c r="BC324" s="66">
        <v>306452846</v>
      </c>
      <c r="BD324" s="66"/>
      <c r="BE324" s="66">
        <f t="shared" si="273"/>
        <v>162633</v>
      </c>
      <c r="BF324" s="66"/>
      <c r="BG324" s="144">
        <f t="shared" si="274"/>
        <v>7.9768199252508803E-2</v>
      </c>
      <c r="BH324" s="66"/>
      <c r="BI324" s="170"/>
      <c r="BJ324" s="66"/>
      <c r="BK324" s="66">
        <f t="shared" si="275"/>
        <v>12890272</v>
      </c>
      <c r="BL324" s="66"/>
      <c r="BM324" s="144">
        <f t="shared" si="276"/>
        <v>8.742631652768848E-2</v>
      </c>
      <c r="BN324" s="65">
        <f t="shared" si="277"/>
        <v>972866.17777777778</v>
      </c>
      <c r="BO324" s="66"/>
      <c r="BP324" s="66">
        <f t="shared" si="278"/>
        <v>25395228</v>
      </c>
      <c r="BQ324" s="66"/>
      <c r="BR324" s="435">
        <f t="shared" si="283"/>
        <v>8.2868305292227565E-2</v>
      </c>
      <c r="BS324" s="66"/>
      <c r="BT324" s="75"/>
      <c r="BU324" s="170"/>
      <c r="BV324" s="1"/>
      <c r="BW324" s="61">
        <f t="shared" si="189"/>
        <v>315</v>
      </c>
    </row>
    <row r="325" spans="2:75" x14ac:dyDescent="0.3">
      <c r="B325" s="158">
        <f t="shared" si="163"/>
        <v>44225</v>
      </c>
      <c r="C325" s="61"/>
      <c r="D325" s="17">
        <v>169033</v>
      </c>
      <c r="E325" s="16"/>
      <c r="F325" s="16"/>
      <c r="G325" s="16"/>
      <c r="H325" s="16">
        <f t="shared" si="259"/>
        <v>26471239</v>
      </c>
      <c r="I325" s="16"/>
      <c r="J325" s="436">
        <f t="shared" si="260"/>
        <v>6.4265712161177659E-3</v>
      </c>
      <c r="K325" s="16"/>
      <c r="L325" s="16"/>
      <c r="M325" s="16"/>
      <c r="N325" s="16">
        <f t="shared" si="280"/>
        <v>1103917</v>
      </c>
      <c r="O325" s="16">
        <f t="shared" si="261"/>
        <v>83769.743670886077</v>
      </c>
      <c r="P325" s="41"/>
      <c r="Q325" s="17">
        <f t="shared" si="281"/>
        <v>1103917</v>
      </c>
      <c r="R325" s="16"/>
      <c r="S325" s="60">
        <f t="shared" si="282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62"/>
        <v>446615</v>
      </c>
      <c r="AB325" s="33"/>
      <c r="AC325" s="46">
        <f t="shared" si="263"/>
        <v>1.6871707440667964E-2</v>
      </c>
      <c r="AD325" s="33"/>
      <c r="AE325" s="33">
        <f t="shared" si="264"/>
        <v>1413.3386075949368</v>
      </c>
      <c r="AF325" s="50"/>
      <c r="AG325" s="33">
        <f t="shared" si="265"/>
        <v>22861</v>
      </c>
      <c r="AH325" s="33">
        <f t="shared" si="266"/>
        <v>1141065888.060914</v>
      </c>
      <c r="AI325" s="213">
        <f t="shared" si="267"/>
        <v>3.1168245376635092E-2</v>
      </c>
      <c r="AJ325" s="50"/>
      <c r="AK325" s="10"/>
      <c r="AL325" s="23">
        <f t="shared" si="268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9"/>
        <v>8.0544433475858573E-3</v>
      </c>
      <c r="AS325" s="25"/>
      <c r="AT325" s="25"/>
      <c r="AU325" s="24"/>
      <c r="AV325" s="298">
        <f t="shared" si="270"/>
        <v>0.61196878619848505</v>
      </c>
      <c r="AW325" s="298"/>
      <c r="AX325" s="24">
        <f t="shared" si="271"/>
        <v>51264.468354430377</v>
      </c>
      <c r="AY325" s="308"/>
      <c r="AZ325" s="10"/>
      <c r="BA325" s="65">
        <f t="shared" si="272"/>
        <v>1943838</v>
      </c>
      <c r="BB325" s="66"/>
      <c r="BC325" s="66">
        <v>308396684</v>
      </c>
      <c r="BD325" s="66"/>
      <c r="BE325" s="66">
        <f t="shared" si="273"/>
        <v>169033</v>
      </c>
      <c r="BF325" s="66"/>
      <c r="BG325" s="144">
        <f t="shared" si="274"/>
        <v>8.6958378218761026E-2</v>
      </c>
      <c r="BH325" s="66"/>
      <c r="BI325" s="170"/>
      <c r="BJ325" s="66"/>
      <c r="BK325" s="66">
        <f t="shared" si="275"/>
        <v>12857106</v>
      </c>
      <c r="BL325" s="66"/>
      <c r="BM325" s="144">
        <f t="shared" si="276"/>
        <v>8.5860457244421873E-2</v>
      </c>
      <c r="BN325" s="65">
        <f t="shared" si="277"/>
        <v>975938.87341772148</v>
      </c>
      <c r="BO325" s="66"/>
      <c r="BP325" s="66">
        <f t="shared" si="278"/>
        <v>25564261</v>
      </c>
      <c r="BQ325" s="66"/>
      <c r="BR325" s="435">
        <f t="shared" si="283"/>
        <v>8.2894085203587986E-2</v>
      </c>
      <c r="BS325" s="66"/>
      <c r="BT325" s="75"/>
      <c r="BU325" s="170"/>
      <c r="BV325" s="1"/>
      <c r="BW325" s="61">
        <f t="shared" si="189"/>
        <v>316</v>
      </c>
    </row>
    <row r="326" spans="2:75" x14ac:dyDescent="0.3">
      <c r="B326" s="158">
        <f t="shared" si="163"/>
        <v>44226</v>
      </c>
      <c r="C326" s="61"/>
      <c r="D326" s="17">
        <v>140732</v>
      </c>
      <c r="E326" s="16"/>
      <c r="F326" s="16"/>
      <c r="G326" s="16"/>
      <c r="H326" s="16">
        <f t="shared" ref="H326:H357" si="284">+H325+D326</f>
        <v>26611971</v>
      </c>
      <c r="I326" s="16"/>
      <c r="J326" s="436">
        <f t="shared" ref="J326:J357" si="285">+D326/H325</f>
        <v>5.3164115211985358E-3</v>
      </c>
      <c r="K326" s="16"/>
      <c r="L326" s="16"/>
      <c r="M326" s="16"/>
      <c r="N326" s="16">
        <f t="shared" si="280"/>
        <v>1071582</v>
      </c>
      <c r="O326" s="16">
        <f t="shared" ref="O326:O357" si="286">+H326/BW326</f>
        <v>83949.435331230285</v>
      </c>
      <c r="P326" s="41"/>
      <c r="Q326" s="17">
        <f t="shared" si="281"/>
        <v>1071582</v>
      </c>
      <c r="R326" s="16"/>
      <c r="S326" s="60">
        <f t="shared" si="282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7">+AA325+W326</f>
        <v>449504</v>
      </c>
      <c r="AB326" s="33"/>
      <c r="AC326" s="46">
        <f t="shared" ref="AC326:AC357" si="288">+AA326/H326</f>
        <v>1.6891045011284585E-2</v>
      </c>
      <c r="AD326" s="33"/>
      <c r="AE326" s="33">
        <f t="shared" ref="AE326:AE357" si="289">+AA326/BW326</f>
        <v>1417.993690851735</v>
      </c>
      <c r="AF326" s="50"/>
      <c r="AG326" s="33">
        <f t="shared" ref="AG326:AG357" si="290">SUM(W320:W326)</f>
        <v>22311</v>
      </c>
      <c r="AH326" s="33">
        <f t="shared" si="266"/>
        <v>1140837475.060914</v>
      </c>
      <c r="AI326" s="213">
        <f t="shared" ref="AI326:AI357" si="291">+(AG326-AG319)/AG319</f>
        <v>3.553436487945304E-3</v>
      </c>
      <c r="AJ326" s="50"/>
      <c r="AK326" s="10"/>
      <c r="AL326" s="23">
        <f t="shared" ref="AL326:AL349" si="292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93">+AL326/AP325</f>
        <v>7.9865072978471275E-3</v>
      </c>
      <c r="AS326" s="25"/>
      <c r="AT326" s="25"/>
      <c r="AU326" s="24"/>
      <c r="AV326" s="298">
        <f t="shared" ref="AV326:AV357" si="294">+AP326/H326</f>
        <v>0.61359416031228953</v>
      </c>
      <c r="AW326" s="298"/>
      <c r="AX326" s="24">
        <f t="shared" ref="AX326:AX357" si="295">+AP326/BW326</f>
        <v>51510.883280757094</v>
      </c>
      <c r="AY326" s="308"/>
      <c r="AZ326" s="10"/>
      <c r="BA326" s="65">
        <f t="shared" ref="BA326:BA357" si="296">+BC326-BC325</f>
        <v>2164347</v>
      </c>
      <c r="BB326" s="66"/>
      <c r="BC326" s="66">
        <v>310561031</v>
      </c>
      <c r="BD326" s="66"/>
      <c r="BE326" s="66">
        <f t="shared" ref="BE326:BE357" si="297">+D326</f>
        <v>140732</v>
      </c>
      <c r="BF326" s="66"/>
      <c r="BG326" s="144">
        <f t="shared" ref="BG326:BG357" si="298">+BE326/BA326</f>
        <v>6.5022845227682993E-2</v>
      </c>
      <c r="BH326" s="66"/>
      <c r="BI326" s="170"/>
      <c r="BJ326" s="66"/>
      <c r="BK326" s="66">
        <f t="shared" ref="BK326:BK357" si="299">SUM(BA320:BA326)</f>
        <v>13163351</v>
      </c>
      <c r="BL326" s="66"/>
      <c r="BM326" s="144">
        <f t="shared" ref="BM326:BM357" si="300">+Q326/BK326</f>
        <v>8.1406474688701991E-2</v>
      </c>
      <c r="BN326" s="65">
        <f t="shared" ref="BN326:BN357" si="301">+BC326/BW326</f>
        <v>979687.7949526814</v>
      </c>
      <c r="BO326" s="66"/>
      <c r="BP326" s="66">
        <f t="shared" ref="BP326:BP357" si="302">+BP325+BE326</f>
        <v>25704993</v>
      </c>
      <c r="BQ326" s="66"/>
      <c r="BR326" s="435">
        <f t="shared" si="283"/>
        <v>8.2769537817511951E-2</v>
      </c>
      <c r="BS326" s="66"/>
      <c r="BT326" s="75"/>
      <c r="BU326" s="170"/>
      <c r="BV326" s="1"/>
      <c r="BW326" s="61">
        <f t="shared" si="189"/>
        <v>317</v>
      </c>
    </row>
    <row r="327" spans="2:75" x14ac:dyDescent="0.3">
      <c r="B327" s="347">
        <f t="shared" si="163"/>
        <v>44227</v>
      </c>
      <c r="C327" s="61"/>
      <c r="D327" s="17">
        <v>107816</v>
      </c>
      <c r="E327" s="16"/>
      <c r="F327" s="16"/>
      <c r="G327" s="16"/>
      <c r="H327" s="16">
        <f t="shared" si="284"/>
        <v>26719787</v>
      </c>
      <c r="I327" s="16"/>
      <c r="J327" s="436">
        <f t="shared" si="285"/>
        <v>4.0514097959899326E-3</v>
      </c>
      <c r="K327" s="16"/>
      <c r="L327" s="16"/>
      <c r="M327" s="16"/>
      <c r="N327" s="16">
        <f t="shared" si="280"/>
        <v>1044216</v>
      </c>
      <c r="O327" s="16">
        <f t="shared" si="286"/>
        <v>84024.487421383645</v>
      </c>
      <c r="P327" s="41"/>
      <c r="Q327" s="17">
        <f t="shared" si="281"/>
        <v>1044216</v>
      </c>
      <c r="R327" s="16"/>
      <c r="S327" s="60">
        <f t="shared" si="282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7"/>
        <v>451390</v>
      </c>
      <c r="AB327" s="33"/>
      <c r="AC327" s="46">
        <f t="shared" si="288"/>
        <v>1.6893472990634244E-2</v>
      </c>
      <c r="AD327" s="33"/>
      <c r="AE327" s="33">
        <f t="shared" si="289"/>
        <v>1419.4654088050315</v>
      </c>
      <c r="AF327" s="50"/>
      <c r="AG327" s="33">
        <f t="shared" si="290"/>
        <v>22353</v>
      </c>
      <c r="AH327" s="33">
        <f t="shared" si="266"/>
        <v>1140671431.060914</v>
      </c>
      <c r="AI327" s="213">
        <f t="shared" si="291"/>
        <v>5.5330634278002696E-3</v>
      </c>
      <c r="AJ327" s="50"/>
      <c r="AK327" s="10"/>
      <c r="AL327" s="23">
        <f t="shared" si="292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93"/>
        <v>4.5865165855734757E-3</v>
      </c>
      <c r="AS327" s="25"/>
      <c r="AT327" s="25"/>
      <c r="AU327" s="24"/>
      <c r="AV327" s="298">
        <f t="shared" si="294"/>
        <v>0.61392117384768075</v>
      </c>
      <c r="AW327" s="298"/>
      <c r="AX327" s="24">
        <f t="shared" si="295"/>
        <v>51584.411949685535</v>
      </c>
      <c r="AY327" s="308"/>
      <c r="AZ327" s="10"/>
      <c r="BA327" s="65">
        <f t="shared" si="296"/>
        <v>1575572</v>
      </c>
      <c r="BB327" s="66"/>
      <c r="BC327" s="66">
        <v>312136603</v>
      </c>
      <c r="BD327" s="66"/>
      <c r="BE327" s="66">
        <f t="shared" si="297"/>
        <v>107816</v>
      </c>
      <c r="BF327" s="66"/>
      <c r="BG327" s="144">
        <f t="shared" si="298"/>
        <v>6.8429751226856031E-2</v>
      </c>
      <c r="BH327" s="66"/>
      <c r="BI327" s="170"/>
      <c r="BJ327" s="66"/>
      <c r="BK327" s="66">
        <f t="shared" si="299"/>
        <v>13055036</v>
      </c>
      <c r="BL327" s="66"/>
      <c r="BM327" s="144">
        <f t="shared" si="300"/>
        <v>7.9985685217566618E-2</v>
      </c>
      <c r="BN327" s="65">
        <f t="shared" si="301"/>
        <v>981561.64465408807</v>
      </c>
      <c r="BO327" s="66"/>
      <c r="BP327" s="66">
        <f t="shared" si="302"/>
        <v>25812809</v>
      </c>
      <c r="BQ327" s="66"/>
      <c r="BR327" s="435">
        <f t="shared" si="283"/>
        <v>8.2697154873566686E-2</v>
      </c>
      <c r="BS327" s="66"/>
      <c r="BT327" s="75"/>
      <c r="BU327" s="170"/>
      <c r="BV327" s="1"/>
      <c r="BW327" s="61">
        <f t="shared" si="189"/>
        <v>318</v>
      </c>
    </row>
    <row r="328" spans="2:75" x14ac:dyDescent="0.3">
      <c r="B328" s="158">
        <f t="shared" si="163"/>
        <v>44228</v>
      </c>
      <c r="C328" s="61"/>
      <c r="D328" s="17">
        <v>126452</v>
      </c>
      <c r="E328" s="16"/>
      <c r="F328" s="16"/>
      <c r="G328" s="16"/>
      <c r="H328" s="16">
        <f t="shared" si="284"/>
        <v>26846239</v>
      </c>
      <c r="I328" s="16"/>
      <c r="J328" s="436">
        <f t="shared" si="285"/>
        <v>4.7325227555144811E-3</v>
      </c>
      <c r="K328" s="16"/>
      <c r="L328" s="16"/>
      <c r="M328" s="16"/>
      <c r="N328" s="16">
        <f t="shared" si="280"/>
        <v>1018424</v>
      </c>
      <c r="O328" s="16">
        <f t="shared" si="286"/>
        <v>84157.489028213167</v>
      </c>
      <c r="P328" s="41"/>
      <c r="Q328" s="17">
        <f t="shared" si="281"/>
        <v>1018424</v>
      </c>
      <c r="R328" s="16"/>
      <c r="S328" s="60">
        <f t="shared" si="282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7"/>
        <v>453305</v>
      </c>
      <c r="AB328" s="33"/>
      <c r="AC328" s="46">
        <f t="shared" si="288"/>
        <v>1.6885232974346985E-2</v>
      </c>
      <c r="AD328" s="33"/>
      <c r="AE328" s="33">
        <f t="shared" si="289"/>
        <v>1421.0188087774295</v>
      </c>
      <c r="AF328" s="50"/>
      <c r="AG328" s="33">
        <f t="shared" si="290"/>
        <v>22371</v>
      </c>
      <c r="AH328" s="33">
        <f t="shared" si="266"/>
        <v>1140439204.060914</v>
      </c>
      <c r="AI328" s="213">
        <f t="shared" si="291"/>
        <v>-1.1226519337016575E-2</v>
      </c>
      <c r="AJ328" s="50"/>
      <c r="AK328" s="10"/>
      <c r="AL328" s="23">
        <f t="shared" si="292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93"/>
        <v>1.3788903002790261E-2</v>
      </c>
      <c r="AS328" s="25"/>
      <c r="AT328" s="25"/>
      <c r="AU328" s="24"/>
      <c r="AV328" s="298">
        <f t="shared" si="294"/>
        <v>0.61945488900698531</v>
      </c>
      <c r="AW328" s="298"/>
      <c r="AX328" s="24">
        <f t="shared" si="295"/>
        <v>52131.768025078367</v>
      </c>
      <c r="AY328" s="308"/>
      <c r="AZ328" s="10"/>
      <c r="BA328" s="65">
        <f t="shared" si="296"/>
        <v>2038149</v>
      </c>
      <c r="BB328" s="66"/>
      <c r="BC328" s="66">
        <v>314174752</v>
      </c>
      <c r="BD328" s="66"/>
      <c r="BE328" s="66">
        <f t="shared" si="297"/>
        <v>126452</v>
      </c>
      <c r="BF328" s="66"/>
      <c r="BG328" s="144">
        <f t="shared" si="298"/>
        <v>6.2042569017279892E-2</v>
      </c>
      <c r="BH328" s="66"/>
      <c r="BI328" s="170"/>
      <c r="BJ328" s="66"/>
      <c r="BK328" s="66">
        <f t="shared" si="299"/>
        <v>13057542</v>
      </c>
      <c r="BL328" s="66"/>
      <c r="BM328" s="144">
        <f t="shared" si="300"/>
        <v>7.7995077480891892E-2</v>
      </c>
      <c r="BN328" s="65">
        <f t="shared" si="301"/>
        <v>984873.83072100312</v>
      </c>
      <c r="BO328" s="66"/>
      <c r="BP328" s="66">
        <f t="shared" si="302"/>
        <v>25939261</v>
      </c>
      <c r="BQ328" s="66"/>
      <c r="BR328" s="435">
        <f t="shared" si="283"/>
        <v>8.2563162172878873E-2</v>
      </c>
      <c r="BS328" s="66"/>
      <c r="BT328" s="75"/>
      <c r="BU328" s="170"/>
      <c r="BV328" s="1"/>
      <c r="BW328" s="61">
        <f t="shared" si="189"/>
        <v>319</v>
      </c>
    </row>
    <row r="329" spans="2:75" x14ac:dyDescent="0.3">
      <c r="B329" s="158">
        <f t="shared" si="163"/>
        <v>44229</v>
      </c>
      <c r="C329" s="61"/>
      <c r="D329" s="17">
        <v>116227</v>
      </c>
      <c r="E329" s="16"/>
      <c r="F329" s="16"/>
      <c r="G329" s="16"/>
      <c r="H329" s="16">
        <f t="shared" si="284"/>
        <v>26962466</v>
      </c>
      <c r="I329" s="16"/>
      <c r="J329" s="436">
        <f t="shared" si="285"/>
        <v>4.3293587604580292E-3</v>
      </c>
      <c r="K329" s="16"/>
      <c r="L329" s="16"/>
      <c r="M329" s="16"/>
      <c r="N329" s="16">
        <f t="shared" si="280"/>
        <v>982924</v>
      </c>
      <c r="O329" s="16">
        <f t="shared" si="286"/>
        <v>84257.706250000003</v>
      </c>
      <c r="P329" s="41"/>
      <c r="Q329" s="17">
        <f t="shared" si="281"/>
        <v>982924</v>
      </c>
      <c r="R329" s="16"/>
      <c r="S329" s="60">
        <f t="shared" si="282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7"/>
        <v>457012</v>
      </c>
      <c r="AB329" s="33"/>
      <c r="AC329" s="46">
        <f t="shared" si="288"/>
        <v>1.694993328874295E-2</v>
      </c>
      <c r="AD329" s="33"/>
      <c r="AE329" s="33">
        <f t="shared" si="289"/>
        <v>1428.1624999999999</v>
      </c>
      <c r="AF329" s="50"/>
      <c r="AG329" s="33">
        <f t="shared" si="290"/>
        <v>22166</v>
      </c>
      <c r="AH329" s="33">
        <f t="shared" si="266"/>
        <v>1140244867.060914</v>
      </c>
      <c r="AI329" s="213">
        <f t="shared" si="291"/>
        <v>-6.6104908363176743E-2</v>
      </c>
      <c r="AJ329" s="50"/>
      <c r="AK329" s="10"/>
      <c r="AL329" s="23">
        <f t="shared" si="292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93"/>
        <v>7.3382892662757033E-3</v>
      </c>
      <c r="AS329" s="25"/>
      <c r="AT329" s="25"/>
      <c r="AU329" s="24"/>
      <c r="AV329" s="298">
        <f t="shared" si="294"/>
        <v>0.62131075102700173</v>
      </c>
      <c r="AW329" s="298"/>
      <c r="AX329" s="24">
        <f t="shared" si="295"/>
        <v>52350.21875</v>
      </c>
      <c r="AY329" s="308"/>
      <c r="AZ329" s="10"/>
      <c r="BA329" s="65">
        <f t="shared" si="296"/>
        <v>1440210</v>
      </c>
      <c r="BB329" s="66"/>
      <c r="BC329" s="66">
        <v>315614962</v>
      </c>
      <c r="BD329" s="66"/>
      <c r="BE329" s="66">
        <f t="shared" si="297"/>
        <v>116227</v>
      </c>
      <c r="BF329" s="66"/>
      <c r="BG329" s="144">
        <f t="shared" si="298"/>
        <v>8.0701425486560993E-2</v>
      </c>
      <c r="BH329" s="66"/>
      <c r="BI329" s="170"/>
      <c r="BJ329" s="66"/>
      <c r="BK329" s="66">
        <f t="shared" si="299"/>
        <v>13203355</v>
      </c>
      <c r="BL329" s="66"/>
      <c r="BM329" s="144">
        <f t="shared" si="300"/>
        <v>7.4445017951876621E-2</v>
      </c>
      <c r="BN329" s="65">
        <f t="shared" si="301"/>
        <v>986296.75624999998</v>
      </c>
      <c r="BO329" s="66"/>
      <c r="BP329" s="66">
        <f t="shared" si="302"/>
        <v>26055488</v>
      </c>
      <c r="BQ329" s="66"/>
      <c r="BR329" s="435">
        <f t="shared" si="283"/>
        <v>8.2554666720774786E-2</v>
      </c>
      <c r="BS329" s="66"/>
      <c r="BT329" s="75"/>
      <c r="BU329" s="170"/>
      <c r="BV329" s="1"/>
      <c r="BW329" s="61">
        <f t="shared" si="189"/>
        <v>320</v>
      </c>
    </row>
    <row r="330" spans="2:75" x14ac:dyDescent="0.3">
      <c r="B330" s="158">
        <f t="shared" si="163"/>
        <v>44230</v>
      </c>
      <c r="C330" s="61"/>
      <c r="D330" s="17">
        <v>113459</v>
      </c>
      <c r="E330" s="16"/>
      <c r="F330" s="16"/>
      <c r="G330" s="16"/>
      <c r="H330" s="16">
        <f t="shared" si="284"/>
        <v>27075925</v>
      </c>
      <c r="I330" s="16"/>
      <c r="J330" s="436">
        <f t="shared" si="285"/>
        <v>4.2080349772161052E-3</v>
      </c>
      <c r="K330" s="16"/>
      <c r="L330" s="16"/>
      <c r="M330" s="16"/>
      <c r="N330" s="16">
        <f t="shared" si="280"/>
        <v>936352</v>
      </c>
      <c r="O330" s="16">
        <f t="shared" si="286"/>
        <v>84348.676012461059</v>
      </c>
      <c r="P330" s="41"/>
      <c r="Q330" s="17">
        <f t="shared" si="281"/>
        <v>936352</v>
      </c>
      <c r="R330" s="16"/>
      <c r="S330" s="60">
        <f t="shared" si="282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7"/>
        <v>461011</v>
      </c>
      <c r="AB330" s="33"/>
      <c r="AC330" s="46">
        <f t="shared" si="288"/>
        <v>1.7026602045913483E-2</v>
      </c>
      <c r="AD330" s="33"/>
      <c r="AE330" s="33">
        <f t="shared" si="289"/>
        <v>1436.1713395638628</v>
      </c>
      <c r="AF330" s="50"/>
      <c r="AG330" s="33">
        <f t="shared" si="290"/>
        <v>21967</v>
      </c>
      <c r="AH330" s="33">
        <f t="shared" si="266"/>
        <v>1140054705.060914</v>
      </c>
      <c r="AI330" s="213">
        <f t="shared" si="291"/>
        <v>-6.6782786014699017E-2</v>
      </c>
      <c r="AJ330" s="50"/>
      <c r="AK330" s="10"/>
      <c r="AL330" s="23">
        <f t="shared" si="292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93"/>
        <v>9.2351572074376477E-3</v>
      </c>
      <c r="AS330" s="25"/>
      <c r="AT330" s="25"/>
      <c r="AU330" s="24"/>
      <c r="AV330" s="298">
        <f t="shared" si="294"/>
        <v>0.62442106779362105</v>
      </c>
      <c r="AW330" s="298"/>
      <c r="AX330" s="24">
        <f t="shared" si="295"/>
        <v>52669.090342679126</v>
      </c>
      <c r="AY330" s="308"/>
      <c r="AZ330" s="10"/>
      <c r="BA330" s="65">
        <f t="shared" si="296"/>
        <v>1471796</v>
      </c>
      <c r="BB330" s="66"/>
      <c r="BC330" s="66">
        <v>317086758</v>
      </c>
      <c r="BD330" s="66"/>
      <c r="BE330" s="66">
        <f t="shared" si="297"/>
        <v>113459</v>
      </c>
      <c r="BF330" s="66"/>
      <c r="BG330" s="144">
        <f t="shared" si="298"/>
        <v>7.7088808503352368E-2</v>
      </c>
      <c r="BH330" s="66"/>
      <c r="BI330" s="170"/>
      <c r="BJ330" s="66"/>
      <c r="BK330" s="66">
        <f t="shared" si="299"/>
        <v>12672732</v>
      </c>
      <c r="BL330" s="66"/>
      <c r="BM330" s="144">
        <f t="shared" si="300"/>
        <v>7.3887146039228163E-2</v>
      </c>
      <c r="BN330" s="65">
        <f t="shared" si="301"/>
        <v>987809.21495327097</v>
      </c>
      <c r="BO330" s="66"/>
      <c r="BP330" s="66">
        <f t="shared" si="302"/>
        <v>26168947</v>
      </c>
      <c r="BQ330" s="66"/>
      <c r="BR330" s="435">
        <f t="shared" si="283"/>
        <v>8.2529296288052501E-2</v>
      </c>
      <c r="BS330" s="66"/>
      <c r="BT330" s="75"/>
      <c r="BU330" s="170"/>
      <c r="BV330" s="1"/>
      <c r="BW330" s="61">
        <f t="shared" si="189"/>
        <v>321</v>
      </c>
    </row>
    <row r="331" spans="2:75" x14ac:dyDescent="0.3">
      <c r="B331" s="158">
        <f t="shared" si="163"/>
        <v>44231</v>
      </c>
      <c r="C331" s="61"/>
      <c r="D331" s="17">
        <v>121737</v>
      </c>
      <c r="E331" s="16"/>
      <c r="F331" s="16"/>
      <c r="G331" s="16"/>
      <c r="H331" s="16">
        <f t="shared" si="284"/>
        <v>27197662</v>
      </c>
      <c r="I331" s="16"/>
      <c r="J331" s="436">
        <f t="shared" si="285"/>
        <v>4.4961344810934434E-3</v>
      </c>
      <c r="K331" s="16"/>
      <c r="L331" s="16"/>
      <c r="M331" s="16"/>
      <c r="N331" s="16">
        <f t="shared" si="280"/>
        <v>895456</v>
      </c>
      <c r="O331" s="16">
        <f t="shared" si="286"/>
        <v>84464.788819875772</v>
      </c>
      <c r="P331" s="41"/>
      <c r="Q331" s="17">
        <f t="shared" si="281"/>
        <v>895456</v>
      </c>
      <c r="R331" s="16"/>
      <c r="S331" s="60">
        <f t="shared" si="282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7"/>
        <v>464543</v>
      </c>
      <c r="AB331" s="33"/>
      <c r="AC331" s="46">
        <f t="shared" si="288"/>
        <v>1.7080254913087751E-2</v>
      </c>
      <c r="AD331" s="33"/>
      <c r="AE331" s="33">
        <f t="shared" si="289"/>
        <v>1442.6801242236024</v>
      </c>
      <c r="AF331" s="50"/>
      <c r="AG331" s="33">
        <f t="shared" si="290"/>
        <v>21580</v>
      </c>
      <c r="AH331" s="33">
        <f t="shared" si="266"/>
        <v>1139819994.060914</v>
      </c>
      <c r="AI331" s="213">
        <f t="shared" si="291"/>
        <v>-6.5598614418705348E-2</v>
      </c>
      <c r="AJ331" s="50"/>
      <c r="AK331" s="10"/>
      <c r="AL331" s="23">
        <f t="shared" si="292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93"/>
        <v>7.3951997240396718E-3</v>
      </c>
      <c r="AS331" s="25"/>
      <c r="AT331" s="25"/>
      <c r="AU331" s="24"/>
      <c r="AV331" s="298">
        <f t="shared" si="294"/>
        <v>0.62622320256792663</v>
      </c>
      <c r="AW331" s="298"/>
      <c r="AX331" s="24">
        <f t="shared" si="295"/>
        <v>52893.810559006211</v>
      </c>
      <c r="AY331" s="308"/>
      <c r="AZ331" s="10"/>
      <c r="BA331" s="65">
        <f t="shared" si="296"/>
        <v>1645627</v>
      </c>
      <c r="BB331" s="66"/>
      <c r="BC331" s="66">
        <v>318732385</v>
      </c>
      <c r="BD331" s="66"/>
      <c r="BE331" s="66">
        <f t="shared" si="297"/>
        <v>121737</v>
      </c>
      <c r="BF331" s="66"/>
      <c r="BG331" s="144">
        <f t="shared" si="298"/>
        <v>7.3976058973266728E-2</v>
      </c>
      <c r="BH331" s="66"/>
      <c r="BI331" s="170"/>
      <c r="BJ331" s="66"/>
      <c r="BK331" s="66">
        <f t="shared" si="299"/>
        <v>12279539</v>
      </c>
      <c r="BL331" s="66"/>
      <c r="BM331" s="144">
        <f t="shared" si="300"/>
        <v>7.2922607273774698E-2</v>
      </c>
      <c r="BN331" s="65">
        <f t="shared" si="301"/>
        <v>989852.12732919259</v>
      </c>
      <c r="BO331" s="66"/>
      <c r="BP331" s="66">
        <f t="shared" si="302"/>
        <v>26290684</v>
      </c>
      <c r="BQ331" s="66"/>
      <c r="BR331" s="435">
        <f t="shared" si="283"/>
        <v>8.2485135609925556E-2</v>
      </c>
      <c r="BS331" s="66"/>
      <c r="BT331" s="75"/>
      <c r="BU331" s="170"/>
      <c r="BV331" s="1"/>
      <c r="BW331" s="61">
        <f t="shared" si="189"/>
        <v>322</v>
      </c>
    </row>
    <row r="332" spans="2:75" x14ac:dyDescent="0.3">
      <c r="B332" s="158">
        <f t="shared" si="163"/>
        <v>44232</v>
      </c>
      <c r="C332" s="61"/>
      <c r="D332" s="17">
        <v>126125</v>
      </c>
      <c r="E332" s="16"/>
      <c r="F332" s="16"/>
      <c r="G332" s="16"/>
      <c r="H332" s="16">
        <f t="shared" si="284"/>
        <v>27323787</v>
      </c>
      <c r="I332" s="16"/>
      <c r="J332" s="436">
        <f t="shared" si="285"/>
        <v>4.6373471366766743E-3</v>
      </c>
      <c r="K332" s="16"/>
      <c r="L332" s="16"/>
      <c r="M332" s="16"/>
      <c r="N332" s="16">
        <f t="shared" ref="N332:N363" si="303">SUM(D326:D332)</f>
        <v>852548</v>
      </c>
      <c r="O332" s="16">
        <f t="shared" si="286"/>
        <v>84593.767801857583</v>
      </c>
      <c r="P332" s="41"/>
      <c r="Q332" s="17">
        <f t="shared" si="281"/>
        <v>852548</v>
      </c>
      <c r="R332" s="16"/>
      <c r="S332" s="60">
        <f t="shared" si="282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7"/>
        <v>468115</v>
      </c>
      <c r="AB332" s="33"/>
      <c r="AC332" s="46">
        <f t="shared" si="288"/>
        <v>1.7132142041657694E-2</v>
      </c>
      <c r="AD332" s="33"/>
      <c r="AE332" s="33">
        <f t="shared" si="289"/>
        <v>1449.2724458204334</v>
      </c>
      <c r="AF332" s="50"/>
      <c r="AG332" s="33">
        <f t="shared" si="290"/>
        <v>21500</v>
      </c>
      <c r="AH332" s="33">
        <f t="shared" si="266"/>
        <v>1139559021.060914</v>
      </c>
      <c r="AI332" s="213">
        <f t="shared" si="291"/>
        <v>-5.9533703687502736E-2</v>
      </c>
      <c r="AJ332" s="50"/>
      <c r="AK332" s="10"/>
      <c r="AL332" s="23">
        <f t="shared" si="292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93"/>
        <v>6.7146134288628328E-3</v>
      </c>
      <c r="AS332" s="25"/>
      <c r="AT332" s="25"/>
      <c r="AU332" s="24"/>
      <c r="AV332" s="298">
        <f t="shared" si="294"/>
        <v>0.62751803035208842</v>
      </c>
      <c r="AW332" s="298"/>
      <c r="AX332" s="24">
        <f t="shared" si="295"/>
        <v>53084.114551083592</v>
      </c>
      <c r="AY332" s="308"/>
      <c r="AZ332" s="10"/>
      <c r="BA332" s="65">
        <f t="shared" si="296"/>
        <v>1907154</v>
      </c>
      <c r="BB332" s="66"/>
      <c r="BC332" s="66">
        <v>320639539</v>
      </c>
      <c r="BD332" s="66"/>
      <c r="BE332" s="66">
        <f t="shared" si="297"/>
        <v>126125</v>
      </c>
      <c r="BF332" s="66"/>
      <c r="BG332" s="144">
        <f t="shared" si="298"/>
        <v>6.6132572408940229E-2</v>
      </c>
      <c r="BH332" s="66"/>
      <c r="BI332" s="170"/>
      <c r="BJ332" s="66"/>
      <c r="BK332" s="66">
        <f t="shared" si="299"/>
        <v>12242855</v>
      </c>
      <c r="BL332" s="66"/>
      <c r="BM332" s="144">
        <f t="shared" si="300"/>
        <v>6.9636371581628637E-2</v>
      </c>
      <c r="BN332" s="65">
        <f t="shared" si="301"/>
        <v>992692.07120743033</v>
      </c>
      <c r="BO332" s="66"/>
      <c r="BP332" s="66">
        <f t="shared" si="302"/>
        <v>26416809</v>
      </c>
      <c r="BQ332" s="66"/>
      <c r="BR332" s="435">
        <f t="shared" si="283"/>
        <v>8.2387871072881008E-2</v>
      </c>
      <c r="BS332" s="66"/>
      <c r="BT332" s="75"/>
      <c r="BU332" s="170"/>
      <c r="BV332" s="1"/>
      <c r="BW332" s="61">
        <f t="shared" si="189"/>
        <v>323</v>
      </c>
    </row>
    <row r="333" spans="2:75" x14ac:dyDescent="0.3">
      <c r="B333" s="158">
        <f t="shared" si="163"/>
        <v>44233</v>
      </c>
      <c r="C333" s="61"/>
      <c r="D333" s="17">
        <v>105983</v>
      </c>
      <c r="E333" s="16"/>
      <c r="F333" s="16"/>
      <c r="G333" s="16"/>
      <c r="H333" s="16">
        <f t="shared" si="284"/>
        <v>27429770</v>
      </c>
      <c r="I333" s="16"/>
      <c r="J333" s="436">
        <f t="shared" si="285"/>
        <v>3.8787815173643389E-3</v>
      </c>
      <c r="K333" s="16"/>
      <c r="L333" s="16"/>
      <c r="M333" s="16"/>
      <c r="N333" s="16">
        <f t="shared" si="303"/>
        <v>817799</v>
      </c>
      <c r="O333" s="16">
        <f t="shared" si="286"/>
        <v>84659.78395061729</v>
      </c>
      <c r="P333" s="41"/>
      <c r="Q333" s="17">
        <f t="shared" ref="Q333:Q364" si="304">SUM(D327:D333)</f>
        <v>817799</v>
      </c>
      <c r="R333" s="16"/>
      <c r="S333" s="60">
        <f t="shared" ref="S333:S364" si="305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7"/>
        <v>470845</v>
      </c>
      <c r="AB333" s="33"/>
      <c r="AC333" s="46">
        <f t="shared" si="288"/>
        <v>1.7165473862886929E-2</v>
      </c>
      <c r="AD333" s="33"/>
      <c r="AE333" s="33">
        <f t="shared" si="289"/>
        <v>1453.2253086419753</v>
      </c>
      <c r="AF333" s="50"/>
      <c r="AG333" s="33">
        <f t="shared" si="290"/>
        <v>21341</v>
      </c>
      <c r="AH333" s="33">
        <f t="shared" si="266"/>
        <v>1139284831.060914</v>
      </c>
      <c r="AI333" s="213">
        <f t="shared" si="291"/>
        <v>-4.347631213302855E-2</v>
      </c>
      <c r="AJ333" s="50"/>
      <c r="AK333" s="10"/>
      <c r="AL333" s="23">
        <f t="shared" si="292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93"/>
        <v>7.1355881305030875E-3</v>
      </c>
      <c r="AS333" s="25"/>
      <c r="AT333" s="25"/>
      <c r="AU333" s="24"/>
      <c r="AV333" s="298">
        <f t="shared" si="294"/>
        <v>0.62955383876714965</v>
      </c>
      <c r="AW333" s="298"/>
      <c r="AX333" s="24">
        <f t="shared" si="295"/>
        <v>53297.891975308645</v>
      </c>
      <c r="AY333" s="308"/>
      <c r="AZ333" s="10"/>
      <c r="BA333" s="65">
        <f t="shared" si="296"/>
        <v>1755864</v>
      </c>
      <c r="BB333" s="66"/>
      <c r="BC333" s="66">
        <v>322395403</v>
      </c>
      <c r="BD333" s="66"/>
      <c r="BE333" s="66">
        <f t="shared" si="297"/>
        <v>105983</v>
      </c>
      <c r="BF333" s="66"/>
      <c r="BG333" s="144">
        <f t="shared" si="298"/>
        <v>6.0359458363517901E-2</v>
      </c>
      <c r="BH333" s="66"/>
      <c r="BI333" s="170"/>
      <c r="BJ333" s="66"/>
      <c r="BK333" s="66">
        <f t="shared" si="299"/>
        <v>11834372</v>
      </c>
      <c r="BL333" s="66"/>
      <c r="BM333" s="144">
        <f t="shared" si="300"/>
        <v>6.9103709094153878E-2</v>
      </c>
      <c r="BN333" s="65">
        <f t="shared" si="301"/>
        <v>995047.54012345674</v>
      </c>
      <c r="BO333" s="66"/>
      <c r="BP333" s="66">
        <f t="shared" si="302"/>
        <v>26522792</v>
      </c>
      <c r="BQ333" s="66"/>
      <c r="BR333" s="435">
        <f t="shared" si="283"/>
        <v>8.2267897597783052E-2</v>
      </c>
      <c r="BS333" s="66"/>
      <c r="BT333" s="75"/>
      <c r="BU333" s="170"/>
      <c r="BV333" s="1"/>
      <c r="BW333" s="61">
        <f t="shared" si="189"/>
        <v>324</v>
      </c>
    </row>
    <row r="334" spans="2:75" x14ac:dyDescent="0.3">
      <c r="B334" s="347">
        <f t="shared" si="163"/>
        <v>44234</v>
      </c>
      <c r="C334" s="61"/>
      <c r="D334" s="17">
        <v>91256</v>
      </c>
      <c r="E334" s="16"/>
      <c r="F334" s="16"/>
      <c r="G334" s="16"/>
      <c r="H334" s="16">
        <f t="shared" si="284"/>
        <v>27521026</v>
      </c>
      <c r="I334" s="16"/>
      <c r="J334" s="436">
        <f t="shared" si="285"/>
        <v>3.326896288229905E-3</v>
      </c>
      <c r="K334" s="16"/>
      <c r="L334" s="16"/>
      <c r="M334" s="16"/>
      <c r="N334" s="16">
        <f t="shared" si="303"/>
        <v>801239</v>
      </c>
      <c r="O334" s="16">
        <f t="shared" si="286"/>
        <v>84680.08</v>
      </c>
      <c r="P334" s="41"/>
      <c r="Q334" s="17">
        <f t="shared" si="304"/>
        <v>801239</v>
      </c>
      <c r="R334" s="16"/>
      <c r="S334" s="60">
        <f t="shared" si="305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7"/>
        <v>472160</v>
      </c>
      <c r="AB334" s="33"/>
      <c r="AC334" s="46">
        <f t="shared" si="288"/>
        <v>1.7156337122024447E-2</v>
      </c>
      <c r="AD334" s="33"/>
      <c r="AE334" s="33">
        <f t="shared" si="289"/>
        <v>1452.8</v>
      </c>
      <c r="AF334" s="50"/>
      <c r="AG334" s="33">
        <f t="shared" si="290"/>
        <v>20770</v>
      </c>
      <c r="AH334" s="33">
        <f t="shared" si="266"/>
        <v>1138978382.060914</v>
      </c>
      <c r="AI334" s="213">
        <f t="shared" si="291"/>
        <v>-7.0818234688856077E-2</v>
      </c>
      <c r="AJ334" s="50"/>
      <c r="AK334" s="10"/>
      <c r="AL334" s="23">
        <f t="shared" si="292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93"/>
        <v>5.0179757763796394E-3</v>
      </c>
      <c r="AS334" s="25"/>
      <c r="AT334" s="25"/>
      <c r="AU334" s="24"/>
      <c r="AV334" s="298">
        <f t="shared" si="294"/>
        <v>0.63061493419613057</v>
      </c>
      <c r="AW334" s="298"/>
      <c r="AX334" s="24">
        <f t="shared" si="295"/>
        <v>53400.523076923077</v>
      </c>
      <c r="AY334" s="308"/>
      <c r="AZ334" s="10"/>
      <c r="BA334" s="65">
        <f t="shared" si="296"/>
        <v>1409563</v>
      </c>
      <c r="BB334" s="66"/>
      <c r="BC334" s="66">
        <v>323804966</v>
      </c>
      <c r="BD334" s="66"/>
      <c r="BE334" s="66">
        <f t="shared" si="297"/>
        <v>91256</v>
      </c>
      <c r="BF334" s="66"/>
      <c r="BG334" s="144">
        <f t="shared" si="298"/>
        <v>6.4740632380390239E-2</v>
      </c>
      <c r="BH334" s="66"/>
      <c r="BI334" s="170"/>
      <c r="BJ334" s="66"/>
      <c r="BK334" s="66">
        <f t="shared" si="299"/>
        <v>11668363</v>
      </c>
      <c r="BL334" s="66"/>
      <c r="BM334" s="144">
        <f t="shared" si="300"/>
        <v>6.8667644295947947E-2</v>
      </c>
      <c r="BN334" s="65">
        <f t="shared" si="301"/>
        <v>996322.97230769228</v>
      </c>
      <c r="BO334" s="66"/>
      <c r="BP334" s="66">
        <f t="shared" si="302"/>
        <v>26614048</v>
      </c>
      <c r="BQ334" s="66"/>
      <c r="BR334" s="435">
        <f t="shared" si="283"/>
        <v>8.2191599248048586E-2</v>
      </c>
      <c r="BS334" s="66"/>
      <c r="BT334" s="75"/>
      <c r="BU334" s="170"/>
      <c r="BV334" s="1"/>
      <c r="BW334" s="61">
        <f t="shared" si="189"/>
        <v>325</v>
      </c>
    </row>
    <row r="335" spans="2:75" x14ac:dyDescent="0.3">
      <c r="B335" s="158">
        <f t="shared" si="163"/>
        <v>44235</v>
      </c>
      <c r="C335" s="61"/>
      <c r="D335" s="17">
        <v>90346</v>
      </c>
      <c r="E335" s="16"/>
      <c r="F335" s="16"/>
      <c r="G335" s="16"/>
      <c r="H335" s="16">
        <f t="shared" si="284"/>
        <v>27611372</v>
      </c>
      <c r="I335" s="16"/>
      <c r="J335" s="436">
        <f t="shared" si="285"/>
        <v>3.2827991223873705E-3</v>
      </c>
      <c r="K335" s="16"/>
      <c r="L335" s="16"/>
      <c r="M335" s="16"/>
      <c r="N335" s="16">
        <f t="shared" si="303"/>
        <v>765133</v>
      </c>
      <c r="O335" s="16">
        <f t="shared" si="286"/>
        <v>84697.460122699384</v>
      </c>
      <c r="P335" s="41"/>
      <c r="Q335" s="17">
        <f t="shared" si="304"/>
        <v>765133</v>
      </c>
      <c r="R335" s="16"/>
      <c r="S335" s="60">
        <f t="shared" si="305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7"/>
        <v>473752</v>
      </c>
      <c r="AB335" s="33"/>
      <c r="AC335" s="46">
        <f t="shared" si="288"/>
        <v>1.7157858001406089E-2</v>
      </c>
      <c r="AD335" s="33"/>
      <c r="AE335" s="33">
        <f t="shared" si="289"/>
        <v>1453.2269938650306</v>
      </c>
      <c r="AF335" s="50"/>
      <c r="AG335" s="33">
        <f t="shared" si="290"/>
        <v>20447</v>
      </c>
      <c r="AH335" s="33">
        <f t="shared" si="266"/>
        <v>1138728688.060914</v>
      </c>
      <c r="AI335" s="213">
        <f t="shared" si="291"/>
        <v>-8.6004201868490462E-2</v>
      </c>
      <c r="AJ335" s="50"/>
      <c r="AK335" s="10"/>
      <c r="AL335" s="23">
        <f t="shared" si="292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93"/>
        <v>9.0837485314174387E-3</v>
      </c>
      <c r="AS335" s="25"/>
      <c r="AT335" s="25"/>
      <c r="AU335" s="24"/>
      <c r="AV335" s="298">
        <f t="shared" si="294"/>
        <v>0.63426112979825844</v>
      </c>
      <c r="AW335" s="298"/>
      <c r="AX335" s="24">
        <f t="shared" si="295"/>
        <v>53720.306748466261</v>
      </c>
      <c r="AY335" s="308"/>
      <c r="AZ335" s="10"/>
      <c r="BA335" s="65">
        <f t="shared" si="296"/>
        <v>1705328</v>
      </c>
      <c r="BB335" s="66"/>
      <c r="BC335" s="66">
        <v>325510294</v>
      </c>
      <c r="BD335" s="66"/>
      <c r="BE335" s="66">
        <f t="shared" si="297"/>
        <v>90346</v>
      </c>
      <c r="BF335" s="66"/>
      <c r="BG335" s="144">
        <f t="shared" si="298"/>
        <v>5.2978664514978936E-2</v>
      </c>
      <c r="BH335" s="66"/>
      <c r="BI335" s="170"/>
      <c r="BJ335" s="66"/>
      <c r="BK335" s="66">
        <f t="shared" si="299"/>
        <v>11335542</v>
      </c>
      <c r="BL335" s="66"/>
      <c r="BM335" s="144">
        <f t="shared" si="300"/>
        <v>6.7498581011829872E-2</v>
      </c>
      <c r="BN335" s="65">
        <f t="shared" si="301"/>
        <v>998497.83435582824</v>
      </c>
      <c r="BO335" s="66"/>
      <c r="BP335" s="66">
        <f t="shared" si="302"/>
        <v>26704394</v>
      </c>
      <c r="BQ335" s="66"/>
      <c r="BR335" s="435">
        <f t="shared" si="283"/>
        <v>8.2038554516497109E-2</v>
      </c>
      <c r="BS335" s="66"/>
      <c r="BT335" s="75"/>
      <c r="BU335" s="170"/>
      <c r="BV335" s="1"/>
      <c r="BW335" s="61">
        <f t="shared" si="189"/>
        <v>326</v>
      </c>
    </row>
    <row r="336" spans="2:75" x14ac:dyDescent="0.3">
      <c r="B336" s="158">
        <f t="shared" si="163"/>
        <v>44236</v>
      </c>
      <c r="C336" s="61"/>
      <c r="D336" s="17">
        <v>95542</v>
      </c>
      <c r="E336" s="16"/>
      <c r="F336" s="16"/>
      <c r="G336" s="16"/>
      <c r="H336" s="16">
        <f t="shared" si="284"/>
        <v>27706914</v>
      </c>
      <c r="I336" s="16"/>
      <c r="J336" s="436">
        <f t="shared" si="285"/>
        <v>3.4602409470996225E-3</v>
      </c>
      <c r="K336" s="16"/>
      <c r="L336" s="16"/>
      <c r="M336" s="16"/>
      <c r="N336" s="16">
        <f t="shared" si="303"/>
        <v>744448</v>
      </c>
      <c r="O336" s="16">
        <f t="shared" si="286"/>
        <v>84730.623853211015</v>
      </c>
      <c r="P336" s="41"/>
      <c r="Q336" s="17">
        <f t="shared" si="304"/>
        <v>744448</v>
      </c>
      <c r="R336" s="16"/>
      <c r="S336" s="60">
        <f t="shared" si="305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7"/>
        <v>477017</v>
      </c>
      <c r="AB336" s="33"/>
      <c r="AC336" s="46">
        <f t="shared" si="288"/>
        <v>1.7216533028542983E-2</v>
      </c>
      <c r="AD336" s="33"/>
      <c r="AE336" s="33">
        <f t="shared" si="289"/>
        <v>1458.7675840978593</v>
      </c>
      <c r="AF336" s="50"/>
      <c r="AG336" s="33">
        <f t="shared" si="290"/>
        <v>20005</v>
      </c>
      <c r="AH336" s="33">
        <f t="shared" si="266"/>
        <v>1138507861.060914</v>
      </c>
      <c r="AI336" s="213">
        <f t="shared" si="291"/>
        <v>-9.7491653884327345E-2</v>
      </c>
      <c r="AJ336" s="50"/>
      <c r="AK336" s="10"/>
      <c r="AL336" s="23">
        <f t="shared" si="292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93"/>
        <v>7.2173984543894131E-3</v>
      </c>
      <c r="AS336" s="25"/>
      <c r="AT336" s="25"/>
      <c r="AU336" s="24"/>
      <c r="AV336" s="298">
        <f t="shared" si="294"/>
        <v>0.63663593137799468</v>
      </c>
      <c r="AW336" s="298"/>
      <c r="AX336" s="24">
        <f t="shared" si="295"/>
        <v>53942.559633027522</v>
      </c>
      <c r="AY336" s="308"/>
      <c r="AZ336" s="10"/>
      <c r="BA336" s="65">
        <f t="shared" si="296"/>
        <v>1661500</v>
      </c>
      <c r="BB336" s="66"/>
      <c r="BC336" s="66">
        <v>327171794</v>
      </c>
      <c r="BD336" s="66"/>
      <c r="BE336" s="66">
        <f t="shared" si="297"/>
        <v>95542</v>
      </c>
      <c r="BF336" s="66"/>
      <c r="BG336" s="144">
        <f t="shared" si="298"/>
        <v>5.7503460728257599E-2</v>
      </c>
      <c r="BH336" s="66"/>
      <c r="BI336" s="170"/>
      <c r="BJ336" s="66"/>
      <c r="BK336" s="66">
        <f t="shared" si="299"/>
        <v>11556832</v>
      </c>
      <c r="BL336" s="66"/>
      <c r="BM336" s="144">
        <f t="shared" si="300"/>
        <v>6.4416269095198403E-2</v>
      </c>
      <c r="BN336" s="65">
        <f t="shared" si="301"/>
        <v>1000525.3639143731</v>
      </c>
      <c r="BO336" s="66"/>
      <c r="BP336" s="66">
        <f t="shared" si="302"/>
        <v>26799936</v>
      </c>
      <c r="BQ336" s="66"/>
      <c r="BR336" s="435">
        <f t="shared" si="283"/>
        <v>8.1913956189022821E-2</v>
      </c>
      <c r="BS336" s="66"/>
      <c r="BT336" s="75"/>
      <c r="BU336" s="170"/>
      <c r="BV336" s="1"/>
      <c r="BW336" s="61">
        <f t="shared" si="189"/>
        <v>327</v>
      </c>
    </row>
    <row r="337" spans="2:75" x14ac:dyDescent="0.3">
      <c r="B337" s="158">
        <f t="shared" si="163"/>
        <v>44237</v>
      </c>
      <c r="C337" s="61"/>
      <c r="D337" s="17">
        <v>96806</v>
      </c>
      <c r="E337" s="16"/>
      <c r="F337" s="16"/>
      <c r="G337" s="16"/>
      <c r="H337" s="16">
        <f t="shared" si="284"/>
        <v>27803720</v>
      </c>
      <c r="I337" s="16"/>
      <c r="J337" s="436">
        <f t="shared" si="285"/>
        <v>3.4939293491869933E-3</v>
      </c>
      <c r="K337" s="16"/>
      <c r="L337" s="16"/>
      <c r="M337" s="16"/>
      <c r="N337" s="16">
        <f t="shared" si="303"/>
        <v>727795</v>
      </c>
      <c r="O337" s="16">
        <f t="shared" si="286"/>
        <v>84767.439024390245</v>
      </c>
      <c r="P337" s="41"/>
      <c r="Q337" s="17">
        <f t="shared" si="304"/>
        <v>727795</v>
      </c>
      <c r="R337" s="16"/>
      <c r="S337" s="60">
        <f t="shared" si="305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7"/>
        <v>480449</v>
      </c>
      <c r="AB337" s="33"/>
      <c r="AC337" s="46">
        <f t="shared" si="288"/>
        <v>1.7280025838269125E-2</v>
      </c>
      <c r="AD337" s="33"/>
      <c r="AE337" s="33">
        <f t="shared" si="289"/>
        <v>1464.7835365853659</v>
      </c>
      <c r="AF337" s="50"/>
      <c r="AG337" s="33">
        <f t="shared" si="290"/>
        <v>19438</v>
      </c>
      <c r="AH337" s="33">
        <f t="shared" si="266"/>
        <v>1138293178.060914</v>
      </c>
      <c r="AI337" s="213">
        <f t="shared" si="291"/>
        <v>-0.11512723630900897</v>
      </c>
      <c r="AJ337" s="50"/>
      <c r="AK337" s="10"/>
      <c r="AL337" s="23">
        <f t="shared" si="292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93"/>
        <v>1.0664078796694888E-2</v>
      </c>
      <c r="AS337" s="25"/>
      <c r="AT337" s="25"/>
      <c r="AU337" s="24"/>
      <c r="AV337" s="298">
        <f t="shared" si="294"/>
        <v>0.64118481267974214</v>
      </c>
      <c r="AW337" s="298"/>
      <c r="AX337" s="24">
        <f t="shared" si="295"/>
        <v>54351.594512195123</v>
      </c>
      <c r="AY337" s="308"/>
      <c r="AZ337" s="10"/>
      <c r="BA337" s="65">
        <f t="shared" si="296"/>
        <v>1303452</v>
      </c>
      <c r="BB337" s="66"/>
      <c r="BC337" s="66">
        <v>328475246</v>
      </c>
      <c r="BD337" s="66"/>
      <c r="BE337" s="66">
        <f t="shared" si="297"/>
        <v>96806</v>
      </c>
      <c r="BF337" s="66"/>
      <c r="BG337" s="144">
        <f t="shared" si="298"/>
        <v>7.4268941242178463E-2</v>
      </c>
      <c r="BH337" s="66"/>
      <c r="BI337" s="170"/>
      <c r="BJ337" s="66"/>
      <c r="BK337" s="66">
        <f t="shared" si="299"/>
        <v>11388488</v>
      </c>
      <c r="BL337" s="66"/>
      <c r="BM337" s="144">
        <f t="shared" si="300"/>
        <v>6.3906200717777459E-2</v>
      </c>
      <c r="BN337" s="65">
        <f t="shared" si="301"/>
        <v>1001448.9207317074</v>
      </c>
      <c r="BO337" s="66"/>
      <c r="BP337" s="66">
        <f t="shared" si="302"/>
        <v>26896742</v>
      </c>
      <c r="BQ337" s="66"/>
      <c r="BR337" s="435">
        <f t="shared" ref="BR337:BR368" si="306">+BP337/BC337</f>
        <v>8.1883619321499804E-2</v>
      </c>
      <c r="BS337" s="66"/>
      <c r="BT337" s="75"/>
      <c r="BU337" s="170"/>
      <c r="BV337" s="1"/>
      <c r="BW337" s="61">
        <f t="shared" si="189"/>
        <v>328</v>
      </c>
    </row>
    <row r="338" spans="2:75" x14ac:dyDescent="0.3">
      <c r="B338" s="158">
        <f t="shared" si="163"/>
        <v>44238</v>
      </c>
      <c r="C338" s="61"/>
      <c r="D338" s="17">
        <v>104244</v>
      </c>
      <c r="E338" s="16"/>
      <c r="F338" s="16"/>
      <c r="G338" s="16"/>
      <c r="H338" s="16">
        <f t="shared" si="284"/>
        <v>27907964</v>
      </c>
      <c r="I338" s="16"/>
      <c r="J338" s="436">
        <f t="shared" si="285"/>
        <v>3.7492824701155099E-3</v>
      </c>
      <c r="K338" s="16"/>
      <c r="L338" s="16"/>
      <c r="M338" s="16"/>
      <c r="N338" s="16">
        <f t="shared" si="303"/>
        <v>710302</v>
      </c>
      <c r="O338" s="16">
        <f t="shared" si="286"/>
        <v>84826.638297872341</v>
      </c>
      <c r="P338" s="41"/>
      <c r="Q338" s="17">
        <f t="shared" si="304"/>
        <v>710302</v>
      </c>
      <c r="R338" s="16"/>
      <c r="S338" s="60">
        <f t="shared" si="305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7"/>
        <v>483699</v>
      </c>
      <c r="AB338" s="33"/>
      <c r="AC338" s="46">
        <f t="shared" si="288"/>
        <v>1.7331934353935673E-2</v>
      </c>
      <c r="AD338" s="33"/>
      <c r="AE338" s="33">
        <f t="shared" si="289"/>
        <v>1470.2097264437689</v>
      </c>
      <c r="AF338" s="50"/>
      <c r="AG338" s="33">
        <f t="shared" si="290"/>
        <v>19156</v>
      </c>
      <c r="AH338" s="33">
        <f t="shared" si="266"/>
        <v>1138069550.060914</v>
      </c>
      <c r="AI338" s="213">
        <f t="shared" si="291"/>
        <v>-0.11232622798887859</v>
      </c>
      <c r="AJ338" s="50"/>
      <c r="AK338" s="10"/>
      <c r="AL338" s="23">
        <f t="shared" si="292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93"/>
        <v>7.0117089368942273E-3</v>
      </c>
      <c r="AS338" s="25"/>
      <c r="AT338" s="25"/>
      <c r="AU338" s="24"/>
      <c r="AV338" s="298">
        <f t="shared" si="294"/>
        <v>0.64326881746013431</v>
      </c>
      <c r="AW338" s="298"/>
      <c r="AX338" s="24">
        <f t="shared" si="295"/>
        <v>54566.331306990884</v>
      </c>
      <c r="AY338" s="308"/>
      <c r="AZ338" s="10"/>
      <c r="BA338" s="65">
        <f t="shared" si="296"/>
        <v>1750000</v>
      </c>
      <c r="BB338" s="66"/>
      <c r="BC338" s="66">
        <f>328475246+1750000</f>
        <v>330225246</v>
      </c>
      <c r="BD338" s="66"/>
      <c r="BE338" s="66">
        <f t="shared" si="297"/>
        <v>104244</v>
      </c>
      <c r="BF338" s="66"/>
      <c r="BG338" s="144">
        <f t="shared" si="298"/>
        <v>5.9568000000000003E-2</v>
      </c>
      <c r="BH338" s="66"/>
      <c r="BI338" s="170"/>
      <c r="BJ338" s="66"/>
      <c r="BK338" s="66">
        <f t="shared" si="299"/>
        <v>11492861</v>
      </c>
      <c r="BL338" s="66"/>
      <c r="BM338" s="144">
        <f t="shared" si="300"/>
        <v>6.180375800246779E-2</v>
      </c>
      <c r="BN338" s="65">
        <f t="shared" si="301"/>
        <v>1003724.1519756839</v>
      </c>
      <c r="BO338" s="66"/>
      <c r="BP338" s="66">
        <f t="shared" si="302"/>
        <v>27000986</v>
      </c>
      <c r="BQ338" s="66"/>
      <c r="BR338" s="435">
        <f t="shared" si="306"/>
        <v>8.1765359635768128E-2</v>
      </c>
      <c r="BS338" s="66"/>
      <c r="BT338" s="75"/>
      <c r="BU338" s="170"/>
      <c r="BV338" s="1"/>
      <c r="BW338" s="61">
        <f t="shared" si="189"/>
        <v>329</v>
      </c>
    </row>
    <row r="339" spans="2:75" x14ac:dyDescent="0.3">
      <c r="B339" s="158">
        <f t="shared" si="163"/>
        <v>44239</v>
      </c>
      <c r="C339" s="61"/>
      <c r="D339" s="17">
        <v>100288</v>
      </c>
      <c r="E339" s="16"/>
      <c r="F339" s="16"/>
      <c r="G339" s="16"/>
      <c r="H339" s="16">
        <f t="shared" si="284"/>
        <v>28008252</v>
      </c>
      <c r="I339" s="16"/>
      <c r="J339" s="436">
        <f t="shared" si="285"/>
        <v>3.5935262063545733E-3</v>
      </c>
      <c r="K339" s="16"/>
      <c r="L339" s="16"/>
      <c r="M339" s="16"/>
      <c r="N339" s="16">
        <f t="shared" si="303"/>
        <v>684465</v>
      </c>
      <c r="O339" s="16">
        <f t="shared" si="286"/>
        <v>84873.490909090906</v>
      </c>
      <c r="P339" s="41"/>
      <c r="Q339" s="17">
        <f t="shared" si="304"/>
        <v>684465</v>
      </c>
      <c r="R339" s="16"/>
      <c r="S339" s="60">
        <f t="shared" si="305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7"/>
        <v>486607</v>
      </c>
      <c r="AB339" s="33"/>
      <c r="AC339" s="46">
        <f t="shared" si="288"/>
        <v>1.7373701150646601E-2</v>
      </c>
      <c r="AD339" s="33"/>
      <c r="AE339" s="33">
        <f t="shared" si="289"/>
        <v>1474.5666666666666</v>
      </c>
      <c r="AF339" s="50"/>
      <c r="AG339" s="33">
        <f t="shared" si="290"/>
        <v>18492</v>
      </c>
      <c r="AH339" s="33">
        <f t="shared" si="266"/>
        <v>1137831477.060914</v>
      </c>
      <c r="AI339" s="213">
        <f t="shared" si="291"/>
        <v>-0.13990697674418603</v>
      </c>
      <c r="AJ339" s="50"/>
      <c r="AK339" s="10"/>
      <c r="AL339" s="23">
        <f t="shared" si="292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93"/>
        <v>4.9012598536690771E-3</v>
      </c>
      <c r="AS339" s="25"/>
      <c r="AT339" s="25"/>
      <c r="AU339" s="24"/>
      <c r="AV339" s="298">
        <f t="shared" si="294"/>
        <v>0.64410702959970512</v>
      </c>
      <c r="AW339" s="298"/>
      <c r="AX339" s="24">
        <f t="shared" si="295"/>
        <v>54667.612121212122</v>
      </c>
      <c r="AY339" s="308"/>
      <c r="AZ339" s="10"/>
      <c r="BA339" s="65">
        <f t="shared" si="296"/>
        <v>1904676</v>
      </c>
      <c r="BB339" s="66"/>
      <c r="BC339" s="66">
        <v>332129922</v>
      </c>
      <c r="BD339" s="66"/>
      <c r="BE339" s="66">
        <f t="shared" si="297"/>
        <v>100288</v>
      </c>
      <c r="BF339" s="66"/>
      <c r="BG339" s="144">
        <f t="shared" si="298"/>
        <v>5.2653574676217896E-2</v>
      </c>
      <c r="BH339" s="66"/>
      <c r="BI339" s="170"/>
      <c r="BJ339" s="66"/>
      <c r="BK339" s="66">
        <f t="shared" si="299"/>
        <v>11490383</v>
      </c>
      <c r="BL339" s="66"/>
      <c r="BM339" s="144">
        <f t="shared" si="300"/>
        <v>5.9568510466535364E-2</v>
      </c>
      <c r="BN339" s="65">
        <f t="shared" si="301"/>
        <v>1006454.3090909091</v>
      </c>
      <c r="BO339" s="66"/>
      <c r="BP339" s="66">
        <f t="shared" si="302"/>
        <v>27101274</v>
      </c>
      <c r="BQ339" s="66"/>
      <c r="BR339" s="435">
        <f t="shared" si="306"/>
        <v>8.1598411359034367E-2</v>
      </c>
      <c r="BS339" s="66"/>
      <c r="BT339" s="75"/>
      <c r="BU339" s="170"/>
      <c r="BV339" s="1"/>
      <c r="BW339" s="61">
        <f t="shared" si="189"/>
        <v>330</v>
      </c>
    </row>
    <row r="340" spans="2:75" x14ac:dyDescent="0.3">
      <c r="B340" s="158">
        <f t="shared" si="163"/>
        <v>44240</v>
      </c>
      <c r="C340" s="61"/>
      <c r="D340" s="17">
        <v>86484</v>
      </c>
      <c r="E340" s="16"/>
      <c r="F340" s="16"/>
      <c r="G340" s="16"/>
      <c r="H340" s="16">
        <f t="shared" si="284"/>
        <v>28094736</v>
      </c>
      <c r="I340" s="16"/>
      <c r="J340" s="436">
        <f t="shared" si="285"/>
        <v>3.0878042656856987E-3</v>
      </c>
      <c r="K340" s="16"/>
      <c r="L340" s="16"/>
      <c r="M340" s="16"/>
      <c r="N340" s="16">
        <f t="shared" si="303"/>
        <v>664966</v>
      </c>
      <c r="O340" s="16">
        <f t="shared" si="286"/>
        <v>84878.356495468281</v>
      </c>
      <c r="P340" s="41"/>
      <c r="Q340" s="17">
        <f t="shared" si="304"/>
        <v>664966</v>
      </c>
      <c r="R340" s="16"/>
      <c r="S340" s="60">
        <f t="shared" si="305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7"/>
        <v>488879</v>
      </c>
      <c r="AB340" s="33"/>
      <c r="AC340" s="46">
        <f t="shared" si="288"/>
        <v>1.7401088944206489E-2</v>
      </c>
      <c r="AD340" s="33"/>
      <c r="AE340" s="33">
        <f t="shared" si="289"/>
        <v>1476.97583081571</v>
      </c>
      <c r="AF340" s="50"/>
      <c r="AG340" s="33">
        <f t="shared" si="290"/>
        <v>18034</v>
      </c>
      <c r="AH340" s="33">
        <f t="shared" si="266"/>
        <v>1137597058.060914</v>
      </c>
      <c r="AI340" s="213">
        <f t="shared" si="291"/>
        <v>-0.15495993627290192</v>
      </c>
      <c r="AJ340" s="50"/>
      <c r="AK340" s="10"/>
      <c r="AL340" s="23">
        <f t="shared" si="292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93"/>
        <v>6.2645258019927812E-3</v>
      </c>
      <c r="AS340" s="25"/>
      <c r="AT340" s="25"/>
      <c r="AU340" s="24"/>
      <c r="AV340" s="298">
        <f t="shared" si="294"/>
        <v>0.64614687961474349</v>
      </c>
      <c r="AW340" s="298"/>
      <c r="AX340" s="24">
        <f t="shared" si="295"/>
        <v>54843.88519637462</v>
      </c>
      <c r="AY340" s="308"/>
      <c r="AZ340" s="10"/>
      <c r="BA340" s="65">
        <f t="shared" si="296"/>
        <v>1698436</v>
      </c>
      <c r="BB340" s="66"/>
      <c r="BC340" s="66">
        <v>333828358</v>
      </c>
      <c r="BD340" s="66"/>
      <c r="BE340" s="66">
        <f t="shared" si="297"/>
        <v>86484</v>
      </c>
      <c r="BF340" s="66"/>
      <c r="BG340" s="144">
        <f t="shared" si="298"/>
        <v>5.0919787380860983E-2</v>
      </c>
      <c r="BH340" s="66"/>
      <c r="BI340" s="170"/>
      <c r="BJ340" s="66"/>
      <c r="BK340" s="66">
        <f t="shared" si="299"/>
        <v>11432955</v>
      </c>
      <c r="BL340" s="66"/>
      <c r="BM340" s="144">
        <f t="shared" si="300"/>
        <v>5.8162216154966064E-2</v>
      </c>
      <c r="BN340" s="65">
        <f t="shared" si="301"/>
        <v>1008544.8882175226</v>
      </c>
      <c r="BO340" s="66"/>
      <c r="BP340" s="66">
        <f t="shared" si="302"/>
        <v>27187758</v>
      </c>
      <c r="BQ340" s="66"/>
      <c r="BR340" s="435">
        <f t="shared" si="306"/>
        <v>8.1442326118981181E-2</v>
      </c>
      <c r="BS340" s="66"/>
      <c r="BT340" s="75"/>
      <c r="BU340" s="170"/>
      <c r="BV340" s="1"/>
      <c r="BW340" s="61">
        <f t="shared" si="189"/>
        <v>331</v>
      </c>
    </row>
    <row r="341" spans="2:75" x14ac:dyDescent="0.3">
      <c r="B341" s="347">
        <f t="shared" si="163"/>
        <v>44241</v>
      </c>
      <c r="C341" s="61"/>
      <c r="D341" s="17">
        <v>64297</v>
      </c>
      <c r="E341" s="16"/>
      <c r="F341" s="16"/>
      <c r="G341" s="16"/>
      <c r="H341" s="16">
        <f t="shared" si="284"/>
        <v>28159033</v>
      </c>
      <c r="I341" s="16"/>
      <c r="J341" s="436">
        <f t="shared" si="285"/>
        <v>2.2885781877430705E-3</v>
      </c>
      <c r="K341" s="16"/>
      <c r="L341" s="16"/>
      <c r="M341" s="16"/>
      <c r="N341" s="16">
        <f t="shared" si="303"/>
        <v>638007</v>
      </c>
      <c r="O341" s="16">
        <f t="shared" si="286"/>
        <v>84816.364457831325</v>
      </c>
      <c r="P341" s="41"/>
      <c r="Q341" s="17">
        <f t="shared" si="304"/>
        <v>638007</v>
      </c>
      <c r="R341" s="16"/>
      <c r="S341" s="60">
        <f t="shared" si="305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7"/>
        <v>489990</v>
      </c>
      <c r="AB341" s="33"/>
      <c r="AC341" s="46">
        <f t="shared" si="288"/>
        <v>1.7400810603119786E-2</v>
      </c>
      <c r="AD341" s="33"/>
      <c r="AE341" s="33">
        <f t="shared" si="289"/>
        <v>1475.8734939759036</v>
      </c>
      <c r="AF341" s="50"/>
      <c r="AG341" s="33">
        <f t="shared" si="290"/>
        <v>17830</v>
      </c>
      <c r="AH341" s="33">
        <f t="shared" si="266"/>
        <v>1137348252.060914</v>
      </c>
      <c r="AI341" s="213">
        <f t="shared" si="291"/>
        <v>-0.14155031295137216</v>
      </c>
      <c r="AJ341" s="50"/>
      <c r="AK341" s="10"/>
      <c r="AL341" s="23">
        <f t="shared" si="292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93"/>
        <v>3.9090357326255253E-3</v>
      </c>
      <c r="AS341" s="25"/>
      <c r="AT341" s="25"/>
      <c r="AU341" s="24"/>
      <c r="AV341" s="298">
        <f t="shared" si="294"/>
        <v>0.64719154240843424</v>
      </c>
      <c r="AW341" s="298"/>
      <c r="AX341" s="24">
        <f t="shared" si="295"/>
        <v>54892.433734939761</v>
      </c>
      <c r="AY341" s="308"/>
      <c r="AZ341" s="10"/>
      <c r="BA341" s="65">
        <f t="shared" si="296"/>
        <v>1285060</v>
      </c>
      <c r="BB341" s="66"/>
      <c r="BC341" s="66">
        <v>335113418</v>
      </c>
      <c r="BD341" s="66"/>
      <c r="BE341" s="66">
        <f t="shared" si="297"/>
        <v>64297</v>
      </c>
      <c r="BF341" s="66"/>
      <c r="BG341" s="144">
        <f t="shared" si="298"/>
        <v>5.0034239646397832E-2</v>
      </c>
      <c r="BH341" s="66"/>
      <c r="BI341" s="170"/>
      <c r="BJ341" s="66"/>
      <c r="BK341" s="66">
        <f t="shared" si="299"/>
        <v>11308452</v>
      </c>
      <c r="BL341" s="66"/>
      <c r="BM341" s="144">
        <f t="shared" si="300"/>
        <v>5.6418597346480311E-2</v>
      </c>
      <c r="BN341" s="65">
        <f t="shared" si="301"/>
        <v>1009377.765060241</v>
      </c>
      <c r="BO341" s="66"/>
      <c r="BP341" s="66">
        <f t="shared" si="302"/>
        <v>27252055</v>
      </c>
      <c r="BQ341" s="66"/>
      <c r="BR341" s="435">
        <f t="shared" si="306"/>
        <v>8.1321885475800312E-2</v>
      </c>
      <c r="BS341" s="66"/>
      <c r="BT341" s="75"/>
      <c r="BU341" s="170"/>
      <c r="BV341" s="1"/>
      <c r="BW341" s="61">
        <f t="shared" si="189"/>
        <v>332</v>
      </c>
    </row>
    <row r="342" spans="2:75" x14ac:dyDescent="0.3">
      <c r="B342" s="158">
        <f t="shared" si="163"/>
        <v>44242</v>
      </c>
      <c r="C342" s="61"/>
      <c r="D342" s="17">
        <v>52785</v>
      </c>
      <c r="E342" s="16"/>
      <c r="F342" s="16"/>
      <c r="G342" s="16"/>
      <c r="H342" s="16">
        <f t="shared" si="284"/>
        <v>28211818</v>
      </c>
      <c r="I342" s="16"/>
      <c r="J342" s="436">
        <f t="shared" si="285"/>
        <v>1.8745317000054653E-3</v>
      </c>
      <c r="K342" s="16"/>
      <c r="L342" s="16"/>
      <c r="M342" s="16"/>
      <c r="N342" s="16">
        <f t="shared" si="303"/>
        <v>600446</v>
      </c>
      <c r="O342" s="16">
        <f t="shared" si="286"/>
        <v>84720.174174174172</v>
      </c>
      <c r="P342" s="41"/>
      <c r="Q342" s="17">
        <f t="shared" si="304"/>
        <v>600446</v>
      </c>
      <c r="R342" s="16"/>
      <c r="S342" s="60">
        <f t="shared" si="305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7"/>
        <v>490944</v>
      </c>
      <c r="AB342" s="33"/>
      <c r="AC342" s="46">
        <f t="shared" si="288"/>
        <v>1.7402068877659709E-2</v>
      </c>
      <c r="AD342" s="33"/>
      <c r="AE342" s="33">
        <f t="shared" si="289"/>
        <v>1474.3063063063064</v>
      </c>
      <c r="AF342" s="50"/>
      <c r="AG342" s="33">
        <f t="shared" si="290"/>
        <v>17192</v>
      </c>
      <c r="AH342" s="33">
        <f t="shared" si="266"/>
        <v>1137145485.060914</v>
      </c>
      <c r="AI342" s="213">
        <f t="shared" si="291"/>
        <v>-0.15919205751454982</v>
      </c>
      <c r="AJ342" s="50"/>
      <c r="AK342" s="10"/>
      <c r="AL342" s="23">
        <f t="shared" si="292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93"/>
        <v>7.2615731270269657E-3</v>
      </c>
      <c r="AS342" s="25"/>
      <c r="AT342" s="25"/>
      <c r="AU342" s="24"/>
      <c r="AV342" s="298">
        <f t="shared" si="294"/>
        <v>0.65067146682996468</v>
      </c>
      <c r="AW342" s="298"/>
      <c r="AX342" s="24">
        <f t="shared" si="295"/>
        <v>55125</v>
      </c>
      <c r="AY342" s="308"/>
      <c r="AZ342" s="10"/>
      <c r="BA342" s="65">
        <f t="shared" si="296"/>
        <v>1354277</v>
      </c>
      <c r="BB342" s="66"/>
      <c r="BC342" s="66">
        <v>336467695</v>
      </c>
      <c r="BD342" s="66"/>
      <c r="BE342" s="66">
        <f t="shared" si="297"/>
        <v>52785</v>
      </c>
      <c r="BF342" s="66"/>
      <c r="BG342" s="144">
        <f t="shared" si="298"/>
        <v>3.8976516621045766E-2</v>
      </c>
      <c r="BH342" s="66"/>
      <c r="BI342" s="170"/>
      <c r="BJ342" s="66"/>
      <c r="BK342" s="66">
        <f t="shared" si="299"/>
        <v>10957401</v>
      </c>
      <c r="BL342" s="66"/>
      <c r="BM342" s="144">
        <f t="shared" si="300"/>
        <v>5.4798213554473361E-2</v>
      </c>
      <c r="BN342" s="65">
        <f t="shared" si="301"/>
        <v>1010413.4984984985</v>
      </c>
      <c r="BO342" s="66"/>
      <c r="BP342" s="66">
        <f t="shared" si="302"/>
        <v>27304840</v>
      </c>
      <c r="BQ342" s="66"/>
      <c r="BR342" s="435">
        <f t="shared" si="306"/>
        <v>8.1151446054873108E-2</v>
      </c>
      <c r="BS342" s="66"/>
      <c r="BT342" s="75"/>
      <c r="BU342" s="170"/>
      <c r="BV342" s="1"/>
      <c r="BW342" s="61">
        <f t="shared" si="189"/>
        <v>333</v>
      </c>
    </row>
    <row r="343" spans="2:75" x14ac:dyDescent="0.3">
      <c r="B343" s="158">
        <f t="shared" si="163"/>
        <v>44243</v>
      </c>
      <c r="C343" s="61"/>
      <c r="D343" s="17">
        <v>63398</v>
      </c>
      <c r="E343" s="16"/>
      <c r="F343" s="16"/>
      <c r="G343" s="16"/>
      <c r="H343" s="16">
        <f t="shared" si="284"/>
        <v>28275216</v>
      </c>
      <c r="I343" s="16"/>
      <c r="J343" s="436">
        <f t="shared" si="285"/>
        <v>2.2472142702749608E-3</v>
      </c>
      <c r="K343" s="16"/>
      <c r="L343" s="16"/>
      <c r="M343" s="16"/>
      <c r="N343" s="16">
        <f t="shared" si="303"/>
        <v>568302</v>
      </c>
      <c r="O343" s="16">
        <f t="shared" si="286"/>
        <v>84656.335329341324</v>
      </c>
      <c r="P343" s="41"/>
      <c r="Q343" s="17">
        <f t="shared" si="304"/>
        <v>568302</v>
      </c>
      <c r="R343" s="16"/>
      <c r="S343" s="60">
        <f t="shared" si="305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7"/>
        <v>492731</v>
      </c>
      <c r="AB343" s="33"/>
      <c r="AC343" s="46">
        <f t="shared" si="288"/>
        <v>1.7426250607599249E-2</v>
      </c>
      <c r="AD343" s="33"/>
      <c r="AE343" s="33">
        <f t="shared" si="289"/>
        <v>1475.2425149700598</v>
      </c>
      <c r="AF343" s="50"/>
      <c r="AG343" s="33">
        <f t="shared" si="290"/>
        <v>15714</v>
      </c>
      <c r="AH343" s="33">
        <f t="shared" si="266"/>
        <v>1136970925.060914</v>
      </c>
      <c r="AI343" s="213">
        <f t="shared" si="291"/>
        <v>-0.2144963759060235</v>
      </c>
      <c r="AJ343" s="50"/>
      <c r="AK343" s="10"/>
      <c r="AL343" s="23">
        <f t="shared" si="292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93"/>
        <v>6.6893015464444035E-3</v>
      </c>
      <c r="AS343" s="25"/>
      <c r="AT343" s="25"/>
      <c r="AU343" s="24"/>
      <c r="AV343" s="298">
        <f t="shared" si="294"/>
        <v>0.65355532562509866</v>
      </c>
      <c r="AW343" s="298"/>
      <c r="AX343" s="24">
        <f t="shared" si="295"/>
        <v>55327.598802395209</v>
      </c>
      <c r="AY343" s="308"/>
      <c r="AZ343" s="10"/>
      <c r="BA343" s="65">
        <f t="shared" si="296"/>
        <v>1198213</v>
      </c>
      <c r="BB343" s="66"/>
      <c r="BC343" s="66">
        <v>337665908</v>
      </c>
      <c r="BD343" s="66"/>
      <c r="BE343" s="66">
        <f t="shared" si="297"/>
        <v>63398</v>
      </c>
      <c r="BF343" s="66"/>
      <c r="BG343" s="144">
        <f t="shared" si="298"/>
        <v>5.2910459158763926E-2</v>
      </c>
      <c r="BH343" s="66"/>
      <c r="BI343" s="170"/>
      <c r="BJ343" s="66"/>
      <c r="BK343" s="66">
        <f t="shared" si="299"/>
        <v>10494114</v>
      </c>
      <c r="BL343" s="66"/>
      <c r="BM343" s="144">
        <f t="shared" si="300"/>
        <v>5.4154357385482951E-2</v>
      </c>
      <c r="BN343" s="65">
        <f t="shared" si="301"/>
        <v>1010975.7724550898</v>
      </c>
      <c r="BO343" s="66"/>
      <c r="BP343" s="66">
        <f t="shared" si="302"/>
        <v>27368238</v>
      </c>
      <c r="BQ343" s="66"/>
      <c r="BR343" s="435">
        <f t="shared" si="306"/>
        <v>8.1051232450745372E-2</v>
      </c>
      <c r="BS343" s="66"/>
      <c r="BT343" s="75"/>
      <c r="BU343" s="170"/>
      <c r="BV343" s="1"/>
      <c r="BW343" s="61">
        <f t="shared" si="189"/>
        <v>334</v>
      </c>
    </row>
    <row r="344" spans="2:75" x14ac:dyDescent="0.3">
      <c r="B344" s="158">
        <f t="shared" si="163"/>
        <v>44244</v>
      </c>
      <c r="C344" s="61"/>
      <c r="D344" s="17">
        <v>71640</v>
      </c>
      <c r="E344" s="16"/>
      <c r="F344" s="16"/>
      <c r="G344" s="16"/>
      <c r="H344" s="16">
        <f t="shared" si="284"/>
        <v>28346856</v>
      </c>
      <c r="I344" s="16"/>
      <c r="J344" s="436">
        <f t="shared" si="285"/>
        <v>2.5336676473134635E-3</v>
      </c>
      <c r="K344" s="16"/>
      <c r="L344" s="16"/>
      <c r="M344" s="16"/>
      <c r="N344" s="16">
        <f t="shared" si="303"/>
        <v>543136</v>
      </c>
      <c r="O344" s="16">
        <f t="shared" si="286"/>
        <v>84617.480597014932</v>
      </c>
      <c r="P344" s="41"/>
      <c r="Q344" s="17">
        <f t="shared" si="304"/>
        <v>543136</v>
      </c>
      <c r="R344" s="16"/>
      <c r="S344" s="60">
        <f t="shared" si="305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7"/>
        <v>495268</v>
      </c>
      <c r="AB344" s="33"/>
      <c r="AC344" s="46">
        <f t="shared" si="288"/>
        <v>1.7471708326313156E-2</v>
      </c>
      <c r="AD344" s="33"/>
      <c r="AE344" s="33">
        <f t="shared" si="289"/>
        <v>1478.4119402985075</v>
      </c>
      <c r="AF344" s="50"/>
      <c r="AG344" s="33">
        <f t="shared" si="290"/>
        <v>14819</v>
      </c>
      <c r="AH344" s="33">
        <f t="shared" si="266"/>
        <v>1136821597.060914</v>
      </c>
      <c r="AI344" s="213">
        <f t="shared" si="291"/>
        <v>-0.23762732791439448</v>
      </c>
      <c r="AJ344" s="50"/>
      <c r="AK344" s="10"/>
      <c r="AL344" s="23">
        <f t="shared" si="292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93"/>
        <v>6.3356432545657012E-3</v>
      </c>
      <c r="AS344" s="25"/>
      <c r="AT344" s="25"/>
      <c r="AU344" s="24"/>
      <c r="AV344" s="298">
        <f t="shared" si="294"/>
        <v>0.65603384728098246</v>
      </c>
      <c r="AW344" s="298"/>
      <c r="AX344" s="24">
        <f t="shared" si="295"/>
        <v>55511.931343283584</v>
      </c>
      <c r="AY344" s="308"/>
      <c r="AZ344" s="10"/>
      <c r="BA344" s="65">
        <f t="shared" si="296"/>
        <v>2594597</v>
      </c>
      <c r="BB344" s="66"/>
      <c r="BC344" s="66">
        <v>340260505</v>
      </c>
      <c r="BD344" s="66"/>
      <c r="BE344" s="66">
        <f t="shared" si="297"/>
        <v>71640</v>
      </c>
      <c r="BF344" s="66"/>
      <c r="BG344" s="144">
        <f t="shared" si="298"/>
        <v>2.7611224402094042E-2</v>
      </c>
      <c r="BH344" s="66"/>
      <c r="BI344" s="170"/>
      <c r="BJ344" s="66"/>
      <c r="BK344" s="66">
        <f t="shared" si="299"/>
        <v>11785259</v>
      </c>
      <c r="BL344" s="66"/>
      <c r="BM344" s="144">
        <f t="shared" si="300"/>
        <v>4.6086046984627149E-2</v>
      </c>
      <c r="BN344" s="65">
        <f t="shared" si="301"/>
        <v>1015703</v>
      </c>
      <c r="BO344" s="66"/>
      <c r="BP344" s="66">
        <f t="shared" si="302"/>
        <v>27439878</v>
      </c>
      <c r="BQ344" s="66"/>
      <c r="BR344" s="435">
        <f t="shared" si="306"/>
        <v>8.0643735011208542E-2</v>
      </c>
      <c r="BS344" s="66"/>
      <c r="BT344" s="75"/>
      <c r="BU344" s="170"/>
      <c r="BV344" s="1"/>
      <c r="BW344" s="61">
        <f t="shared" si="189"/>
        <v>335</v>
      </c>
    </row>
    <row r="345" spans="2:75" x14ac:dyDescent="0.3">
      <c r="B345" s="158">
        <f t="shared" si="163"/>
        <v>44245</v>
      </c>
      <c r="C345" s="61"/>
      <c r="D345" s="17">
        <v>68924</v>
      </c>
      <c r="E345" s="16"/>
      <c r="F345" s="16"/>
      <c r="G345" s="16"/>
      <c r="H345" s="16">
        <f t="shared" si="284"/>
        <v>28415780</v>
      </c>
      <c r="I345" s="16"/>
      <c r="J345" s="436">
        <f t="shared" si="285"/>
        <v>2.4314513045115126E-3</v>
      </c>
      <c r="K345" s="16"/>
      <c r="L345" s="16"/>
      <c r="M345" s="16"/>
      <c r="N345" s="16">
        <f t="shared" si="303"/>
        <v>507816</v>
      </c>
      <c r="O345" s="16">
        <f t="shared" si="286"/>
        <v>84570.773809523816</v>
      </c>
      <c r="P345" s="41"/>
      <c r="Q345" s="17">
        <f t="shared" si="304"/>
        <v>507816</v>
      </c>
      <c r="R345" s="16"/>
      <c r="S345" s="60">
        <f t="shared" si="305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7"/>
        <v>498029</v>
      </c>
      <c r="AB345" s="33"/>
      <c r="AC345" s="46">
        <f t="shared" si="288"/>
        <v>1.7526494081809472E-2</v>
      </c>
      <c r="AD345" s="33"/>
      <c r="AE345" s="33">
        <f t="shared" si="289"/>
        <v>1482.2291666666667</v>
      </c>
      <c r="AF345" s="50"/>
      <c r="AG345" s="33">
        <f t="shared" si="290"/>
        <v>14330</v>
      </c>
      <c r="AH345" s="33">
        <f t="shared" si="266"/>
        <v>1136647219.060914</v>
      </c>
      <c r="AI345" s="213">
        <f t="shared" si="291"/>
        <v>-0.25193150970975153</v>
      </c>
      <c r="AJ345" s="50"/>
      <c r="AK345" s="10"/>
      <c r="AL345" s="23">
        <f t="shared" si="292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93"/>
        <v>5.7496850078807855E-3</v>
      </c>
      <c r="AS345" s="25"/>
      <c r="AT345" s="25"/>
      <c r="AU345" s="24"/>
      <c r="AV345" s="298">
        <f t="shared" si="294"/>
        <v>0.65820544077973575</v>
      </c>
      <c r="AW345" s="298"/>
      <c r="AX345" s="24">
        <f t="shared" si="295"/>
        <v>55664.943452380954</v>
      </c>
      <c r="AY345" s="308"/>
      <c r="AZ345" s="10"/>
      <c r="BA345" s="65">
        <f t="shared" si="296"/>
        <v>1247344</v>
      </c>
      <c r="BB345" s="66"/>
      <c r="BC345" s="66">
        <v>341507849</v>
      </c>
      <c r="BD345" s="66"/>
      <c r="BE345" s="66">
        <f t="shared" si="297"/>
        <v>68924</v>
      </c>
      <c r="BF345" s="66"/>
      <c r="BG345" s="144">
        <f t="shared" si="298"/>
        <v>5.5256609243320209E-2</v>
      </c>
      <c r="BH345" s="66"/>
      <c r="BI345" s="170"/>
      <c r="BJ345" s="66"/>
      <c r="BK345" s="66">
        <f t="shared" si="299"/>
        <v>11282603</v>
      </c>
      <c r="BL345" s="66"/>
      <c r="BM345" s="144">
        <f t="shared" si="300"/>
        <v>4.500876260557958E-2</v>
      </c>
      <c r="BN345" s="65">
        <f t="shared" si="301"/>
        <v>1016392.4077380953</v>
      </c>
      <c r="BO345" s="66"/>
      <c r="BP345" s="66">
        <f t="shared" si="302"/>
        <v>27508802</v>
      </c>
      <c r="BQ345" s="66"/>
      <c r="BR345" s="435">
        <f t="shared" si="306"/>
        <v>8.0551009531848267E-2</v>
      </c>
      <c r="BS345" s="66"/>
      <c r="BT345" s="75"/>
      <c r="BU345" s="170"/>
      <c r="BV345" s="1"/>
      <c r="BW345" s="61">
        <f t="shared" si="189"/>
        <v>336</v>
      </c>
    </row>
    <row r="346" spans="2:75" x14ac:dyDescent="0.3">
      <c r="B346" s="158">
        <f t="shared" si="163"/>
        <v>44246</v>
      </c>
      <c r="C346" s="61"/>
      <c r="D346" s="17">
        <v>85539</v>
      </c>
      <c r="E346" s="16"/>
      <c r="F346" s="16"/>
      <c r="G346" s="16"/>
      <c r="H346" s="16">
        <f t="shared" si="284"/>
        <v>28501319</v>
      </c>
      <c r="I346" s="16"/>
      <c r="J346" s="436">
        <f t="shared" si="285"/>
        <v>3.0102640152760191E-3</v>
      </c>
      <c r="K346" s="16"/>
      <c r="L346" s="16"/>
      <c r="M346" s="16"/>
      <c r="N346" s="16">
        <f t="shared" si="303"/>
        <v>493067</v>
      </c>
      <c r="O346" s="16">
        <f t="shared" si="286"/>
        <v>84573.646884272996</v>
      </c>
      <c r="P346" s="41"/>
      <c r="Q346" s="17">
        <f t="shared" si="304"/>
        <v>493067</v>
      </c>
      <c r="R346" s="16"/>
      <c r="S346" s="60">
        <f t="shared" si="305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7"/>
        <v>500674</v>
      </c>
      <c r="AB346" s="33"/>
      <c r="AC346" s="46">
        <f t="shared" si="288"/>
        <v>1.7566695772921949E-2</v>
      </c>
      <c r="AD346" s="33"/>
      <c r="AE346" s="33">
        <f t="shared" si="289"/>
        <v>1485.679525222552</v>
      </c>
      <c r="AF346" s="50"/>
      <c r="AG346" s="33">
        <f t="shared" si="290"/>
        <v>14067</v>
      </c>
      <c r="AH346" s="33">
        <f t="shared" si="266"/>
        <v>1136457138.060914</v>
      </c>
      <c r="AI346" s="213">
        <f t="shared" si="291"/>
        <v>-0.23929266709928618</v>
      </c>
      <c r="AJ346" s="50"/>
      <c r="AK346" s="10"/>
      <c r="AL346" s="23">
        <f t="shared" si="292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93"/>
        <v>4.5446231467494635E-3</v>
      </c>
      <c r="AS346" s="25"/>
      <c r="AT346" s="25"/>
      <c r="AU346" s="24"/>
      <c r="AV346" s="298">
        <f t="shared" si="294"/>
        <v>0.65921233329587303</v>
      </c>
      <c r="AW346" s="298"/>
      <c r="AX346" s="24">
        <f t="shared" si="295"/>
        <v>55751.991097922852</v>
      </c>
      <c r="AY346" s="308"/>
      <c r="AZ346" s="10"/>
      <c r="BA346" s="65">
        <f t="shared" si="296"/>
        <v>2560000</v>
      </c>
      <c r="BB346" s="66"/>
      <c r="BC346" s="66">
        <f>341507849+2560000</f>
        <v>344067849</v>
      </c>
      <c r="BD346" s="66"/>
      <c r="BE346" s="66">
        <f t="shared" si="297"/>
        <v>85539</v>
      </c>
      <c r="BF346" s="66"/>
      <c r="BG346" s="144">
        <f t="shared" si="298"/>
        <v>3.3413671875000002E-2</v>
      </c>
      <c r="BH346" s="66"/>
      <c r="BI346" s="170"/>
      <c r="BJ346" s="66"/>
      <c r="BK346" s="66">
        <f t="shared" si="299"/>
        <v>11937927</v>
      </c>
      <c r="BL346" s="66"/>
      <c r="BM346" s="144">
        <f t="shared" si="300"/>
        <v>4.1302564507221397E-2</v>
      </c>
      <c r="BN346" s="65">
        <f t="shared" si="301"/>
        <v>1020972.8456973294</v>
      </c>
      <c r="BO346" s="66"/>
      <c r="BP346" s="66">
        <f t="shared" si="302"/>
        <v>27594341</v>
      </c>
      <c r="BQ346" s="66"/>
      <c r="BR346" s="435">
        <f t="shared" si="306"/>
        <v>8.0200289216793397E-2</v>
      </c>
      <c r="BS346" s="66"/>
      <c r="BT346" s="75"/>
      <c r="BU346" s="170"/>
      <c r="BV346" s="1"/>
      <c r="BW346" s="61">
        <f t="shared" si="189"/>
        <v>337</v>
      </c>
    </row>
    <row r="347" spans="2:75" x14ac:dyDescent="0.3">
      <c r="B347" s="158">
        <f t="shared" si="163"/>
        <v>44247</v>
      </c>
      <c r="C347" s="61"/>
      <c r="D347" s="17">
        <v>69617</v>
      </c>
      <c r="E347" s="16"/>
      <c r="F347" s="16"/>
      <c r="G347" s="16"/>
      <c r="H347" s="16">
        <f t="shared" si="284"/>
        <v>28570936</v>
      </c>
      <c r="I347" s="16"/>
      <c r="J347" s="436">
        <f t="shared" si="285"/>
        <v>2.4425887096663841E-3</v>
      </c>
      <c r="K347" s="16"/>
      <c r="L347" s="16"/>
      <c r="M347" s="16"/>
      <c r="N347" s="16">
        <f t="shared" si="303"/>
        <v>476200</v>
      </c>
      <c r="O347" s="16">
        <f t="shared" si="286"/>
        <v>84529.396449704145</v>
      </c>
      <c r="P347" s="41"/>
      <c r="Q347" s="17">
        <f t="shared" si="304"/>
        <v>476200</v>
      </c>
      <c r="R347" s="16"/>
      <c r="S347" s="60">
        <f t="shared" si="305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7"/>
        <v>502581</v>
      </c>
      <c r="AB347" s="33"/>
      <c r="AC347" s="46">
        <f t="shared" si="288"/>
        <v>1.7590638262603646E-2</v>
      </c>
      <c r="AD347" s="33"/>
      <c r="AE347" s="33">
        <f t="shared" si="289"/>
        <v>1486.9260355029585</v>
      </c>
      <c r="AF347" s="50"/>
      <c r="AG347" s="33">
        <f t="shared" si="290"/>
        <v>13702</v>
      </c>
      <c r="AH347" s="33">
        <f t="shared" si="266"/>
        <v>1136263380.060914</v>
      </c>
      <c r="AI347" s="213">
        <f t="shared" si="291"/>
        <v>-0.24021293113008763</v>
      </c>
      <c r="AJ347" s="50"/>
      <c r="AK347" s="10"/>
      <c r="AL347" s="23">
        <f t="shared" si="292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93"/>
        <v>5.8999635999214626E-3</v>
      </c>
      <c r="AS347" s="25"/>
      <c r="AT347" s="25"/>
      <c r="AU347" s="24"/>
      <c r="AV347" s="298">
        <f t="shared" si="294"/>
        <v>0.66148592401733008</v>
      </c>
      <c r="AW347" s="298"/>
      <c r="AX347" s="24">
        <f t="shared" si="295"/>
        <v>55915.00591715976</v>
      </c>
      <c r="AY347" s="308"/>
      <c r="AZ347" s="10"/>
      <c r="BA347" s="65">
        <f t="shared" si="296"/>
        <v>2883916</v>
      </c>
      <c r="BB347" s="66"/>
      <c r="BC347" s="66">
        <v>346951765</v>
      </c>
      <c r="BD347" s="66"/>
      <c r="BE347" s="66">
        <f t="shared" si="297"/>
        <v>69617</v>
      </c>
      <c r="BF347" s="66"/>
      <c r="BG347" s="144">
        <f t="shared" si="298"/>
        <v>2.4139746095239945E-2</v>
      </c>
      <c r="BH347" s="66"/>
      <c r="BI347" s="170"/>
      <c r="BJ347" s="66"/>
      <c r="BK347" s="66">
        <f t="shared" si="299"/>
        <v>13123407</v>
      </c>
      <c r="BL347" s="66"/>
      <c r="BM347" s="144">
        <f t="shared" si="300"/>
        <v>3.6286308883051482E-2</v>
      </c>
      <c r="BN347" s="65">
        <f t="shared" si="301"/>
        <v>1026484.5118343196</v>
      </c>
      <c r="BO347" s="66"/>
      <c r="BP347" s="66">
        <f t="shared" si="302"/>
        <v>27663958</v>
      </c>
      <c r="BQ347" s="66"/>
      <c r="BR347" s="435">
        <f t="shared" si="306"/>
        <v>7.973430543003579E-2</v>
      </c>
      <c r="BS347" s="66"/>
      <c r="BT347" s="75"/>
      <c r="BU347" s="170"/>
      <c r="BV347" s="1"/>
      <c r="BW347" s="61">
        <f t="shared" si="189"/>
        <v>338</v>
      </c>
    </row>
    <row r="348" spans="2:75" x14ac:dyDescent="0.3">
      <c r="B348" s="347">
        <f t="shared" si="163"/>
        <v>44248</v>
      </c>
      <c r="C348" s="61"/>
      <c r="D348" s="17">
        <v>57225</v>
      </c>
      <c r="E348" s="16"/>
      <c r="F348" s="16"/>
      <c r="G348" s="16"/>
      <c r="H348" s="16">
        <f t="shared" si="284"/>
        <v>28628161</v>
      </c>
      <c r="I348" s="16"/>
      <c r="J348" s="436">
        <f t="shared" si="285"/>
        <v>2.0029095301603E-3</v>
      </c>
      <c r="K348" s="16"/>
      <c r="L348" s="16"/>
      <c r="M348" s="16"/>
      <c r="N348" s="16">
        <f t="shared" si="303"/>
        <v>469128</v>
      </c>
      <c r="O348" s="16">
        <f t="shared" si="286"/>
        <v>84448.852507374628</v>
      </c>
      <c r="P348" s="41"/>
      <c r="Q348" s="17">
        <f t="shared" si="304"/>
        <v>469128</v>
      </c>
      <c r="R348" s="16"/>
      <c r="S348" s="60">
        <f t="shared" si="305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7"/>
        <v>503828</v>
      </c>
      <c r="AB348" s="33"/>
      <c r="AC348" s="46">
        <f t="shared" si="288"/>
        <v>1.7599034740652744E-2</v>
      </c>
      <c r="AD348" s="33"/>
      <c r="AE348" s="33">
        <f t="shared" si="289"/>
        <v>1486.2182890855456</v>
      </c>
      <c r="AF348" s="50"/>
      <c r="AG348" s="33">
        <f t="shared" si="290"/>
        <v>13838</v>
      </c>
      <c r="AH348" s="33">
        <f t="shared" si="266"/>
        <v>1136071315.060914</v>
      </c>
      <c r="AI348" s="213">
        <f t="shared" si="291"/>
        <v>-0.22389231632080764</v>
      </c>
      <c r="AJ348" s="50"/>
      <c r="AK348" s="10"/>
      <c r="AL348" s="23">
        <f t="shared" si="292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93"/>
        <v>3.9111559429379078E-3</v>
      </c>
      <c r="AS348" s="25"/>
      <c r="AT348" s="25"/>
      <c r="AU348" s="24"/>
      <c r="AV348" s="298">
        <f t="shared" si="294"/>
        <v>0.66274567898371117</v>
      </c>
      <c r="AW348" s="298"/>
      <c r="AX348" s="24">
        <f t="shared" si="295"/>
        <v>55968.112094395277</v>
      </c>
      <c r="AY348" s="308"/>
      <c r="AZ348" s="10"/>
      <c r="BA348" s="65">
        <f t="shared" si="296"/>
        <v>1144436</v>
      </c>
      <c r="BB348" s="66"/>
      <c r="BC348" s="66">
        <v>348096201</v>
      </c>
      <c r="BD348" s="66"/>
      <c r="BE348" s="66">
        <f t="shared" si="297"/>
        <v>57225</v>
      </c>
      <c r="BF348" s="66"/>
      <c r="BG348" s="144">
        <f t="shared" si="298"/>
        <v>5.0002796137136547E-2</v>
      </c>
      <c r="BH348" s="66"/>
      <c r="BI348" s="170"/>
      <c r="BJ348" s="66"/>
      <c r="BK348" s="66">
        <f t="shared" si="299"/>
        <v>12982783</v>
      </c>
      <c r="BL348" s="66"/>
      <c r="BM348" s="144">
        <f t="shared" si="300"/>
        <v>3.6134625372695517E-2</v>
      </c>
      <c r="BN348" s="65">
        <f t="shared" si="301"/>
        <v>1026832.4513274336</v>
      </c>
      <c r="BO348" s="66"/>
      <c r="BP348" s="66">
        <f t="shared" si="302"/>
        <v>27721183</v>
      </c>
      <c r="BQ348" s="66"/>
      <c r="BR348" s="435">
        <f t="shared" si="306"/>
        <v>7.9636557136686478E-2</v>
      </c>
      <c r="BS348" s="66"/>
      <c r="BT348" s="75"/>
      <c r="BU348" s="170"/>
      <c r="BV348" s="1"/>
      <c r="BW348" s="61">
        <f t="shared" si="189"/>
        <v>339</v>
      </c>
    </row>
    <row r="349" spans="2:75" x14ac:dyDescent="0.3">
      <c r="B349" s="158">
        <f t="shared" si="163"/>
        <v>44249</v>
      </c>
      <c r="C349" s="61"/>
      <c r="D349" s="17">
        <v>71054</v>
      </c>
      <c r="E349" s="16"/>
      <c r="F349" s="16"/>
      <c r="G349" s="16"/>
      <c r="H349" s="16">
        <f t="shared" si="284"/>
        <v>28699215</v>
      </c>
      <c r="I349" s="16"/>
      <c r="J349" s="436">
        <f t="shared" si="285"/>
        <v>2.4819617299204097E-3</v>
      </c>
      <c r="K349" s="16"/>
      <c r="L349" s="16"/>
      <c r="M349" s="16"/>
      <c r="N349" s="16">
        <f t="shared" si="303"/>
        <v>487397</v>
      </c>
      <c r="O349" s="16">
        <f t="shared" si="286"/>
        <v>84409.455882352937</v>
      </c>
      <c r="P349" s="41"/>
      <c r="Q349" s="17">
        <f t="shared" si="304"/>
        <v>487397</v>
      </c>
      <c r="R349" s="16"/>
      <c r="S349" s="60">
        <f t="shared" si="305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7"/>
        <v>506232</v>
      </c>
      <c r="AB349" s="33"/>
      <c r="AC349" s="46">
        <f t="shared" si="288"/>
        <v>1.7639228111291545E-2</v>
      </c>
      <c r="AD349" s="33"/>
      <c r="AE349" s="33">
        <f t="shared" si="289"/>
        <v>1488.9176470588236</v>
      </c>
      <c r="AF349" s="50"/>
      <c r="AG349" s="33">
        <f t="shared" si="290"/>
        <v>15288</v>
      </c>
      <c r="AH349" s="33">
        <f t="shared" si="266"/>
        <v>1135898248.060914</v>
      </c>
      <c r="AI349" s="213">
        <f t="shared" si="291"/>
        <v>-0.11074918566775244</v>
      </c>
      <c r="AJ349" s="50"/>
      <c r="AK349" s="10"/>
      <c r="AL349" s="23">
        <f t="shared" si="292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93"/>
        <v>1.2613956851747123E-2</v>
      </c>
      <c r="AS349" s="25"/>
      <c r="AT349" s="25"/>
      <c r="AU349" s="24"/>
      <c r="AV349" s="298">
        <f t="shared" si="294"/>
        <v>0.66944399001854227</v>
      </c>
      <c r="AW349" s="298"/>
      <c r="AX349" s="24">
        <f t="shared" si="295"/>
        <v>56507.402941176471</v>
      </c>
      <c r="AY349" s="308"/>
      <c r="AZ349" s="10"/>
      <c r="BA349" s="65">
        <f t="shared" si="296"/>
        <v>2957478</v>
      </c>
      <c r="BB349" s="66"/>
      <c r="BC349" s="66">
        <v>351053679</v>
      </c>
      <c r="BD349" s="66"/>
      <c r="BE349" s="66">
        <f t="shared" si="297"/>
        <v>71054</v>
      </c>
      <c r="BF349" s="66"/>
      <c r="BG349" s="144">
        <f t="shared" si="298"/>
        <v>2.4025199849331085E-2</v>
      </c>
      <c r="BH349" s="66"/>
      <c r="BI349" s="170"/>
      <c r="BJ349" s="66"/>
      <c r="BK349" s="66">
        <f t="shared" si="299"/>
        <v>14585984</v>
      </c>
      <c r="BL349" s="66"/>
      <c r="BM349" s="144">
        <f t="shared" si="300"/>
        <v>3.3415434981966252E-2</v>
      </c>
      <c r="BN349" s="65">
        <f t="shared" si="301"/>
        <v>1032510.8205882353</v>
      </c>
      <c r="BO349" s="66"/>
      <c r="BP349" s="66">
        <f t="shared" si="302"/>
        <v>27792237</v>
      </c>
      <c r="BQ349" s="66"/>
      <c r="BR349" s="435">
        <f t="shared" si="306"/>
        <v>7.9168055093933376E-2</v>
      </c>
      <c r="BS349" s="66"/>
      <c r="BT349" s="75"/>
      <c r="BU349" s="170"/>
      <c r="BV349" s="1"/>
      <c r="BW349" s="61">
        <f t="shared" si="189"/>
        <v>340</v>
      </c>
    </row>
    <row r="350" spans="2:75" x14ac:dyDescent="0.3">
      <c r="B350" s="158">
        <f t="shared" si="163"/>
        <v>44250</v>
      </c>
      <c r="C350" s="61"/>
      <c r="D350" s="17">
        <v>73704</v>
      </c>
      <c r="E350" s="16"/>
      <c r="F350" s="16"/>
      <c r="G350" s="16"/>
      <c r="H350" s="16">
        <f t="shared" si="284"/>
        <v>28772919</v>
      </c>
      <c r="I350" s="16"/>
      <c r="J350" s="436">
        <f t="shared" si="285"/>
        <v>2.5681538676232086E-3</v>
      </c>
      <c r="K350" s="16"/>
      <c r="L350" s="16"/>
      <c r="M350" s="16"/>
      <c r="N350" s="16">
        <f t="shared" si="303"/>
        <v>497703</v>
      </c>
      <c r="O350" s="16">
        <f t="shared" si="286"/>
        <v>84378.061583577713</v>
      </c>
      <c r="P350" s="41"/>
      <c r="Q350" s="17">
        <f t="shared" si="304"/>
        <v>497703</v>
      </c>
      <c r="R350" s="16"/>
      <c r="S350" s="60">
        <f t="shared" si="305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7"/>
        <v>508675</v>
      </c>
      <c r="AB350" s="33"/>
      <c r="AC350" s="46">
        <f t="shared" si="288"/>
        <v>1.7678950126679884E-2</v>
      </c>
      <c r="AD350" s="33"/>
      <c r="AE350" s="33">
        <f t="shared" si="289"/>
        <v>1491.7155425219942</v>
      </c>
      <c r="AF350" s="50"/>
      <c r="AG350" s="33">
        <f t="shared" si="290"/>
        <v>15944</v>
      </c>
      <c r="AH350" s="33">
        <f t="shared" si="266"/>
        <v>1135763066.060914</v>
      </c>
      <c r="AI350" s="213">
        <f t="shared" si="291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93"/>
        <v>3.9037050689402124E-3</v>
      </c>
      <c r="AS350" s="25"/>
      <c r="AT350" s="25"/>
      <c r="AU350" s="24"/>
      <c r="AV350" s="298">
        <f t="shared" si="294"/>
        <v>0.66772915879685335</v>
      </c>
      <c r="AW350" s="298"/>
      <c r="AX350" s="24">
        <f t="shared" si="295"/>
        <v>56341.69208211144</v>
      </c>
      <c r="AY350" s="308"/>
      <c r="AZ350" s="111" t="s">
        <v>26</v>
      </c>
      <c r="BA350" s="65">
        <f t="shared" si="296"/>
        <v>696321</v>
      </c>
      <c r="BB350" s="66"/>
      <c r="BC350" s="66">
        <v>351750000</v>
      </c>
      <c r="BD350" s="66"/>
      <c r="BE350" s="66">
        <f t="shared" si="297"/>
        <v>73704</v>
      </c>
      <c r="BF350" s="66"/>
      <c r="BG350" s="144">
        <f t="shared" si="298"/>
        <v>0.1058477340192239</v>
      </c>
      <c r="BH350" s="66"/>
      <c r="BI350" s="170"/>
      <c r="BJ350" s="66"/>
      <c r="BK350" s="66">
        <f t="shared" si="299"/>
        <v>14084092</v>
      </c>
      <c r="BL350" s="66"/>
      <c r="BM350" s="144">
        <f t="shared" si="300"/>
        <v>3.5337954338838455E-2</v>
      </c>
      <c r="BN350" s="65">
        <f t="shared" si="301"/>
        <v>1031524.926686217</v>
      </c>
      <c r="BO350" s="66"/>
      <c r="BP350" s="66">
        <f t="shared" si="302"/>
        <v>27865941</v>
      </c>
      <c r="BQ350" s="66"/>
      <c r="BR350" s="435">
        <f t="shared" si="306"/>
        <v>7.9220869936034111E-2</v>
      </c>
      <c r="BS350" s="66"/>
      <c r="BT350" s="75"/>
      <c r="BU350" s="170"/>
      <c r="BV350" s="1"/>
      <c r="BW350" s="61">
        <f t="shared" si="189"/>
        <v>341</v>
      </c>
    </row>
    <row r="351" spans="2:75" x14ac:dyDescent="0.3">
      <c r="B351" s="158">
        <f t="shared" si="163"/>
        <v>44251</v>
      </c>
      <c r="C351" s="61"/>
      <c r="D351" s="17">
        <v>75299</v>
      </c>
      <c r="E351" s="16"/>
      <c r="F351" s="16"/>
      <c r="G351" s="16"/>
      <c r="H351" s="16">
        <f t="shared" si="284"/>
        <v>28848218</v>
      </c>
      <c r="I351" s="16"/>
      <c r="J351" s="436">
        <f t="shared" si="285"/>
        <v>2.6170094177792665E-3</v>
      </c>
      <c r="K351" s="16"/>
      <c r="L351" s="16"/>
      <c r="M351" s="16"/>
      <c r="N351" s="16">
        <f t="shared" si="303"/>
        <v>501362</v>
      </c>
      <c r="O351" s="16">
        <f t="shared" si="286"/>
        <v>84351.514619883048</v>
      </c>
      <c r="P351" s="41"/>
      <c r="Q351" s="17">
        <f t="shared" si="304"/>
        <v>501362</v>
      </c>
      <c r="R351" s="16"/>
      <c r="S351" s="60">
        <f t="shared" si="305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7"/>
        <v>511200</v>
      </c>
      <c r="AB351" s="33"/>
      <c r="AC351" s="46">
        <f t="shared" si="288"/>
        <v>1.772033198029771E-2</v>
      </c>
      <c r="AD351" s="33"/>
      <c r="AE351" s="33">
        <f t="shared" si="289"/>
        <v>1494.7368421052631</v>
      </c>
      <c r="AF351" s="50"/>
      <c r="AG351" s="33">
        <f t="shared" si="290"/>
        <v>15932</v>
      </c>
      <c r="AH351" s="33">
        <f t="shared" si="266"/>
        <v>1135610822.060914</v>
      </c>
      <c r="AI351" s="213">
        <f t="shared" si="291"/>
        <v>7.510628247520075E-2</v>
      </c>
      <c r="AJ351" s="50"/>
      <c r="AK351" s="111"/>
      <c r="AL351" s="23">
        <f t="shared" ref="AL351:AL383" si="307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93"/>
        <v>6.6525380302851524E-3</v>
      </c>
      <c r="AS351" s="25"/>
      <c r="AT351" s="25"/>
      <c r="AU351" s="24"/>
      <c r="AV351" s="298">
        <f t="shared" si="294"/>
        <v>0.67041676543071049</v>
      </c>
      <c r="AW351" s="298"/>
      <c r="AX351" s="24">
        <f t="shared" si="295"/>
        <v>56550.669590643272</v>
      </c>
      <c r="AY351" s="308"/>
      <c r="AZ351" s="111"/>
      <c r="BA351" s="65">
        <f t="shared" si="296"/>
        <v>782421</v>
      </c>
      <c r="BB351" s="66"/>
      <c r="BC351" s="66">
        <v>352532421</v>
      </c>
      <c r="BD351" s="66"/>
      <c r="BE351" s="66">
        <f t="shared" si="297"/>
        <v>75299</v>
      </c>
      <c r="BF351" s="66"/>
      <c r="BG351" s="144">
        <f t="shared" si="298"/>
        <v>9.623847008196354E-2</v>
      </c>
      <c r="BH351" s="66"/>
      <c r="BI351" s="170"/>
      <c r="BJ351" s="66"/>
      <c r="BK351" s="66">
        <f t="shared" si="299"/>
        <v>12271916</v>
      </c>
      <c r="BL351" s="66"/>
      <c r="BM351" s="144">
        <f t="shared" si="300"/>
        <v>4.0854419146936792E-2</v>
      </c>
      <c r="BN351" s="65">
        <f t="shared" si="301"/>
        <v>1030796.552631579</v>
      </c>
      <c r="BO351" s="66"/>
      <c r="BP351" s="66">
        <f t="shared" si="302"/>
        <v>27941240</v>
      </c>
      <c r="BQ351" s="66"/>
      <c r="BR351" s="435">
        <f t="shared" si="306"/>
        <v>7.9258639306822795E-2</v>
      </c>
      <c r="BS351" s="66"/>
      <c r="BT351" s="75"/>
      <c r="BU351" s="170"/>
      <c r="BV351" s="1"/>
      <c r="BW351" s="61">
        <f t="shared" si="189"/>
        <v>342</v>
      </c>
    </row>
    <row r="352" spans="2:75" x14ac:dyDescent="0.3">
      <c r="B352" s="158">
        <f t="shared" si="163"/>
        <v>44252</v>
      </c>
      <c r="C352" s="61"/>
      <c r="D352" s="17">
        <v>77377</v>
      </c>
      <c r="E352" s="16"/>
      <c r="F352" s="16"/>
      <c r="G352" s="16"/>
      <c r="H352" s="16">
        <f t="shared" si="284"/>
        <v>28925595</v>
      </c>
      <c r="I352" s="16"/>
      <c r="J352" s="436">
        <f t="shared" si="285"/>
        <v>2.682210734819045E-3</v>
      </c>
      <c r="K352" s="16"/>
      <c r="L352" s="16"/>
      <c r="M352" s="16"/>
      <c r="N352" s="16">
        <f t="shared" si="303"/>
        <v>509815</v>
      </c>
      <c r="O352" s="16">
        <f t="shared" si="286"/>
        <v>84331.180758017494</v>
      </c>
      <c r="P352" s="41"/>
      <c r="Q352" s="17">
        <f t="shared" si="304"/>
        <v>509815</v>
      </c>
      <c r="R352" s="16"/>
      <c r="S352" s="60">
        <f t="shared" si="305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7"/>
        <v>513614</v>
      </c>
      <c r="AB352" s="33"/>
      <c r="AC352" s="46">
        <f t="shared" si="288"/>
        <v>1.7756384959410516E-2</v>
      </c>
      <c r="AD352" s="33"/>
      <c r="AE352" s="33">
        <f t="shared" si="289"/>
        <v>1497.4169096209912</v>
      </c>
      <c r="AF352" s="50"/>
      <c r="AG352" s="33">
        <f t="shared" si="290"/>
        <v>15585</v>
      </c>
      <c r="AH352" s="33">
        <f t="shared" si="266"/>
        <v>1135459095.060914</v>
      </c>
      <c r="AI352" s="213">
        <f t="shared" si="291"/>
        <v>8.7578506629448716E-2</v>
      </c>
      <c r="AJ352" s="50"/>
      <c r="AK352" s="111"/>
      <c r="AL352" s="23">
        <f t="shared" si="307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93"/>
        <v>4.9184271891134839E-3</v>
      </c>
      <c r="AS352" s="25"/>
      <c r="AT352" s="25"/>
      <c r="AU352" s="24"/>
      <c r="AV352" s="298">
        <f t="shared" si="294"/>
        <v>0.67191195202726162</v>
      </c>
      <c r="AW352" s="298"/>
      <c r="AX352" s="24">
        <f t="shared" si="295"/>
        <v>56663.128279883385</v>
      </c>
      <c r="AY352" s="308"/>
      <c r="AZ352" s="111"/>
      <c r="BA352" s="65">
        <f t="shared" si="296"/>
        <v>1805732</v>
      </c>
      <c r="BB352" s="66"/>
      <c r="BC352" s="66">
        <v>354338153</v>
      </c>
      <c r="BD352" s="66"/>
      <c r="BE352" s="66">
        <f t="shared" si="297"/>
        <v>77377</v>
      </c>
      <c r="BF352" s="66"/>
      <c r="BG352" s="144">
        <f t="shared" si="298"/>
        <v>4.2850766337418841E-2</v>
      </c>
      <c r="BH352" s="66"/>
      <c r="BI352" s="170"/>
      <c r="BJ352" s="66"/>
      <c r="BK352" s="66">
        <f t="shared" si="299"/>
        <v>12830304</v>
      </c>
      <c r="BL352" s="66"/>
      <c r="BM352" s="144">
        <f t="shared" si="300"/>
        <v>3.9735223732812568E-2</v>
      </c>
      <c r="BN352" s="65">
        <f t="shared" si="301"/>
        <v>1033055.8396501457</v>
      </c>
      <c r="BO352" s="66"/>
      <c r="BP352" s="66">
        <f t="shared" si="302"/>
        <v>28018617</v>
      </c>
      <c r="BQ352" s="66"/>
      <c r="BR352" s="435">
        <f t="shared" si="306"/>
        <v>7.9073102240841672E-2</v>
      </c>
      <c r="BS352" s="66"/>
      <c r="BT352" s="75"/>
      <c r="BU352" s="170"/>
      <c r="BV352" s="1"/>
      <c r="BW352" s="61">
        <f t="shared" si="189"/>
        <v>343</v>
      </c>
    </row>
    <row r="353" spans="2:75" x14ac:dyDescent="0.3">
      <c r="B353" s="158">
        <f t="shared" si="163"/>
        <v>44253</v>
      </c>
      <c r="C353" s="61"/>
      <c r="D353" s="17">
        <v>80625</v>
      </c>
      <c r="E353" s="16"/>
      <c r="F353" s="16"/>
      <c r="G353" s="16"/>
      <c r="H353" s="16">
        <f t="shared" si="284"/>
        <v>29006220</v>
      </c>
      <c r="I353" s="16"/>
      <c r="J353" s="436">
        <f t="shared" si="285"/>
        <v>2.787323821688024E-3</v>
      </c>
      <c r="K353" s="16"/>
      <c r="L353" s="16"/>
      <c r="M353" s="16"/>
      <c r="N353" s="16">
        <f t="shared" si="303"/>
        <v>504901</v>
      </c>
      <c r="O353" s="16">
        <f t="shared" si="286"/>
        <v>84320.406976744183</v>
      </c>
      <c r="P353" s="41"/>
      <c r="Q353" s="17">
        <f t="shared" si="304"/>
        <v>504901</v>
      </c>
      <c r="R353" s="16"/>
      <c r="S353" s="60">
        <f t="shared" si="305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7"/>
        <v>515860</v>
      </c>
      <c r="AB353" s="33"/>
      <c r="AC353" s="46">
        <f t="shared" si="288"/>
        <v>1.7784461401726941E-2</v>
      </c>
      <c r="AD353" s="33"/>
      <c r="AE353" s="33">
        <f t="shared" si="289"/>
        <v>1499.5930232558139</v>
      </c>
      <c r="AF353" s="50"/>
      <c r="AG353" s="33">
        <f t="shared" si="290"/>
        <v>15186</v>
      </c>
      <c r="AH353" s="33">
        <f t="shared" si="266"/>
        <v>1135299064.060914</v>
      </c>
      <c r="AI353" s="213">
        <f t="shared" si="291"/>
        <v>7.9547878012369372E-2</v>
      </c>
      <c r="AJ353" s="50"/>
      <c r="AK353" s="111"/>
      <c r="AL353" s="23">
        <f t="shared" si="307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93"/>
        <v>5.0739748643882912E-3</v>
      </c>
      <c r="AS353" s="25"/>
      <c r="AT353" s="25"/>
      <c r="AU353" s="24"/>
      <c r="AV353" s="298">
        <f t="shared" si="294"/>
        <v>0.67344410957373968</v>
      </c>
      <c r="AW353" s="298"/>
      <c r="AX353" s="24">
        <f t="shared" si="295"/>
        <v>56785.08139534884</v>
      </c>
      <c r="AY353" s="308"/>
      <c r="AZ353" s="111"/>
      <c r="BA353" s="65">
        <f t="shared" si="296"/>
        <v>1743779</v>
      </c>
      <c r="BB353" s="66"/>
      <c r="BC353" s="66">
        <v>356081932</v>
      </c>
      <c r="BD353" s="66"/>
      <c r="BE353" s="66">
        <f t="shared" si="297"/>
        <v>80625</v>
      </c>
      <c r="BF353" s="66"/>
      <c r="BG353" s="144">
        <f t="shared" si="298"/>
        <v>4.623579020047839E-2</v>
      </c>
      <c r="BH353" s="66"/>
      <c r="BI353" s="170"/>
      <c r="BJ353" s="66"/>
      <c r="BK353" s="66">
        <f t="shared" si="299"/>
        <v>12014083</v>
      </c>
      <c r="BL353" s="66"/>
      <c r="BM353" s="144">
        <f t="shared" si="300"/>
        <v>4.2025762598776786E-2</v>
      </c>
      <c r="BN353" s="65">
        <f t="shared" si="301"/>
        <v>1035121.8953488372</v>
      </c>
      <c r="BO353" s="66"/>
      <c r="BP353" s="66">
        <f t="shared" si="302"/>
        <v>28099242</v>
      </c>
      <c r="BQ353" s="66"/>
      <c r="BR353" s="435">
        <f t="shared" si="306"/>
        <v>7.8912293702113473E-2</v>
      </c>
      <c r="BS353" s="66"/>
      <c r="BT353" s="75"/>
      <c r="BU353" s="170"/>
      <c r="BV353" s="1"/>
      <c r="BW353" s="61">
        <f t="shared" si="189"/>
        <v>344</v>
      </c>
    </row>
    <row r="354" spans="2:75" x14ac:dyDescent="0.3">
      <c r="B354" s="158">
        <f t="shared" si="163"/>
        <v>44254</v>
      </c>
      <c r="C354" s="61"/>
      <c r="D354" s="17">
        <v>64320</v>
      </c>
      <c r="E354" s="16"/>
      <c r="F354" s="16"/>
      <c r="G354" s="16"/>
      <c r="H354" s="16">
        <f t="shared" si="284"/>
        <v>29070540</v>
      </c>
      <c r="I354" s="16"/>
      <c r="J354" s="436">
        <f t="shared" si="285"/>
        <v>2.2174554285253299E-3</v>
      </c>
      <c r="K354" s="16"/>
      <c r="L354" s="16"/>
      <c r="M354" s="16"/>
      <c r="N354" s="16">
        <f t="shared" si="303"/>
        <v>499604</v>
      </c>
      <c r="O354" s="16">
        <f t="shared" si="286"/>
        <v>84262.434782608689</v>
      </c>
      <c r="P354" s="41"/>
      <c r="Q354" s="17">
        <f t="shared" si="304"/>
        <v>499604</v>
      </c>
      <c r="R354" s="16"/>
      <c r="S354" s="60">
        <f t="shared" si="305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7"/>
        <v>517414</v>
      </c>
      <c r="AB354" s="33"/>
      <c r="AC354" s="46">
        <f t="shared" si="288"/>
        <v>1.779856858524128E-2</v>
      </c>
      <c r="AD354" s="33"/>
      <c r="AE354" s="33">
        <f t="shared" si="289"/>
        <v>1499.7507246376811</v>
      </c>
      <c r="AF354" s="50"/>
      <c r="AG354" s="33">
        <f t="shared" si="290"/>
        <v>14833</v>
      </c>
      <c r="AH354" s="33">
        <f t="shared" si="266"/>
        <v>1135136431.060914</v>
      </c>
      <c r="AI354" s="213">
        <f t="shared" si="291"/>
        <v>8.2542694497153707E-2</v>
      </c>
      <c r="AJ354" s="50"/>
      <c r="AK354" s="111"/>
      <c r="AL354" s="23">
        <f t="shared" si="307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93"/>
        <v>5.040168796381788E-3</v>
      </c>
      <c r="AS354" s="25"/>
      <c r="AT354" s="25"/>
      <c r="AU354" s="24"/>
      <c r="AV354" s="298">
        <f t="shared" si="294"/>
        <v>0.67534084334174738</v>
      </c>
      <c r="AW354" s="298"/>
      <c r="AX354" s="24">
        <f t="shared" si="295"/>
        <v>56905.863768115945</v>
      </c>
      <c r="AY354" s="308"/>
      <c r="AZ354" s="111"/>
      <c r="BA354" s="65">
        <f t="shared" si="296"/>
        <v>1626064</v>
      </c>
      <c r="BB354" s="66"/>
      <c r="BC354" s="66">
        <v>357707996</v>
      </c>
      <c r="BD354" s="66"/>
      <c r="BE354" s="66">
        <f t="shared" si="297"/>
        <v>64320</v>
      </c>
      <c r="BF354" s="66"/>
      <c r="BG354" s="144">
        <f t="shared" si="298"/>
        <v>3.9555638646449343E-2</v>
      </c>
      <c r="BH354" s="66"/>
      <c r="BI354" s="170"/>
      <c r="BJ354" s="66"/>
      <c r="BK354" s="66">
        <f t="shared" si="299"/>
        <v>10756231</v>
      </c>
      <c r="BL354" s="66"/>
      <c r="BM354" s="144">
        <f t="shared" si="300"/>
        <v>4.6447868217036246E-2</v>
      </c>
      <c r="BN354" s="65">
        <f t="shared" si="301"/>
        <v>1036834.7710144927</v>
      </c>
      <c r="BO354" s="66"/>
      <c r="BP354" s="66">
        <f t="shared" si="302"/>
        <v>28163562</v>
      </c>
      <c r="BQ354" s="66"/>
      <c r="BR354" s="435">
        <f t="shared" si="306"/>
        <v>7.8733386770588151E-2</v>
      </c>
      <c r="BS354" s="66"/>
      <c r="BT354" s="75"/>
      <c r="BU354" s="170"/>
      <c r="BV354" s="1"/>
      <c r="BW354" s="61">
        <f t="shared" si="189"/>
        <v>345</v>
      </c>
    </row>
    <row r="355" spans="2:75" x14ac:dyDescent="0.3">
      <c r="B355" s="347">
        <f t="shared" si="163"/>
        <v>44255</v>
      </c>
      <c r="C355" s="61"/>
      <c r="D355" s="17">
        <v>49412</v>
      </c>
      <c r="E355" s="16"/>
      <c r="F355" s="16"/>
      <c r="G355" s="16"/>
      <c r="H355" s="16">
        <f t="shared" si="284"/>
        <v>29119952</v>
      </c>
      <c r="I355" s="16"/>
      <c r="J355" s="436">
        <f t="shared" si="285"/>
        <v>1.6997276280385572E-3</v>
      </c>
      <c r="K355" s="16"/>
      <c r="L355" s="16"/>
      <c r="M355" s="16"/>
      <c r="N355" s="16">
        <f t="shared" si="303"/>
        <v>491791</v>
      </c>
      <c r="O355" s="16">
        <f t="shared" si="286"/>
        <v>84161.710982658959</v>
      </c>
      <c r="P355" s="41"/>
      <c r="Q355" s="17">
        <f t="shared" si="304"/>
        <v>491791</v>
      </c>
      <c r="R355" s="16"/>
      <c r="S355" s="60">
        <f t="shared" si="305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7"/>
        <v>518697</v>
      </c>
      <c r="AB355" s="33"/>
      <c r="AC355" s="46">
        <f t="shared" si="288"/>
        <v>1.7812426339164297E-2</v>
      </c>
      <c r="AD355" s="33"/>
      <c r="AE355" s="33">
        <f t="shared" si="289"/>
        <v>1499.1242774566474</v>
      </c>
      <c r="AF355" s="50"/>
      <c r="AG355" s="33">
        <f t="shared" si="290"/>
        <v>14869</v>
      </c>
      <c r="AH355" s="33">
        <f t="shared" si="266"/>
        <v>1134967398.060914</v>
      </c>
      <c r="AI355" s="213">
        <f t="shared" si="291"/>
        <v>7.4504986269692153E-2</v>
      </c>
      <c r="AJ355" s="50"/>
      <c r="AK355" s="111"/>
      <c r="AL355" s="23">
        <f t="shared" si="307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93"/>
        <v>3.1469719913227658E-3</v>
      </c>
      <c r="AS355" s="25"/>
      <c r="AT355" s="25"/>
      <c r="AU355" s="24"/>
      <c r="AV355" s="298">
        <f t="shared" si="294"/>
        <v>0.67631656810423313</v>
      </c>
      <c r="AW355" s="298"/>
      <c r="AX355" s="24">
        <f t="shared" si="295"/>
        <v>56919.959537572257</v>
      </c>
      <c r="AY355" s="308"/>
      <c r="AZ355" s="111"/>
      <c r="BA355" s="65">
        <f t="shared" si="296"/>
        <v>1313574</v>
      </c>
      <c r="BB355" s="66"/>
      <c r="BC355" s="66">
        <v>359021570</v>
      </c>
      <c r="BD355" s="66"/>
      <c r="BE355" s="66">
        <f t="shared" si="297"/>
        <v>49412</v>
      </c>
      <c r="BF355" s="66"/>
      <c r="BG355" s="144">
        <f t="shared" si="298"/>
        <v>3.7616457085782755E-2</v>
      </c>
      <c r="BH355" s="66"/>
      <c r="BI355" s="170"/>
      <c r="BJ355" s="66"/>
      <c r="BK355" s="66">
        <f t="shared" si="299"/>
        <v>10925369</v>
      </c>
      <c r="BL355" s="66"/>
      <c r="BM355" s="144">
        <f t="shared" si="300"/>
        <v>4.5013674137688163E-2</v>
      </c>
      <c r="BN355" s="65">
        <f t="shared" si="301"/>
        <v>1037634.5953757225</v>
      </c>
      <c r="BO355" s="66"/>
      <c r="BP355" s="66">
        <f t="shared" si="302"/>
        <v>28212974</v>
      </c>
      <c r="BQ355" s="66"/>
      <c r="BR355" s="435">
        <f t="shared" si="306"/>
        <v>7.8582949765385962E-2</v>
      </c>
      <c r="BS355" s="66"/>
      <c r="BT355" s="75"/>
      <c r="BU355" s="170"/>
      <c r="BV355" s="1"/>
      <c r="BW355" s="61">
        <f t="shared" si="189"/>
        <v>346</v>
      </c>
    </row>
    <row r="356" spans="2:75" x14ac:dyDescent="0.3">
      <c r="B356" s="158">
        <f t="shared" si="163"/>
        <v>44256</v>
      </c>
      <c r="C356" s="61"/>
      <c r="D356" s="17">
        <v>55181</v>
      </c>
      <c r="E356" s="16"/>
      <c r="F356" s="16"/>
      <c r="G356" s="16"/>
      <c r="H356" s="16">
        <f t="shared" si="284"/>
        <v>29175133</v>
      </c>
      <c r="I356" s="16"/>
      <c r="J356" s="436">
        <f t="shared" si="285"/>
        <v>1.8949550466291977E-3</v>
      </c>
      <c r="K356" s="16"/>
      <c r="L356" s="16"/>
      <c r="M356" s="16"/>
      <c r="N356" s="16">
        <f t="shared" si="303"/>
        <v>475918</v>
      </c>
      <c r="O356" s="16">
        <f t="shared" si="286"/>
        <v>84078.193083573482</v>
      </c>
      <c r="P356" s="41"/>
      <c r="Q356" s="17">
        <f t="shared" si="304"/>
        <v>475918</v>
      </c>
      <c r="R356" s="16"/>
      <c r="S356" s="60">
        <f t="shared" si="305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7"/>
        <v>520181</v>
      </c>
      <c r="AB356" s="33"/>
      <c r="AC356" s="46">
        <f t="shared" si="288"/>
        <v>1.7829601667968403E-2</v>
      </c>
      <c r="AD356" s="33"/>
      <c r="AE356" s="33">
        <f t="shared" si="289"/>
        <v>1499.0806916426513</v>
      </c>
      <c r="AF356" s="50"/>
      <c r="AG356" s="33">
        <f t="shared" si="290"/>
        <v>13949</v>
      </c>
      <c r="AH356" s="33">
        <f t="shared" si="266"/>
        <v>1134826666.060914</v>
      </c>
      <c r="AI356" s="213">
        <f t="shared" si="291"/>
        <v>-8.7585034013605442E-2</v>
      </c>
      <c r="AJ356" s="50"/>
      <c r="AK356" s="111" t="s">
        <v>26</v>
      </c>
      <c r="AL356" s="23">
        <f t="shared" si="307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93"/>
        <v>4.3675567953498848E-3</v>
      </c>
      <c r="AS356" s="25"/>
      <c r="AT356" s="25"/>
      <c r="AU356" s="24"/>
      <c r="AV356" s="298">
        <f t="shared" si="294"/>
        <v>0.67798566676628347</v>
      </c>
      <c r="AW356" s="298"/>
      <c r="AX356" s="24">
        <f t="shared" si="295"/>
        <v>57003.809798270893</v>
      </c>
      <c r="AY356" s="308"/>
      <c r="AZ356" s="111" t="s">
        <v>26</v>
      </c>
      <c r="BA356" s="65">
        <f t="shared" si="296"/>
        <v>1727242</v>
      </c>
      <c r="BB356" s="66"/>
      <c r="BC356" s="66">
        <f>361948812-1200000</f>
        <v>360748812</v>
      </c>
      <c r="BD356" s="66"/>
      <c r="BE356" s="66">
        <f t="shared" si="297"/>
        <v>55181</v>
      </c>
      <c r="BF356" s="66"/>
      <c r="BG356" s="144">
        <f t="shared" si="298"/>
        <v>3.1947463065395587E-2</v>
      </c>
      <c r="BH356" s="66"/>
      <c r="BI356" s="170"/>
      <c r="BJ356" s="66"/>
      <c r="BK356" s="66">
        <f t="shared" si="299"/>
        <v>9695133</v>
      </c>
      <c r="BL356" s="66"/>
      <c r="BM356" s="144">
        <f t="shared" si="300"/>
        <v>4.9088341542091275E-2</v>
      </c>
      <c r="BN356" s="65">
        <f t="shared" si="301"/>
        <v>1039621.9365994236</v>
      </c>
      <c r="BO356" s="66"/>
      <c r="BP356" s="66">
        <f t="shared" si="302"/>
        <v>28268155</v>
      </c>
      <c r="BQ356" s="66"/>
      <c r="BR356" s="435">
        <f t="shared" si="306"/>
        <v>7.8359662068686178E-2</v>
      </c>
      <c r="BS356" s="66"/>
      <c r="BT356" s="75"/>
      <c r="BU356" s="170"/>
      <c r="BV356" s="1"/>
      <c r="BW356" s="61">
        <f t="shared" si="189"/>
        <v>347</v>
      </c>
    </row>
    <row r="357" spans="2:75" x14ac:dyDescent="0.3">
      <c r="B357" s="158">
        <f t="shared" si="163"/>
        <v>44257</v>
      </c>
      <c r="C357" s="61"/>
      <c r="D357" s="17">
        <v>56890</v>
      </c>
      <c r="E357" s="16"/>
      <c r="F357" s="16"/>
      <c r="G357" s="16"/>
      <c r="H357" s="16">
        <f t="shared" si="284"/>
        <v>29232023</v>
      </c>
      <c r="I357" s="16"/>
      <c r="J357" s="436">
        <f t="shared" si="285"/>
        <v>1.9499482658742293E-3</v>
      </c>
      <c r="K357" s="16"/>
      <c r="L357" s="16"/>
      <c r="M357" s="16"/>
      <c r="N357" s="16">
        <f t="shared" si="303"/>
        <v>459104</v>
      </c>
      <c r="O357" s="16">
        <f t="shared" si="286"/>
        <v>84000.066091954024</v>
      </c>
      <c r="P357" s="41"/>
      <c r="Q357" s="17">
        <f t="shared" si="304"/>
        <v>459104</v>
      </c>
      <c r="R357" s="16"/>
      <c r="S357" s="60">
        <f t="shared" si="305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7"/>
        <v>522170</v>
      </c>
      <c r="AB357" s="33"/>
      <c r="AC357" s="46">
        <f t="shared" si="288"/>
        <v>1.7862944347026549E-2</v>
      </c>
      <c r="AD357" s="33"/>
      <c r="AE357" s="33">
        <f t="shared" si="289"/>
        <v>1500.4885057471265</v>
      </c>
      <c r="AF357" s="50"/>
      <c r="AG357" s="33">
        <f t="shared" si="290"/>
        <v>13495</v>
      </c>
      <c r="AH357" s="33">
        <f t="shared" si="266"/>
        <v>1134718850.060914</v>
      </c>
      <c r="AI357" s="213">
        <f t="shared" si="291"/>
        <v>-0.15360010035122931</v>
      </c>
      <c r="AJ357" s="50"/>
      <c r="AK357" s="111" t="s">
        <v>26</v>
      </c>
      <c r="AL357" s="23">
        <f t="shared" si="307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93"/>
        <v>6.3194117871286423E-3</v>
      </c>
      <c r="AS357" s="25"/>
      <c r="AT357" s="25"/>
      <c r="AU357" s="24"/>
      <c r="AV357" s="298">
        <f t="shared" si="294"/>
        <v>0.68094233505494983</v>
      </c>
      <c r="AW357" s="298"/>
      <c r="AX357" s="24">
        <f t="shared" si="295"/>
        <v>57199.201149425287</v>
      </c>
      <c r="AY357" s="308"/>
      <c r="AZ357" s="111" t="s">
        <v>26</v>
      </c>
      <c r="BA357" s="65">
        <f t="shared" si="296"/>
        <v>1200000</v>
      </c>
      <c r="BB357" s="66"/>
      <c r="BC357" s="66">
        <v>361948812</v>
      </c>
      <c r="BD357" s="66"/>
      <c r="BE357" s="66">
        <f t="shared" si="297"/>
        <v>56890</v>
      </c>
      <c r="BF357" s="66"/>
      <c r="BG357" s="144">
        <f t="shared" si="298"/>
        <v>4.740833333333333E-2</v>
      </c>
      <c r="BH357" s="66"/>
      <c r="BI357" s="170"/>
      <c r="BJ357" s="66"/>
      <c r="BK357" s="66">
        <f t="shared" si="299"/>
        <v>10198812</v>
      </c>
      <c r="BL357" s="66"/>
      <c r="BM357" s="144">
        <f t="shared" si="300"/>
        <v>4.5015439053097558E-2</v>
      </c>
      <c r="BN357" s="65">
        <f t="shared" si="301"/>
        <v>1040082.7931034482</v>
      </c>
      <c r="BO357" s="66"/>
      <c r="BP357" s="66">
        <f t="shared" si="302"/>
        <v>28325045</v>
      </c>
      <c r="BQ357" s="66"/>
      <c r="BR357" s="435">
        <f t="shared" si="306"/>
        <v>7.8257046468769728E-2</v>
      </c>
      <c r="BS357" s="66"/>
      <c r="BT357" s="75"/>
      <c r="BU357" s="170"/>
      <c r="BV357" s="1"/>
      <c r="BW357" s="61">
        <f t="shared" si="189"/>
        <v>348</v>
      </c>
    </row>
    <row r="358" spans="2:75" x14ac:dyDescent="0.3">
      <c r="B358" s="158">
        <f t="shared" si="163"/>
        <v>44258</v>
      </c>
      <c r="C358" s="61"/>
      <c r="D358" s="17">
        <v>67225</v>
      </c>
      <c r="E358" s="16"/>
      <c r="F358" s="16"/>
      <c r="G358" s="16"/>
      <c r="H358" s="16">
        <f t="shared" ref="H358:H383" si="308">+H357+D358</f>
        <v>29299248</v>
      </c>
      <c r="I358" s="16"/>
      <c r="J358" s="436">
        <f t="shared" ref="J358:J383" si="309">+D358/H357</f>
        <v>2.2997039924332299E-3</v>
      </c>
      <c r="K358" s="16"/>
      <c r="L358" s="16"/>
      <c r="M358" s="16"/>
      <c r="N358" s="16">
        <f t="shared" si="303"/>
        <v>451030</v>
      </c>
      <c r="O358" s="16">
        <f t="shared" ref="O358:O383" si="310">+H358/BW358</f>
        <v>83952</v>
      </c>
      <c r="P358" s="41"/>
      <c r="Q358" s="17">
        <f t="shared" si="304"/>
        <v>451030</v>
      </c>
      <c r="R358" s="16"/>
      <c r="S358" s="60">
        <f t="shared" si="305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11">+AA357+W358</f>
        <v>524511</v>
      </c>
      <c r="AB358" s="33"/>
      <c r="AC358" s="46">
        <f t="shared" ref="AC358:AC383" si="312">+AA358/H358</f>
        <v>1.7901858778081949E-2</v>
      </c>
      <c r="AD358" s="33"/>
      <c r="AE358" s="33">
        <f t="shared" ref="AE358:AE383" si="313">+AA358/BW358</f>
        <v>1502.8968481375359</v>
      </c>
      <c r="AF358" s="50"/>
      <c r="AG358" s="33">
        <f t="shared" ref="AG358:AG383" si="314">SUM(W352:W358)</f>
        <v>13311</v>
      </c>
      <c r="AH358" s="33">
        <f t="shared" ref="AH358:AH421" si="315">SUM(D329:D869)</f>
        <v>1134592398.060914</v>
      </c>
      <c r="AI358" s="213">
        <f t="shared" ref="AI358:AI383" si="316">+(AG358-AG351)/AG351</f>
        <v>-0.16451167461712277</v>
      </c>
      <c r="AJ358" s="50"/>
      <c r="AK358" s="111"/>
      <c r="AL358" s="23">
        <f t="shared" si="307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7">+AL358/AP357</f>
        <v>4.9234571538204711E-3</v>
      </c>
      <c r="AS358" s="25"/>
      <c r="AT358" s="25"/>
      <c r="AU358" s="24"/>
      <c r="AV358" s="298">
        <f t="shared" ref="AV358:AV383" si="318">+AP358/H358</f>
        <v>0.68272486037866909</v>
      </c>
      <c r="AW358" s="298"/>
      <c r="AX358" s="24">
        <f t="shared" ref="AX358:AX383" si="319">+AP358/BW358</f>
        <v>57316.11747851003</v>
      </c>
      <c r="AY358" s="308"/>
      <c r="AZ358" s="111"/>
      <c r="BA358" s="65">
        <f t="shared" ref="BA358:BA383" si="320">+BC358-BC357</f>
        <v>1458939</v>
      </c>
      <c r="BB358" s="66"/>
      <c r="BC358" s="66">
        <v>363407751</v>
      </c>
      <c r="BD358" s="66"/>
      <c r="BE358" s="66">
        <f t="shared" ref="BE358:BE383" si="321">+D358</f>
        <v>67225</v>
      </c>
      <c r="BF358" s="66"/>
      <c r="BG358" s="144">
        <f t="shared" ref="BG358:BG383" si="322">+BE358/BA358</f>
        <v>4.6078006002992583E-2</v>
      </c>
      <c r="BH358" s="66"/>
      <c r="BI358" s="170"/>
      <c r="BJ358" s="66"/>
      <c r="BK358" s="66">
        <f t="shared" ref="BK358:BK383" si="323">SUM(BA352:BA358)</f>
        <v>10875330</v>
      </c>
      <c r="BL358" s="66"/>
      <c r="BM358" s="144">
        <f t="shared" ref="BM358:BM383" si="324">+Q358/BK358</f>
        <v>4.1472764504617329E-2</v>
      </c>
      <c r="BN358" s="65">
        <f t="shared" ref="BN358:BN383" si="325">+BC358/BW358</f>
        <v>1041282.9541547277</v>
      </c>
      <c r="BO358" s="66"/>
      <c r="BP358" s="66">
        <f t="shared" ref="BP358:BP383" si="326">+BP357+BE358</f>
        <v>28392270</v>
      </c>
      <c r="BQ358" s="66"/>
      <c r="BR358" s="435">
        <f t="shared" si="306"/>
        <v>7.8127860294317161E-2</v>
      </c>
      <c r="BS358" s="66"/>
      <c r="BT358" s="75"/>
      <c r="BU358" s="170"/>
      <c r="BV358" s="1"/>
      <c r="BW358" s="61">
        <f t="shared" si="189"/>
        <v>349</v>
      </c>
    </row>
    <row r="359" spans="2:75" x14ac:dyDescent="0.3">
      <c r="B359" s="158">
        <f t="shared" si="163"/>
        <v>44259</v>
      </c>
      <c r="C359" s="61"/>
      <c r="D359" s="17">
        <v>68321</v>
      </c>
      <c r="E359" s="16"/>
      <c r="F359" s="16"/>
      <c r="G359" s="16"/>
      <c r="H359" s="16">
        <f t="shared" si="308"/>
        <v>29367569</v>
      </c>
      <c r="I359" s="16"/>
      <c r="J359" s="436">
        <f t="shared" si="309"/>
        <v>2.3318345917956664E-3</v>
      </c>
      <c r="K359" s="16"/>
      <c r="L359" s="16"/>
      <c r="M359" s="16"/>
      <c r="N359" s="16">
        <f t="shared" si="303"/>
        <v>441974</v>
      </c>
      <c r="O359" s="16">
        <f t="shared" si="310"/>
        <v>83907.34</v>
      </c>
      <c r="P359" s="41"/>
      <c r="Q359" s="17">
        <f t="shared" si="304"/>
        <v>441974</v>
      </c>
      <c r="R359" s="16"/>
      <c r="S359" s="60">
        <f t="shared" si="305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11"/>
        <v>526504</v>
      </c>
      <c r="AB359" s="33"/>
      <c r="AC359" s="46">
        <f t="shared" si="312"/>
        <v>1.7928075694654877E-2</v>
      </c>
      <c r="AD359" s="33"/>
      <c r="AE359" s="33">
        <f t="shared" si="313"/>
        <v>1504.2971428571429</v>
      </c>
      <c r="AF359" s="50"/>
      <c r="AG359" s="33">
        <f t="shared" si="314"/>
        <v>12890</v>
      </c>
      <c r="AH359" s="33">
        <f t="shared" si="315"/>
        <v>1134476171.060914</v>
      </c>
      <c r="AI359" s="213">
        <f t="shared" si="316"/>
        <v>-0.17292268206608918</v>
      </c>
      <c r="AJ359" s="50"/>
      <c r="AK359" s="111"/>
      <c r="AL359" s="23">
        <f t="shared" si="307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7"/>
        <v>4.5051010269542687E-3</v>
      </c>
      <c r="AS359" s="25"/>
      <c r="AT359" s="25"/>
      <c r="AU359" s="24"/>
      <c r="AV359" s="298">
        <f t="shared" si="318"/>
        <v>0.6842051516078842</v>
      </c>
      <c r="AW359" s="298"/>
      <c r="AX359" s="24">
        <f t="shared" si="319"/>
        <v>57409.834285714285</v>
      </c>
      <c r="AY359" s="308"/>
      <c r="AZ359" s="111"/>
      <c r="BA359" s="65">
        <f t="shared" si="320"/>
        <v>1609442</v>
      </c>
      <c r="BB359" s="66"/>
      <c r="BC359" s="66">
        <v>365017193</v>
      </c>
      <c r="BD359" s="66"/>
      <c r="BE359" s="66">
        <f t="shared" si="321"/>
        <v>68321</v>
      </c>
      <c r="BF359" s="66"/>
      <c r="BG359" s="144">
        <f t="shared" si="322"/>
        <v>4.2450116251471007E-2</v>
      </c>
      <c r="BH359" s="66"/>
      <c r="BI359" s="170"/>
      <c r="BJ359" s="66"/>
      <c r="BK359" s="66">
        <f t="shared" si="323"/>
        <v>10679040</v>
      </c>
      <c r="BL359" s="66"/>
      <c r="BM359" s="144">
        <f t="shared" si="324"/>
        <v>4.1387053517919214E-2</v>
      </c>
      <c r="BN359" s="65">
        <f t="shared" si="325"/>
        <v>1042906.2657142857</v>
      </c>
      <c r="BO359" s="66"/>
      <c r="BP359" s="66">
        <f t="shared" si="326"/>
        <v>28460591</v>
      </c>
      <c r="BQ359" s="66"/>
      <c r="BR359" s="435">
        <f t="shared" si="306"/>
        <v>7.7970549184514709E-2</v>
      </c>
      <c r="BS359" s="66"/>
      <c r="BT359" s="75"/>
      <c r="BU359" s="170"/>
      <c r="BV359" s="1"/>
      <c r="BW359" s="61">
        <f t="shared" si="189"/>
        <v>350</v>
      </c>
    </row>
    <row r="360" spans="2:75" x14ac:dyDescent="0.3">
      <c r="B360" s="158">
        <f t="shared" si="163"/>
        <v>44260</v>
      </c>
      <c r="C360" s="61"/>
      <c r="D360" s="17">
        <v>69240</v>
      </c>
      <c r="E360" s="16"/>
      <c r="F360" s="16"/>
      <c r="G360" s="16"/>
      <c r="H360" s="16">
        <f t="shared" si="308"/>
        <v>29436809</v>
      </c>
      <c r="I360" s="16"/>
      <c r="J360" s="436">
        <f t="shared" si="309"/>
        <v>2.3577028115606027E-3</v>
      </c>
      <c r="K360" s="16"/>
      <c r="L360" s="16"/>
      <c r="M360" s="16"/>
      <c r="N360" s="16">
        <f t="shared" si="303"/>
        <v>430589</v>
      </c>
      <c r="O360" s="16">
        <f t="shared" si="310"/>
        <v>83865.552706552713</v>
      </c>
      <c r="P360" s="41"/>
      <c r="Q360" s="17">
        <f t="shared" si="304"/>
        <v>430589</v>
      </c>
      <c r="R360" s="16"/>
      <c r="S360" s="60">
        <f t="shared" si="305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11"/>
        <v>528340</v>
      </c>
      <c r="AB360" s="33"/>
      <c r="AC360" s="46">
        <f t="shared" si="312"/>
        <v>1.7948276934500611E-2</v>
      </c>
      <c r="AD360" s="33"/>
      <c r="AE360" s="33">
        <f t="shared" si="313"/>
        <v>1505.2421652421651</v>
      </c>
      <c r="AF360" s="50"/>
      <c r="AG360" s="33">
        <f t="shared" si="314"/>
        <v>12480</v>
      </c>
      <c r="AH360" s="33">
        <f t="shared" si="315"/>
        <v>1134362712.060914</v>
      </c>
      <c r="AI360" s="213">
        <f t="shared" si="316"/>
        <v>-0.17819043856183328</v>
      </c>
      <c r="AJ360" s="50"/>
      <c r="AK360" s="111"/>
      <c r="AL360" s="23">
        <f t="shared" si="307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7"/>
        <v>4.489126352767236E-3</v>
      </c>
      <c r="AS360" s="25"/>
      <c r="AT360" s="25"/>
      <c r="AU360" s="24"/>
      <c r="AV360" s="298">
        <f t="shared" si="318"/>
        <v>0.68566005235146243</v>
      </c>
      <c r="AW360" s="298"/>
      <c r="AX360" s="24">
        <f t="shared" si="319"/>
        <v>57503.259259259263</v>
      </c>
      <c r="AY360" s="308"/>
      <c r="AZ360" s="111"/>
      <c r="BA360" s="65">
        <f t="shared" si="320"/>
        <v>1779519</v>
      </c>
      <c r="BB360" s="66"/>
      <c r="BC360" s="66">
        <v>366796712</v>
      </c>
      <c r="BD360" s="66"/>
      <c r="BE360" s="66">
        <f t="shared" si="321"/>
        <v>69240</v>
      </c>
      <c r="BF360" s="66"/>
      <c r="BG360" s="144">
        <f t="shared" si="322"/>
        <v>3.8909390683662268E-2</v>
      </c>
      <c r="BH360" s="66"/>
      <c r="BI360" s="170"/>
      <c r="BJ360" s="66"/>
      <c r="BK360" s="66">
        <f t="shared" si="323"/>
        <v>10714780</v>
      </c>
      <c r="BL360" s="66"/>
      <c r="BM360" s="144">
        <f t="shared" si="324"/>
        <v>4.0186452731647317E-2</v>
      </c>
      <c r="BN360" s="65">
        <f t="shared" si="325"/>
        <v>1045004.8774928775</v>
      </c>
      <c r="BO360" s="66"/>
      <c r="BP360" s="66">
        <f t="shared" si="326"/>
        <v>28529831</v>
      </c>
      <c r="BQ360" s="66"/>
      <c r="BR360" s="435">
        <f t="shared" si="306"/>
        <v>7.7781043468023239E-2</v>
      </c>
      <c r="BS360" s="66"/>
      <c r="BT360" s="75"/>
      <c r="BU360" s="170"/>
      <c r="BV360" s="1"/>
      <c r="BW360" s="61">
        <f t="shared" si="189"/>
        <v>351</v>
      </c>
    </row>
    <row r="361" spans="2:75" x14ac:dyDescent="0.3">
      <c r="B361" s="158">
        <f t="shared" si="163"/>
        <v>44261</v>
      </c>
      <c r="C361" s="61"/>
      <c r="D361" s="17">
        <v>58228</v>
      </c>
      <c r="E361" s="16"/>
      <c r="F361" s="16"/>
      <c r="G361" s="16"/>
      <c r="H361" s="16">
        <f t="shared" si="308"/>
        <v>29495037</v>
      </c>
      <c r="I361" s="16"/>
      <c r="J361" s="436">
        <f t="shared" si="309"/>
        <v>1.9780676635161101E-3</v>
      </c>
      <c r="K361" s="16"/>
      <c r="L361" s="16"/>
      <c r="M361" s="16"/>
      <c r="N361" s="16">
        <f t="shared" si="303"/>
        <v>424497</v>
      </c>
      <c r="O361" s="16">
        <f t="shared" si="310"/>
        <v>83792.71875</v>
      </c>
      <c r="P361" s="41"/>
      <c r="Q361" s="17">
        <f t="shared" si="304"/>
        <v>424497</v>
      </c>
      <c r="R361" s="16"/>
      <c r="S361" s="60">
        <f t="shared" si="305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11"/>
        <v>529855</v>
      </c>
      <c r="AB361" s="33"/>
      <c r="AC361" s="46">
        <f t="shared" si="312"/>
        <v>1.7964208690431548E-2</v>
      </c>
      <c r="AD361" s="33"/>
      <c r="AE361" s="33">
        <f t="shared" si="313"/>
        <v>1505.2698863636363</v>
      </c>
      <c r="AF361" s="50"/>
      <c r="AG361" s="33">
        <f t="shared" si="314"/>
        <v>12441</v>
      </c>
      <c r="AH361" s="33">
        <f t="shared" si="315"/>
        <v>1134240975.060914</v>
      </c>
      <c r="AI361" s="213">
        <f t="shared" si="316"/>
        <v>-0.16126205083260298</v>
      </c>
      <c r="AJ361" s="50"/>
      <c r="AK361" s="111"/>
      <c r="AL361" s="23">
        <f t="shared" si="307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7"/>
        <v>4.4724827687210493E-3</v>
      </c>
      <c r="AS361" s="25"/>
      <c r="AT361" s="25"/>
      <c r="AU361" s="24"/>
      <c r="AV361" s="298">
        <f t="shared" si="318"/>
        <v>0.68736699669168067</v>
      </c>
      <c r="AW361" s="298"/>
      <c r="AX361" s="24">
        <f t="shared" si="319"/>
        <v>57596.349431818184</v>
      </c>
      <c r="AY361" s="308"/>
      <c r="AZ361" s="111"/>
      <c r="BA361" s="65">
        <f t="shared" si="320"/>
        <v>1295561</v>
      </c>
      <c r="BB361" s="66"/>
      <c r="BC361" s="66">
        <v>368092273</v>
      </c>
      <c r="BD361" s="66"/>
      <c r="BE361" s="66">
        <f t="shared" si="321"/>
        <v>58228</v>
      </c>
      <c r="BF361" s="66"/>
      <c r="BG361" s="144">
        <f t="shared" si="322"/>
        <v>4.4944236512213631E-2</v>
      </c>
      <c r="BH361" s="66"/>
      <c r="BI361" s="170"/>
      <c r="BJ361" s="66"/>
      <c r="BK361" s="66">
        <f t="shared" si="323"/>
        <v>10384277</v>
      </c>
      <c r="BL361" s="66"/>
      <c r="BM361" s="144">
        <f t="shared" si="324"/>
        <v>4.0878820932839136E-2</v>
      </c>
      <c r="BN361" s="65">
        <f t="shared" si="325"/>
        <v>1045716.6846590909</v>
      </c>
      <c r="BO361" s="66"/>
      <c r="BP361" s="66">
        <f t="shared" si="326"/>
        <v>28588059</v>
      </c>
      <c r="BQ361" s="66"/>
      <c r="BR361" s="435">
        <f t="shared" si="306"/>
        <v>7.7665468951585409E-2</v>
      </c>
      <c r="BS361" s="66"/>
      <c r="BT361" s="75"/>
      <c r="BU361" s="170"/>
      <c r="BV361" s="1"/>
      <c r="BW361" s="61">
        <f t="shared" si="189"/>
        <v>352</v>
      </c>
    </row>
    <row r="362" spans="2:75" x14ac:dyDescent="0.3">
      <c r="B362" s="347">
        <f t="shared" si="163"/>
        <v>44262</v>
      </c>
      <c r="C362" s="61"/>
      <c r="D362" s="17">
        <v>41967</v>
      </c>
      <c r="E362" s="16"/>
      <c r="F362" s="16"/>
      <c r="G362" s="16"/>
      <c r="H362" s="16">
        <f t="shared" si="308"/>
        <v>29537004</v>
      </c>
      <c r="I362" s="16"/>
      <c r="J362" s="436">
        <f t="shared" si="309"/>
        <v>1.4228495458405426E-3</v>
      </c>
      <c r="K362" s="16"/>
      <c r="L362" s="16"/>
      <c r="M362" s="16"/>
      <c r="N362" s="16">
        <f t="shared" si="303"/>
        <v>417052</v>
      </c>
      <c r="O362" s="16">
        <f t="shared" si="310"/>
        <v>83674.23229461757</v>
      </c>
      <c r="P362" s="41"/>
      <c r="Q362" s="17">
        <f t="shared" si="304"/>
        <v>417052</v>
      </c>
      <c r="R362" s="16"/>
      <c r="S362" s="60">
        <f t="shared" si="305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11"/>
        <v>530571</v>
      </c>
      <c r="AB362" s="33"/>
      <c r="AC362" s="46">
        <f t="shared" si="312"/>
        <v>1.7962925420601222E-2</v>
      </c>
      <c r="AD362" s="33"/>
      <c r="AE362" s="33">
        <f t="shared" si="313"/>
        <v>1503.0339943342776</v>
      </c>
      <c r="AF362" s="50"/>
      <c r="AG362" s="33">
        <f t="shared" si="314"/>
        <v>11874</v>
      </c>
      <c r="AH362" s="33">
        <f t="shared" si="315"/>
        <v>1134114850.060914</v>
      </c>
      <c r="AI362" s="213">
        <f t="shared" si="316"/>
        <v>-0.20142578519066515</v>
      </c>
      <c r="AJ362" s="50"/>
      <c r="AK362" s="111"/>
      <c r="AL362" s="23">
        <f t="shared" si="307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7"/>
        <v>3.0946662250482949E-3</v>
      </c>
      <c r="AS362" s="25"/>
      <c r="AT362" s="25"/>
      <c r="AU362" s="24"/>
      <c r="AV362" s="298">
        <f t="shared" si="318"/>
        <v>0.68851451555479359</v>
      </c>
      <c r="AW362" s="298"/>
      <c r="AX362" s="24">
        <f t="shared" si="319"/>
        <v>57610.923512747875</v>
      </c>
      <c r="AY362" s="308"/>
      <c r="AZ362" s="111"/>
      <c r="BA362" s="65">
        <f t="shared" si="320"/>
        <v>1117961</v>
      </c>
      <c r="BB362" s="66"/>
      <c r="BC362" s="66">
        <v>369210234</v>
      </c>
      <c r="BD362" s="66"/>
      <c r="BE362" s="66">
        <f t="shared" si="321"/>
        <v>41967</v>
      </c>
      <c r="BF362" s="66"/>
      <c r="BG362" s="144">
        <f t="shared" si="322"/>
        <v>3.7538876579773353E-2</v>
      </c>
      <c r="BH362" s="66"/>
      <c r="BI362" s="170"/>
      <c r="BJ362" s="66"/>
      <c r="BK362" s="66">
        <f t="shared" si="323"/>
        <v>10188664</v>
      </c>
      <c r="BL362" s="66"/>
      <c r="BM362" s="144">
        <f t="shared" si="324"/>
        <v>4.0932942729292085E-2</v>
      </c>
      <c r="BN362" s="65">
        <f t="shared" si="325"/>
        <v>1045921.342776204</v>
      </c>
      <c r="BO362" s="66"/>
      <c r="BP362" s="66">
        <f t="shared" si="326"/>
        <v>28630026</v>
      </c>
      <c r="BQ362" s="66"/>
      <c r="BR362" s="435">
        <f t="shared" si="306"/>
        <v>7.754396645462433E-2</v>
      </c>
      <c r="BS362" s="66"/>
      <c r="BT362" s="75"/>
      <c r="BU362" s="170"/>
      <c r="BV362" s="1"/>
      <c r="BW362" s="61">
        <f t="shared" si="189"/>
        <v>353</v>
      </c>
    </row>
    <row r="363" spans="2:75" x14ac:dyDescent="0.3">
      <c r="B363" s="158">
        <f t="shared" si="163"/>
        <v>44263</v>
      </c>
      <c r="C363" s="61"/>
      <c r="D363" s="17">
        <v>45368</v>
      </c>
      <c r="E363" s="16"/>
      <c r="F363" s="16"/>
      <c r="G363" s="16"/>
      <c r="H363" s="16">
        <f t="shared" si="308"/>
        <v>29582372</v>
      </c>
      <c r="I363" s="16"/>
      <c r="J363" s="436">
        <f t="shared" si="309"/>
        <v>1.5359716239331518E-3</v>
      </c>
      <c r="K363" s="16"/>
      <c r="L363" s="16"/>
      <c r="M363" s="16"/>
      <c r="N363" s="16">
        <f t="shared" si="303"/>
        <v>407239</v>
      </c>
      <c r="O363" s="16">
        <f t="shared" si="310"/>
        <v>83566.022598870055</v>
      </c>
      <c r="P363" s="41"/>
      <c r="Q363" s="17">
        <f t="shared" si="304"/>
        <v>407239</v>
      </c>
      <c r="R363" s="16"/>
      <c r="S363" s="60">
        <f t="shared" si="305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11"/>
        <v>531401</v>
      </c>
      <c r="AB363" s="33"/>
      <c r="AC363" s="46">
        <f t="shared" si="312"/>
        <v>1.7963434439942815E-2</v>
      </c>
      <c r="AD363" s="33"/>
      <c r="AE363" s="33">
        <f t="shared" si="313"/>
        <v>1501.1327683615818</v>
      </c>
      <c r="AF363" s="50"/>
      <c r="AG363" s="33">
        <f t="shared" si="314"/>
        <v>11220</v>
      </c>
      <c r="AH363" s="33">
        <f t="shared" si="315"/>
        <v>1134008867.060914</v>
      </c>
      <c r="AI363" s="213">
        <f t="shared" si="316"/>
        <v>-0.19564126460678186</v>
      </c>
      <c r="AJ363" s="50"/>
      <c r="AK363" s="111"/>
      <c r="AL363" s="23">
        <f t="shared" si="307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7"/>
        <v>5.5722042011233314E-3</v>
      </c>
      <c r="AS363" s="25"/>
      <c r="AT363" s="25"/>
      <c r="AU363" s="24"/>
      <c r="AV363" s="298">
        <f t="shared" si="318"/>
        <v>0.69128925834615296</v>
      </c>
      <c r="AW363" s="298"/>
      <c r="AX363" s="24">
        <f t="shared" si="319"/>
        <v>57768.293785310736</v>
      </c>
      <c r="AY363" s="308"/>
      <c r="AZ363" s="111"/>
      <c r="BA363" s="65">
        <f t="shared" si="320"/>
        <v>1428263</v>
      </c>
      <c r="BB363" s="66"/>
      <c r="BC363" s="66">
        <v>370638497</v>
      </c>
      <c r="BD363" s="66"/>
      <c r="BE363" s="66">
        <f t="shared" si="321"/>
        <v>45368</v>
      </c>
      <c r="BF363" s="66"/>
      <c r="BG363" s="144">
        <f t="shared" si="322"/>
        <v>3.1764457946470641E-2</v>
      </c>
      <c r="BH363" s="66"/>
      <c r="BI363" s="170"/>
      <c r="BJ363" s="66"/>
      <c r="BK363" s="66">
        <f t="shared" si="323"/>
        <v>9889685</v>
      </c>
      <c r="BL363" s="66"/>
      <c r="BM363" s="144">
        <f t="shared" si="324"/>
        <v>4.117815683714901E-2</v>
      </c>
      <c r="BN363" s="65">
        <f t="shared" si="325"/>
        <v>1047001.4039548023</v>
      </c>
      <c r="BO363" s="66"/>
      <c r="BP363" s="66">
        <f t="shared" si="326"/>
        <v>28675394</v>
      </c>
      <c r="BQ363" s="66"/>
      <c r="BR363" s="435">
        <f t="shared" si="306"/>
        <v>7.7367554185824361E-2</v>
      </c>
      <c r="BS363" s="66"/>
      <c r="BT363" s="75"/>
      <c r="BU363" s="170"/>
      <c r="BV363" s="1"/>
      <c r="BW363" s="61">
        <f t="shared" si="189"/>
        <v>354</v>
      </c>
    </row>
    <row r="364" spans="2:75" x14ac:dyDescent="0.3">
      <c r="B364" s="158">
        <f t="shared" si="163"/>
        <v>44264</v>
      </c>
      <c r="C364" s="61"/>
      <c r="D364" s="17">
        <v>55683</v>
      </c>
      <c r="E364" s="16"/>
      <c r="F364" s="16"/>
      <c r="G364" s="16"/>
      <c r="H364" s="16">
        <f t="shared" si="308"/>
        <v>29638055</v>
      </c>
      <c r="I364" s="16"/>
      <c r="J364" s="436">
        <f t="shared" si="309"/>
        <v>1.882303420428896E-3</v>
      </c>
      <c r="K364" s="16"/>
      <c r="L364" s="16"/>
      <c r="M364" s="16"/>
      <c r="N364" s="16">
        <f t="shared" ref="N364:N383" si="327">SUM(D358:D364)</f>
        <v>406032</v>
      </c>
      <c r="O364" s="16">
        <f t="shared" si="310"/>
        <v>83487.478873239437</v>
      </c>
      <c r="P364" s="41"/>
      <c r="Q364" s="17">
        <f t="shared" si="304"/>
        <v>406032</v>
      </c>
      <c r="R364" s="16"/>
      <c r="S364" s="60">
        <f t="shared" si="305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11"/>
        <v>533105</v>
      </c>
      <c r="AB364" s="33"/>
      <c r="AC364" s="46">
        <f t="shared" si="312"/>
        <v>1.7987178983236249E-2</v>
      </c>
      <c r="AD364" s="33"/>
      <c r="AE364" s="33">
        <f t="shared" si="313"/>
        <v>1501.7042253521126</v>
      </c>
      <c r="AF364" s="50"/>
      <c r="AG364" s="33">
        <f t="shared" si="314"/>
        <v>10935</v>
      </c>
      <c r="AH364" s="33">
        <f t="shared" si="315"/>
        <v>1133917611.060914</v>
      </c>
      <c r="AI364" s="213">
        <f t="shared" si="316"/>
        <v>-0.18969988884772138</v>
      </c>
      <c r="AJ364" s="50"/>
      <c r="AK364" s="111"/>
      <c r="AL364" s="23">
        <f t="shared" si="307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7"/>
        <v>4.8754091447344482E-3</v>
      </c>
      <c r="AS364" s="25"/>
      <c r="AT364" s="25"/>
      <c r="AU364" s="24"/>
      <c r="AV364" s="298">
        <f t="shared" si="318"/>
        <v>0.69335447282218754</v>
      </c>
      <c r="AW364" s="298"/>
      <c r="AX364" s="24">
        <f t="shared" si="319"/>
        <v>57886.416901408447</v>
      </c>
      <c r="AY364" s="308"/>
      <c r="AZ364" s="111"/>
      <c r="BA364" s="65">
        <f t="shared" si="320"/>
        <v>1256221</v>
      </c>
      <c r="BB364" s="66"/>
      <c r="BC364" s="66">
        <v>371894718</v>
      </c>
      <c r="BD364" s="66"/>
      <c r="BE364" s="66">
        <f t="shared" si="321"/>
        <v>55683</v>
      </c>
      <c r="BF364" s="66"/>
      <c r="BG364" s="144">
        <f t="shared" si="322"/>
        <v>4.4325799361736508E-2</v>
      </c>
      <c r="BH364" s="66"/>
      <c r="BI364" s="170"/>
      <c r="BJ364" s="66"/>
      <c r="BK364" s="66">
        <f t="shared" si="323"/>
        <v>9945906</v>
      </c>
      <c r="BL364" s="66"/>
      <c r="BM364" s="144">
        <f t="shared" si="324"/>
        <v>4.0824033526960742E-2</v>
      </c>
      <c r="BN364" s="65">
        <f t="shared" si="325"/>
        <v>1047590.7549295775</v>
      </c>
      <c r="BO364" s="66"/>
      <c r="BP364" s="66">
        <f t="shared" si="326"/>
        <v>28731077</v>
      </c>
      <c r="BQ364" s="66"/>
      <c r="BR364" s="435">
        <f t="shared" si="306"/>
        <v>7.7255942634818497E-2</v>
      </c>
      <c r="BS364" s="66"/>
      <c r="BT364" s="75"/>
      <c r="BU364" s="170"/>
      <c r="BV364" s="1"/>
      <c r="BW364" s="61">
        <f t="shared" si="189"/>
        <v>355</v>
      </c>
    </row>
    <row r="365" spans="2:75" x14ac:dyDescent="0.3">
      <c r="B365" s="158">
        <f t="shared" si="163"/>
        <v>44265</v>
      </c>
      <c r="C365" s="61"/>
      <c r="D365" s="17">
        <v>61360</v>
      </c>
      <c r="E365" s="16"/>
      <c r="F365" s="16"/>
      <c r="G365" s="16"/>
      <c r="H365" s="16">
        <f t="shared" si="308"/>
        <v>29699415</v>
      </c>
      <c r="I365" s="16"/>
      <c r="J365" s="436">
        <f t="shared" si="309"/>
        <v>2.0703112940440929E-3</v>
      </c>
      <c r="K365" s="16"/>
      <c r="L365" s="16"/>
      <c r="M365" s="16"/>
      <c r="N365" s="16">
        <f t="shared" si="327"/>
        <v>400167</v>
      </c>
      <c r="O365" s="16">
        <f t="shared" si="310"/>
        <v>83425.323033707871</v>
      </c>
      <c r="P365" s="41"/>
      <c r="Q365" s="17">
        <f t="shared" ref="Q365:Q383" si="328">SUM(D359:D365)</f>
        <v>400167</v>
      </c>
      <c r="R365" s="16"/>
      <c r="S365" s="60">
        <f t="shared" ref="S365:S383" si="329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11"/>
        <v>534715</v>
      </c>
      <c r="AB365" s="33"/>
      <c r="AC365" s="46">
        <f t="shared" si="312"/>
        <v>1.8004226682579439E-2</v>
      </c>
      <c r="AD365" s="33"/>
      <c r="AE365" s="33">
        <f t="shared" si="313"/>
        <v>1502.0084269662921</v>
      </c>
      <c r="AF365" s="50"/>
      <c r="AG365" s="33">
        <f t="shared" si="314"/>
        <v>10204</v>
      </c>
      <c r="AH365" s="33">
        <f t="shared" si="315"/>
        <v>1133827265.060914</v>
      </c>
      <c r="AI365" s="213">
        <f t="shared" si="316"/>
        <v>-0.23341597175268575</v>
      </c>
      <c r="AJ365" s="50"/>
      <c r="AK365" s="111"/>
      <c r="AL365" s="23">
        <f t="shared" si="307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7"/>
        <v>7.8437238773279069E-3</v>
      </c>
      <c r="AS365" s="25"/>
      <c r="AT365" s="25"/>
      <c r="AU365" s="24"/>
      <c r="AV365" s="298">
        <f t="shared" si="318"/>
        <v>0.69734922388201925</v>
      </c>
      <c r="AW365" s="298"/>
      <c r="AX365" s="24">
        <f t="shared" si="319"/>
        <v>58176.584269662919</v>
      </c>
      <c r="AY365" s="308"/>
      <c r="AZ365" s="111"/>
      <c r="BA365" s="65">
        <f t="shared" si="320"/>
        <v>1211143</v>
      </c>
      <c r="BB365" s="66"/>
      <c r="BC365" s="66">
        <v>373105861</v>
      </c>
      <c r="BD365" s="66"/>
      <c r="BE365" s="66">
        <f t="shared" si="321"/>
        <v>61360</v>
      </c>
      <c r="BF365" s="66"/>
      <c r="BG365" s="144">
        <f t="shared" si="322"/>
        <v>5.0662886215748264E-2</v>
      </c>
      <c r="BH365" s="66"/>
      <c r="BI365" s="170"/>
      <c r="BJ365" s="66"/>
      <c r="BK365" s="66">
        <f t="shared" si="323"/>
        <v>9698110</v>
      </c>
      <c r="BL365" s="66"/>
      <c r="BM365" s="144">
        <f t="shared" si="324"/>
        <v>4.126236967821565E-2</v>
      </c>
      <c r="BN365" s="65">
        <f t="shared" si="325"/>
        <v>1048050.1713483146</v>
      </c>
      <c r="BO365" s="66"/>
      <c r="BP365" s="66">
        <f t="shared" si="326"/>
        <v>28792437</v>
      </c>
      <c r="BQ365" s="66"/>
      <c r="BR365" s="435">
        <f t="shared" si="306"/>
        <v>7.7169618624672309E-2</v>
      </c>
      <c r="BS365" s="66"/>
      <c r="BT365" s="75"/>
      <c r="BU365" s="170"/>
      <c r="BV365" s="1"/>
      <c r="BW365" s="61">
        <f t="shared" si="189"/>
        <v>356</v>
      </c>
    </row>
    <row r="366" spans="2:75" x14ac:dyDescent="0.3">
      <c r="B366" s="158">
        <f t="shared" si="163"/>
        <v>44266</v>
      </c>
      <c r="C366" s="61"/>
      <c r="D366" s="17">
        <v>62773</v>
      </c>
      <c r="E366" s="16"/>
      <c r="F366" s="16"/>
      <c r="G366" s="16"/>
      <c r="H366" s="16">
        <f t="shared" si="308"/>
        <v>29762188</v>
      </c>
      <c r="I366" s="16"/>
      <c r="J366" s="436">
        <f t="shared" si="309"/>
        <v>2.1136106552940522E-3</v>
      </c>
      <c r="K366" s="16"/>
      <c r="L366" s="16"/>
      <c r="M366" s="16"/>
      <c r="N366" s="16">
        <f t="shared" si="327"/>
        <v>394619</v>
      </c>
      <c r="O366" s="16">
        <f t="shared" si="310"/>
        <v>83367.473389355742</v>
      </c>
      <c r="P366" s="41"/>
      <c r="Q366" s="17">
        <f t="shared" si="328"/>
        <v>394619</v>
      </c>
      <c r="R366" s="16"/>
      <c r="S366" s="60">
        <f t="shared" si="329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11"/>
        <v>536288</v>
      </c>
      <c r="AB366" s="33"/>
      <c r="AC366" s="46">
        <f t="shared" si="312"/>
        <v>1.8019105315778532E-2</v>
      </c>
      <c r="AD366" s="33"/>
      <c r="AE366" s="33">
        <f t="shared" si="313"/>
        <v>1502.2072829131653</v>
      </c>
      <c r="AF366" s="50"/>
      <c r="AG366" s="33">
        <f t="shared" si="314"/>
        <v>9784</v>
      </c>
      <c r="AH366" s="33">
        <f t="shared" si="315"/>
        <v>1133731723.060914</v>
      </c>
      <c r="AI366" s="213">
        <f t="shared" si="316"/>
        <v>-0.24096198603568658</v>
      </c>
      <c r="AJ366" s="50"/>
      <c r="AK366" s="111"/>
      <c r="AL366" s="23">
        <f t="shared" si="307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7"/>
        <v>3.847739041693287E-3</v>
      </c>
      <c r="AS366" s="25"/>
      <c r="AT366" s="25"/>
      <c r="AU366" s="24"/>
      <c r="AV366" s="298">
        <f t="shared" si="318"/>
        <v>0.69855596638257911</v>
      </c>
      <c r="AW366" s="298"/>
      <c r="AX366" s="24">
        <f t="shared" si="319"/>
        <v>58236.845938375351</v>
      </c>
      <c r="AY366" s="308"/>
      <c r="AZ366" s="111"/>
      <c r="BA366" s="65">
        <f t="shared" si="320"/>
        <v>1365110</v>
      </c>
      <c r="BB366" s="66"/>
      <c r="BC366" s="66">
        <v>374470971</v>
      </c>
      <c r="BD366" s="66"/>
      <c r="BE366" s="66">
        <f t="shared" si="321"/>
        <v>62773</v>
      </c>
      <c r="BF366" s="66"/>
      <c r="BG366" s="144">
        <f t="shared" si="322"/>
        <v>4.5983840130099408E-2</v>
      </c>
      <c r="BH366" s="66"/>
      <c r="BI366" s="170"/>
      <c r="BJ366" s="66"/>
      <c r="BK366" s="66">
        <f t="shared" si="323"/>
        <v>9453778</v>
      </c>
      <c r="BL366" s="66"/>
      <c r="BM366" s="144">
        <f t="shared" si="324"/>
        <v>4.1741936398337259E-2</v>
      </c>
      <c r="BN366" s="65">
        <f t="shared" si="325"/>
        <v>1048938.294117647</v>
      </c>
      <c r="BO366" s="66"/>
      <c r="BP366" s="66">
        <f t="shared" si="326"/>
        <v>28855210</v>
      </c>
      <c r="BQ366" s="66"/>
      <c r="BR366" s="435">
        <f t="shared" si="306"/>
        <v>7.7055932861615592E-2</v>
      </c>
      <c r="BS366" s="66"/>
      <c r="BT366" s="75"/>
      <c r="BU366" s="170"/>
      <c r="BV366" s="1"/>
      <c r="BW366" s="61">
        <f t="shared" si="189"/>
        <v>357</v>
      </c>
    </row>
    <row r="367" spans="2:75" x14ac:dyDescent="0.3">
      <c r="B367" s="158">
        <f t="shared" si="163"/>
        <v>44267</v>
      </c>
      <c r="C367" s="61"/>
      <c r="D367" s="17">
        <v>66785</v>
      </c>
      <c r="E367" s="16"/>
      <c r="F367" s="16"/>
      <c r="G367" s="16"/>
      <c r="H367" s="16">
        <f t="shared" si="308"/>
        <v>29828973</v>
      </c>
      <c r="I367" s="16"/>
      <c r="J367" s="436">
        <f t="shared" si="309"/>
        <v>2.243954644732437E-3</v>
      </c>
      <c r="K367" s="16"/>
      <c r="L367" s="16"/>
      <c r="M367" s="16"/>
      <c r="N367" s="16">
        <f t="shared" si="327"/>
        <v>392164</v>
      </c>
      <c r="O367" s="16">
        <f t="shared" si="310"/>
        <v>83321.15363128492</v>
      </c>
      <c r="P367" s="41"/>
      <c r="Q367" s="17">
        <f t="shared" si="328"/>
        <v>392164</v>
      </c>
      <c r="R367" s="16"/>
      <c r="S367" s="60">
        <f t="shared" si="329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11"/>
        <v>537793</v>
      </c>
      <c r="AB367" s="33"/>
      <c r="AC367" s="46">
        <f t="shared" si="312"/>
        <v>1.8029216091348502E-2</v>
      </c>
      <c r="AD367" s="33"/>
      <c r="AE367" s="33">
        <f t="shared" si="313"/>
        <v>1502.2150837988827</v>
      </c>
      <c r="AF367" s="50"/>
      <c r="AG367" s="33">
        <f t="shared" si="314"/>
        <v>9453</v>
      </c>
      <c r="AH367" s="33">
        <f t="shared" si="315"/>
        <v>1133634917.060914</v>
      </c>
      <c r="AI367" s="213">
        <f t="shared" si="316"/>
        <v>-0.24254807692307692</v>
      </c>
      <c r="AJ367" s="50"/>
      <c r="AK367" s="111"/>
      <c r="AL367" s="23">
        <f t="shared" si="307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7"/>
        <v>5.9674504104123442E-2</v>
      </c>
      <c r="AS367" s="25"/>
      <c r="AT367" s="25"/>
      <c r="AU367" s="24"/>
      <c r="AV367" s="298">
        <f t="shared" si="318"/>
        <v>0.73858459692863043</v>
      </c>
      <c r="AW367" s="298"/>
      <c r="AX367" s="24">
        <f t="shared" si="319"/>
        <v>61539.720670391063</v>
      </c>
      <c r="AY367" s="308"/>
      <c r="AZ367" s="111"/>
      <c r="BA367" s="65">
        <f t="shared" si="320"/>
        <v>1665177</v>
      </c>
      <c r="BB367" s="66"/>
      <c r="BC367" s="66">
        <v>376136148</v>
      </c>
      <c r="BD367" s="66"/>
      <c r="BE367" s="66">
        <f t="shared" si="321"/>
        <v>66785</v>
      </c>
      <c r="BF367" s="66"/>
      <c r="BG367" s="144">
        <f t="shared" si="322"/>
        <v>4.0106847500295764E-2</v>
      </c>
      <c r="BH367" s="66"/>
      <c r="BI367" s="170"/>
      <c r="BJ367" s="66"/>
      <c r="BK367" s="66">
        <f t="shared" si="323"/>
        <v>9339436</v>
      </c>
      <c r="BL367" s="66"/>
      <c r="BM367" s="144">
        <f t="shared" si="324"/>
        <v>4.1990115891366461E-2</v>
      </c>
      <c r="BN367" s="65">
        <f t="shared" si="325"/>
        <v>1050659.6312849163</v>
      </c>
      <c r="BO367" s="66"/>
      <c r="BP367" s="66">
        <f t="shared" si="326"/>
        <v>28921995</v>
      </c>
      <c r="BQ367" s="66"/>
      <c r="BR367" s="435">
        <f t="shared" si="306"/>
        <v>7.6892357072790574E-2</v>
      </c>
      <c r="BS367" s="66"/>
      <c r="BT367" s="75"/>
      <c r="BU367" s="170"/>
      <c r="BV367" s="1"/>
      <c r="BW367" s="61">
        <f t="shared" si="189"/>
        <v>358</v>
      </c>
    </row>
    <row r="368" spans="2:75" x14ac:dyDescent="0.3">
      <c r="B368" s="158">
        <f t="shared" si="163"/>
        <v>44268</v>
      </c>
      <c r="C368" s="61"/>
      <c r="D368" s="17">
        <v>49718</v>
      </c>
      <c r="E368" s="16"/>
      <c r="F368" s="16"/>
      <c r="G368" s="16"/>
      <c r="H368" s="16">
        <f t="shared" si="308"/>
        <v>29878691</v>
      </c>
      <c r="I368" s="16"/>
      <c r="J368" s="436">
        <f t="shared" si="309"/>
        <v>1.6667687486257069E-3</v>
      </c>
      <c r="K368" s="16"/>
      <c r="L368" s="16"/>
      <c r="M368" s="16"/>
      <c r="N368" s="16">
        <f t="shared" si="327"/>
        <v>383654</v>
      </c>
      <c r="O368" s="16">
        <f t="shared" si="310"/>
        <v>83227.551532033423</v>
      </c>
      <c r="P368" s="41"/>
      <c r="Q368" s="17">
        <f t="shared" si="328"/>
        <v>383654</v>
      </c>
      <c r="R368" s="16"/>
      <c r="S368" s="60">
        <f t="shared" si="329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11"/>
        <v>538827</v>
      </c>
      <c r="AB368" s="33"/>
      <c r="AC368" s="46">
        <f t="shared" si="312"/>
        <v>1.8033822164431501E-2</v>
      </c>
      <c r="AD368" s="33"/>
      <c r="AE368" s="33">
        <f t="shared" si="313"/>
        <v>1500.9108635097493</v>
      </c>
      <c r="AF368" s="50"/>
      <c r="AG368" s="33">
        <f t="shared" si="314"/>
        <v>8972</v>
      </c>
      <c r="AH368" s="33">
        <f t="shared" si="315"/>
        <v>1133530673.060914</v>
      </c>
      <c r="AI368" s="213">
        <f t="shared" si="316"/>
        <v>-0.27883610642231332</v>
      </c>
      <c r="AJ368" s="50"/>
      <c r="AK368" s="111"/>
      <c r="AL368" s="23">
        <f t="shared" si="307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7"/>
        <v>3.5121069101030264E-3</v>
      </c>
      <c r="AS368" s="25"/>
      <c r="AT368" s="25"/>
      <c r="AU368" s="24"/>
      <c r="AV368" s="298">
        <f t="shared" si="318"/>
        <v>0.73994526734789012</v>
      </c>
      <c r="AW368" s="298"/>
      <c r="AX368" s="24">
        <f t="shared" si="319"/>
        <v>61583.832869080783</v>
      </c>
      <c r="AY368" s="308"/>
      <c r="AZ368" s="111"/>
      <c r="BA368" s="65">
        <f t="shared" si="320"/>
        <v>2956587</v>
      </c>
      <c r="BB368" s="66"/>
      <c r="BC368" s="66">
        <v>379092735</v>
      </c>
      <c r="BD368" s="66"/>
      <c r="BE368" s="66">
        <f t="shared" si="321"/>
        <v>49718</v>
      </c>
      <c r="BF368" s="66"/>
      <c r="BG368" s="144">
        <f t="shared" si="322"/>
        <v>1.6816011164224154E-2</v>
      </c>
      <c r="BH368" s="66"/>
      <c r="BI368" s="170"/>
      <c r="BJ368" s="66"/>
      <c r="BK368" s="66">
        <f t="shared" si="323"/>
        <v>11000462</v>
      </c>
      <c r="BL368" s="66"/>
      <c r="BM368" s="144">
        <f t="shared" si="324"/>
        <v>3.4876171564430659E-2</v>
      </c>
      <c r="BN368" s="65">
        <f t="shared" si="325"/>
        <v>1055968.6211699164</v>
      </c>
      <c r="BO368" s="66"/>
      <c r="BP368" s="66">
        <f t="shared" si="326"/>
        <v>28971713</v>
      </c>
      <c r="BQ368" s="66"/>
      <c r="BR368" s="435">
        <f t="shared" si="306"/>
        <v>7.6423814874742979E-2</v>
      </c>
      <c r="BS368" s="66"/>
      <c r="BT368" s="75"/>
      <c r="BU368" s="170"/>
      <c r="BV368" s="1"/>
      <c r="BW368" s="61">
        <f t="shared" si="189"/>
        <v>359</v>
      </c>
    </row>
    <row r="369" spans="2:75" x14ac:dyDescent="0.3">
      <c r="B369" s="347">
        <f t="shared" si="163"/>
        <v>44269</v>
      </c>
      <c r="C369" s="61"/>
      <c r="D369" s="17">
        <v>36896</v>
      </c>
      <c r="E369" s="16"/>
      <c r="F369" s="16"/>
      <c r="G369" s="16"/>
      <c r="H369" s="16">
        <f t="shared" si="308"/>
        <v>29915587</v>
      </c>
      <c r="I369" s="16"/>
      <c r="J369" s="436">
        <f t="shared" si="309"/>
        <v>1.2348599876748283E-3</v>
      </c>
      <c r="K369" s="16"/>
      <c r="L369" s="16"/>
      <c r="M369" s="16"/>
      <c r="N369" s="16">
        <f t="shared" si="327"/>
        <v>378583</v>
      </c>
      <c r="O369" s="16">
        <f t="shared" si="310"/>
        <v>83098.852777777778</v>
      </c>
      <c r="P369" s="41"/>
      <c r="Q369" s="17">
        <f t="shared" si="328"/>
        <v>378583</v>
      </c>
      <c r="R369" s="16"/>
      <c r="S369" s="60">
        <f t="shared" si="329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30">SUM(W364:W369)</f>
        <v>8055</v>
      </c>
      <c r="AA369" s="33">
        <f t="shared" si="311"/>
        <v>539456</v>
      </c>
      <c r="AB369" s="33"/>
      <c r="AC369" s="46">
        <f t="shared" si="312"/>
        <v>1.8032606212941768E-2</v>
      </c>
      <c r="AD369" s="33"/>
      <c r="AE369" s="33">
        <f t="shared" si="313"/>
        <v>1498.4888888888888</v>
      </c>
      <c r="AF369" s="50"/>
      <c r="AG369" s="33">
        <f t="shared" si="314"/>
        <v>8885</v>
      </c>
      <c r="AH369" s="33">
        <f t="shared" si="315"/>
        <v>1133430385.060914</v>
      </c>
      <c r="AI369" s="213">
        <f t="shared" si="316"/>
        <v>-0.25172646117567793</v>
      </c>
      <c r="AJ369" s="50"/>
      <c r="AK369" s="111"/>
      <c r="AL369" s="23">
        <f t="shared" si="307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7"/>
        <v>2.7428697869371715E-3</v>
      </c>
      <c r="AS369" s="25"/>
      <c r="AT369" s="25"/>
      <c r="AU369" s="24"/>
      <c r="AV369" s="298">
        <f t="shared" si="318"/>
        <v>0.74105973584940854</v>
      </c>
      <c r="AW369" s="298"/>
      <c r="AX369" s="24">
        <f t="shared" si="319"/>
        <v>61581.213888888888</v>
      </c>
      <c r="AY369" s="308"/>
      <c r="AZ369" s="111"/>
      <c r="BA369" s="65">
        <f t="shared" si="320"/>
        <v>1155639</v>
      </c>
      <c r="BB369" s="66"/>
      <c r="BC369" s="66">
        <v>380248374</v>
      </c>
      <c r="BD369" s="66"/>
      <c r="BE369" s="66">
        <f t="shared" si="321"/>
        <v>36896</v>
      </c>
      <c r="BF369" s="66"/>
      <c r="BG369" s="144">
        <f t="shared" si="322"/>
        <v>3.1926925276838179E-2</v>
      </c>
      <c r="BH369" s="66"/>
      <c r="BI369" s="170"/>
      <c r="BJ369" s="66"/>
      <c r="BK369" s="66">
        <f t="shared" si="323"/>
        <v>11038140</v>
      </c>
      <c r="BL369" s="66"/>
      <c r="BM369" s="144">
        <f t="shared" si="324"/>
        <v>3.4297716825479656E-2</v>
      </c>
      <c r="BN369" s="65">
        <f t="shared" si="325"/>
        <v>1056245.4833333334</v>
      </c>
      <c r="BO369" s="66"/>
      <c r="BP369" s="66">
        <f t="shared" si="326"/>
        <v>29008609</v>
      </c>
      <c r="BQ369" s="66"/>
      <c r="BR369" s="435">
        <f t="shared" ref="BR369:BR383" si="331">+BP369/BC369</f>
        <v>7.6288581315537729E-2</v>
      </c>
      <c r="BS369" s="66"/>
      <c r="BT369" s="75"/>
      <c r="BU369" s="170"/>
      <c r="BV369" s="1"/>
      <c r="BW369" s="61">
        <f t="shared" si="189"/>
        <v>360</v>
      </c>
    </row>
    <row r="370" spans="2:75" x14ac:dyDescent="0.3">
      <c r="B370" s="158">
        <f t="shared" si="163"/>
        <v>44270</v>
      </c>
      <c r="C370" s="61"/>
      <c r="D370" s="17">
        <v>46767</v>
      </c>
      <c r="E370" s="16"/>
      <c r="F370" s="16"/>
      <c r="G370" s="16"/>
      <c r="H370" s="16">
        <f t="shared" si="308"/>
        <v>29962354</v>
      </c>
      <c r="I370" s="16"/>
      <c r="J370" s="436">
        <f t="shared" si="309"/>
        <v>1.5632987579351193E-3</v>
      </c>
      <c r="K370" s="16"/>
      <c r="L370" s="16"/>
      <c r="M370" s="16"/>
      <c r="N370" s="16">
        <f t="shared" si="327"/>
        <v>379982</v>
      </c>
      <c r="O370" s="16">
        <f t="shared" si="310"/>
        <v>82998.210526315786</v>
      </c>
      <c r="P370" s="41"/>
      <c r="Q370" s="17">
        <f t="shared" si="328"/>
        <v>379982</v>
      </c>
      <c r="R370" s="16"/>
      <c r="S370" s="60">
        <f t="shared" si="329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30"/>
        <v>7191</v>
      </c>
      <c r="AA370" s="33">
        <f t="shared" si="311"/>
        <v>540296</v>
      </c>
      <c r="AB370" s="33"/>
      <c r="AC370" s="46">
        <f t="shared" si="312"/>
        <v>1.803249504361373E-2</v>
      </c>
      <c r="AD370" s="33"/>
      <c r="AE370" s="33">
        <f t="shared" si="313"/>
        <v>1496.6648199445983</v>
      </c>
      <c r="AF370" s="50"/>
      <c r="AG370" s="33">
        <f t="shared" si="314"/>
        <v>8895</v>
      </c>
      <c r="AH370" s="33">
        <f t="shared" si="315"/>
        <v>1133343901.060914</v>
      </c>
      <c r="AI370" s="213">
        <f t="shared" si="316"/>
        <v>-0.20721925133689839</v>
      </c>
      <c r="AJ370" s="50"/>
      <c r="AK370" s="111" t="s">
        <v>26</v>
      </c>
      <c r="AL370" s="23">
        <f t="shared" si="307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7"/>
        <v>3.6430211829121587E-3</v>
      </c>
      <c r="AS370" s="25"/>
      <c r="AT370" s="25"/>
      <c r="AU370" s="24"/>
      <c r="AV370" s="298">
        <f t="shared" si="318"/>
        <v>0.74259852880718247</v>
      </c>
      <c r="AW370" s="298"/>
      <c r="AX370" s="24">
        <f t="shared" si="319"/>
        <v>61634.349030470912</v>
      </c>
      <c r="AY370" s="308"/>
      <c r="AZ370" s="111"/>
      <c r="BA370" s="65">
        <f t="shared" si="320"/>
        <v>1251626</v>
      </c>
      <c r="BB370" s="66"/>
      <c r="BC370" s="66">
        <v>381500000</v>
      </c>
      <c r="BD370" s="66"/>
      <c r="BE370" s="66">
        <f t="shared" si="321"/>
        <v>46767</v>
      </c>
      <c r="BF370" s="66"/>
      <c r="BG370" s="144">
        <f t="shared" si="322"/>
        <v>3.7364995613705689E-2</v>
      </c>
      <c r="BH370" s="66"/>
      <c r="BI370" s="170"/>
      <c r="BJ370" s="66"/>
      <c r="BK370" s="66">
        <f t="shared" si="323"/>
        <v>10861503</v>
      </c>
      <c r="BL370" s="66"/>
      <c r="BM370" s="144">
        <f t="shared" si="324"/>
        <v>3.4984292689510837E-2</v>
      </c>
      <c r="BN370" s="65">
        <f t="shared" si="325"/>
        <v>1056786.7036011079</v>
      </c>
      <c r="BO370" s="66"/>
      <c r="BP370" s="66">
        <f t="shared" si="326"/>
        <v>29055376</v>
      </c>
      <c r="BQ370" s="66"/>
      <c r="BR370" s="435">
        <f t="shared" si="331"/>
        <v>7.6160880733944961E-2</v>
      </c>
      <c r="BS370" s="66"/>
      <c r="BT370" s="75"/>
      <c r="BU370" s="170"/>
      <c r="BV370" s="1"/>
      <c r="BW370" s="61">
        <f t="shared" si="189"/>
        <v>361</v>
      </c>
    </row>
    <row r="371" spans="2:75" x14ac:dyDescent="0.3">
      <c r="B371" s="158">
        <f t="shared" si="163"/>
        <v>44271</v>
      </c>
      <c r="C371" s="61"/>
      <c r="D371" s="17">
        <v>53231</v>
      </c>
      <c r="E371" s="16"/>
      <c r="F371" s="16"/>
      <c r="G371" s="16"/>
      <c r="H371" s="16">
        <f t="shared" si="308"/>
        <v>30015585</v>
      </c>
      <c r="I371" s="16"/>
      <c r="J371" s="436">
        <f t="shared" si="309"/>
        <v>1.7765960578397812E-3</v>
      </c>
      <c r="K371" s="16"/>
      <c r="L371" s="16"/>
      <c r="M371" s="16"/>
      <c r="N371" s="16">
        <f t="shared" si="327"/>
        <v>377530</v>
      </c>
      <c r="O371" s="16">
        <f t="shared" si="310"/>
        <v>82915.98066298342</v>
      </c>
      <c r="P371" s="41"/>
      <c r="Q371" s="17">
        <f t="shared" si="328"/>
        <v>377530</v>
      </c>
      <c r="R371" s="16"/>
      <c r="S371" s="60">
        <f t="shared" si="329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30"/>
        <v>6829</v>
      </c>
      <c r="AA371" s="33">
        <f t="shared" si="311"/>
        <v>541544</v>
      </c>
      <c r="AB371" s="33"/>
      <c r="AC371" s="46">
        <f t="shared" si="312"/>
        <v>1.8042093798938119E-2</v>
      </c>
      <c r="AD371" s="33"/>
      <c r="AE371" s="33">
        <f t="shared" si="313"/>
        <v>1495.9779005524863</v>
      </c>
      <c r="AF371" s="50"/>
      <c r="AG371" s="33">
        <f t="shared" si="314"/>
        <v>8439</v>
      </c>
      <c r="AH371" s="33">
        <f t="shared" si="315"/>
        <v>1133279604.060914</v>
      </c>
      <c r="AI371" s="213">
        <f t="shared" si="316"/>
        <v>-0.22825788751714679</v>
      </c>
      <c r="AJ371" s="50"/>
      <c r="AK371" s="111"/>
      <c r="AL371" s="23">
        <f t="shared" si="307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7"/>
        <v>4.8750112359550561E-3</v>
      </c>
      <c r="AS371" s="25"/>
      <c r="AT371" s="25"/>
      <c r="AU371" s="24"/>
      <c r="AV371" s="298">
        <f t="shared" si="318"/>
        <v>0.744895326877687</v>
      </c>
      <c r="AW371" s="298"/>
      <c r="AX371" s="24">
        <f t="shared" si="319"/>
        <v>61763.726519337019</v>
      </c>
      <c r="AY371" s="308"/>
      <c r="AZ371" s="111"/>
      <c r="BA371" s="65">
        <f t="shared" si="320"/>
        <v>1070784</v>
      </c>
      <c r="BB371" s="66"/>
      <c r="BC371" s="66">
        <v>382570784</v>
      </c>
      <c r="BD371" s="66"/>
      <c r="BE371" s="66">
        <f t="shared" si="321"/>
        <v>53231</v>
      </c>
      <c r="BF371" s="66"/>
      <c r="BG371" s="144">
        <f t="shared" si="322"/>
        <v>4.9712173510250431E-2</v>
      </c>
      <c r="BH371" s="66"/>
      <c r="BI371" s="170"/>
      <c r="BJ371" s="66"/>
      <c r="BK371" s="66">
        <f t="shared" si="323"/>
        <v>10676066</v>
      </c>
      <c r="BL371" s="66"/>
      <c r="BM371" s="144">
        <f t="shared" si="324"/>
        <v>3.5362276703797074E-2</v>
      </c>
      <c r="BN371" s="65">
        <f t="shared" si="325"/>
        <v>1056825.370165746</v>
      </c>
      <c r="BO371" s="66"/>
      <c r="BP371" s="66">
        <f t="shared" si="326"/>
        <v>29108607</v>
      </c>
      <c r="BQ371" s="66"/>
      <c r="BR371" s="435">
        <f t="shared" si="331"/>
        <v>7.6086852988753062E-2</v>
      </c>
      <c r="BS371" s="66"/>
      <c r="BT371" s="75"/>
      <c r="BU371" s="170"/>
      <c r="BV371" s="1"/>
      <c r="BW371" s="61">
        <f t="shared" si="189"/>
        <v>362</v>
      </c>
    </row>
    <row r="372" spans="2:75" x14ac:dyDescent="0.3">
      <c r="B372" s="158">
        <f t="shared" si="163"/>
        <v>44272</v>
      </c>
      <c r="C372" s="61"/>
      <c r="D372" s="17">
        <v>63495</v>
      </c>
      <c r="E372" s="16"/>
      <c r="F372" s="16"/>
      <c r="G372" s="16"/>
      <c r="H372" s="16">
        <f t="shared" si="308"/>
        <v>30079080</v>
      </c>
      <c r="I372" s="16"/>
      <c r="J372" s="436">
        <f t="shared" si="309"/>
        <v>2.1154010491549638E-3</v>
      </c>
      <c r="K372" s="16"/>
      <c r="L372" s="16"/>
      <c r="M372" s="16"/>
      <c r="N372" s="16">
        <f t="shared" si="327"/>
        <v>379665</v>
      </c>
      <c r="O372" s="16">
        <f t="shared" si="310"/>
        <v>82862.479338842968</v>
      </c>
      <c r="P372" s="41"/>
      <c r="Q372" s="17">
        <f t="shared" si="328"/>
        <v>379665</v>
      </c>
      <c r="R372" s="16"/>
      <c r="S372" s="60">
        <f t="shared" si="329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30"/>
        <v>6548</v>
      </c>
      <c r="AA372" s="33">
        <f t="shared" si="311"/>
        <v>542836</v>
      </c>
      <c r="AB372" s="33"/>
      <c r="AC372" s="46">
        <f t="shared" si="312"/>
        <v>1.8046961542706758E-2</v>
      </c>
      <c r="AD372" s="33"/>
      <c r="AE372" s="33">
        <f t="shared" si="313"/>
        <v>1495.4159779614324</v>
      </c>
      <c r="AF372" s="50"/>
      <c r="AG372" s="33">
        <f t="shared" si="314"/>
        <v>8121</v>
      </c>
      <c r="AH372" s="33">
        <f t="shared" si="315"/>
        <v>1133226819.060914</v>
      </c>
      <c r="AI372" s="213">
        <f t="shared" si="316"/>
        <v>-0.20413563308506469</v>
      </c>
      <c r="AJ372" s="50"/>
      <c r="AK372" s="111"/>
      <c r="AL372" s="23">
        <f t="shared" si="307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7"/>
        <v>3.9719177551915561E-3</v>
      </c>
      <c r="AS372" s="25"/>
      <c r="AT372" s="25"/>
      <c r="AU372" s="24"/>
      <c r="AV372" s="298">
        <f t="shared" si="318"/>
        <v>0.74627531826106386</v>
      </c>
      <c r="AW372" s="298"/>
      <c r="AX372" s="24">
        <f t="shared" si="319"/>
        <v>61838.223140495866</v>
      </c>
      <c r="AY372" s="308"/>
      <c r="AZ372" s="111"/>
      <c r="BA372" s="65">
        <f t="shared" si="320"/>
        <v>1443977</v>
      </c>
      <c r="BB372" s="66"/>
      <c r="BC372" s="66">
        <v>384014761</v>
      </c>
      <c r="BD372" s="66"/>
      <c r="BE372" s="66">
        <f t="shared" si="321"/>
        <v>63495</v>
      </c>
      <c r="BF372" s="66"/>
      <c r="BG372" s="144">
        <f t="shared" si="322"/>
        <v>4.3972307038131493E-2</v>
      </c>
      <c r="BH372" s="66"/>
      <c r="BI372" s="170"/>
      <c r="BJ372" s="66"/>
      <c r="BK372" s="66">
        <f t="shared" si="323"/>
        <v>10908900</v>
      </c>
      <c r="BL372" s="66"/>
      <c r="BM372" s="144">
        <f t="shared" si="324"/>
        <v>3.4803234056595987E-2</v>
      </c>
      <c r="BN372" s="65">
        <f t="shared" si="325"/>
        <v>1057891.9035812672</v>
      </c>
      <c r="BO372" s="66"/>
      <c r="BP372" s="66">
        <f t="shared" si="326"/>
        <v>29172102</v>
      </c>
      <c r="BQ372" s="66"/>
      <c r="BR372" s="435">
        <f t="shared" si="331"/>
        <v>7.5966095480376597E-2</v>
      </c>
      <c r="BS372" s="66"/>
      <c r="BT372" s="75"/>
      <c r="BU372" s="170"/>
      <c r="BV372" s="1"/>
      <c r="BW372" s="61">
        <f t="shared" si="189"/>
        <v>363</v>
      </c>
    </row>
    <row r="373" spans="2:75" x14ac:dyDescent="0.3">
      <c r="B373" s="158">
        <f t="shared" si="163"/>
        <v>44273</v>
      </c>
      <c r="C373" s="61"/>
      <c r="D373" s="17">
        <v>62629</v>
      </c>
      <c r="E373" s="16"/>
      <c r="F373" s="16"/>
      <c r="G373" s="16"/>
      <c r="H373" s="16">
        <f t="shared" si="308"/>
        <v>30141709</v>
      </c>
      <c r="I373" s="16"/>
      <c r="J373" s="436">
        <f t="shared" si="309"/>
        <v>2.0821447996414782E-3</v>
      </c>
      <c r="K373" s="16"/>
      <c r="L373" s="16"/>
      <c r="M373" s="16"/>
      <c r="N373" s="16">
        <f t="shared" si="327"/>
        <v>379521</v>
      </c>
      <c r="O373" s="16">
        <f t="shared" si="310"/>
        <v>82806.892857142855</v>
      </c>
      <c r="P373" s="41"/>
      <c r="Q373" s="17">
        <f t="shared" si="328"/>
        <v>379521</v>
      </c>
      <c r="R373" s="16"/>
      <c r="S373" s="60">
        <f t="shared" si="329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30"/>
        <v>6748</v>
      </c>
      <c r="AA373" s="33">
        <f t="shared" si="311"/>
        <v>544541</v>
      </c>
      <c r="AB373" s="33"/>
      <c r="AC373" s="46">
        <f t="shared" si="312"/>
        <v>1.806602936814233E-2</v>
      </c>
      <c r="AD373" s="33"/>
      <c r="AE373" s="33">
        <f t="shared" si="313"/>
        <v>1495.9917582417581</v>
      </c>
      <c r="AF373" s="50"/>
      <c r="AG373" s="33">
        <f t="shared" si="314"/>
        <v>8253</v>
      </c>
      <c r="AH373" s="33">
        <f t="shared" si="315"/>
        <v>1133163421.060914</v>
      </c>
      <c r="AI373" s="213">
        <f t="shared" si="316"/>
        <v>-0.15647996729354047</v>
      </c>
      <c r="AJ373" s="50"/>
      <c r="AK373" s="111"/>
      <c r="AL373" s="23">
        <f t="shared" si="307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7"/>
        <v>3.4090552193974549E-3</v>
      </c>
      <c r="AS373" s="25"/>
      <c r="AT373" s="25"/>
      <c r="AU373" s="24"/>
      <c r="AV373" s="298">
        <f t="shared" si="318"/>
        <v>0.74726350121686858</v>
      </c>
      <c r="AW373" s="298"/>
      <c r="AX373" s="24">
        <f t="shared" si="319"/>
        <v>61878.568681318684</v>
      </c>
      <c r="AY373" s="308"/>
      <c r="AZ373" s="111"/>
      <c r="BA373" s="65">
        <f t="shared" si="320"/>
        <v>1655680</v>
      </c>
      <c r="BB373" s="66"/>
      <c r="BC373" s="66">
        <v>385670441</v>
      </c>
      <c r="BD373" s="66"/>
      <c r="BE373" s="66">
        <f t="shared" si="321"/>
        <v>62629</v>
      </c>
      <c r="BF373" s="66"/>
      <c r="BG373" s="144">
        <f t="shared" si="322"/>
        <v>3.7826753962118286E-2</v>
      </c>
      <c r="BH373" s="66"/>
      <c r="BI373" s="170"/>
      <c r="BJ373" s="66"/>
      <c r="BK373" s="66">
        <f t="shared" si="323"/>
        <v>11199470</v>
      </c>
      <c r="BL373" s="66"/>
      <c r="BM373" s="144">
        <f t="shared" si="324"/>
        <v>3.3887407171946528E-2</v>
      </c>
      <c r="BN373" s="65">
        <f t="shared" si="325"/>
        <v>1059534.1785714286</v>
      </c>
      <c r="BO373" s="66"/>
      <c r="BP373" s="66">
        <f t="shared" si="326"/>
        <v>29234731</v>
      </c>
      <c r="BQ373" s="66"/>
      <c r="BR373" s="435">
        <f t="shared" si="331"/>
        <v>7.5802363604007703E-2</v>
      </c>
      <c r="BS373" s="66"/>
      <c r="BT373" s="75"/>
      <c r="BU373" s="170"/>
      <c r="BV373" s="1"/>
      <c r="BW373" s="61">
        <f t="shared" si="189"/>
        <v>364</v>
      </c>
    </row>
    <row r="374" spans="2:75" x14ac:dyDescent="0.3">
      <c r="B374" s="158">
        <f t="shared" si="163"/>
        <v>44274</v>
      </c>
      <c r="C374" s="61"/>
      <c r="D374" s="17">
        <v>66413</v>
      </c>
      <c r="E374" s="16"/>
      <c r="F374" s="16"/>
      <c r="G374" s="16"/>
      <c r="H374" s="16">
        <f t="shared" si="308"/>
        <v>30208122</v>
      </c>
      <c r="I374" s="16"/>
      <c r="J374" s="436">
        <f t="shared" si="309"/>
        <v>2.2033588075579921E-3</v>
      </c>
      <c r="K374" s="16"/>
      <c r="L374" s="16"/>
      <c r="M374" s="16"/>
      <c r="N374" s="16">
        <f t="shared" si="327"/>
        <v>379149</v>
      </c>
      <c r="O374" s="16">
        <f t="shared" si="310"/>
        <v>82761.978082191781</v>
      </c>
      <c r="P374" s="41"/>
      <c r="Q374" s="17">
        <f t="shared" si="328"/>
        <v>379149</v>
      </c>
      <c r="R374" s="16"/>
      <c r="S374" s="60">
        <f t="shared" si="329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30"/>
        <v>6964</v>
      </c>
      <c r="AA374" s="33">
        <f t="shared" si="311"/>
        <v>545791</v>
      </c>
      <c r="AB374" s="33"/>
      <c r="AC374" s="46">
        <f t="shared" si="312"/>
        <v>1.8067690537001937E-2</v>
      </c>
      <c r="AD374" s="33"/>
      <c r="AE374" s="33">
        <f t="shared" si="313"/>
        <v>1495.317808219178</v>
      </c>
      <c r="AF374" s="50"/>
      <c r="AG374" s="33">
        <f t="shared" si="314"/>
        <v>7998</v>
      </c>
      <c r="AH374" s="33">
        <f t="shared" si="315"/>
        <v>1133091781.060914</v>
      </c>
      <c r="AI374" s="213">
        <f t="shared" si="316"/>
        <v>-0.1539193906696287</v>
      </c>
      <c r="AJ374" s="50"/>
      <c r="AK374" s="111" t="s">
        <v>26</v>
      </c>
      <c r="AL374" s="23">
        <f t="shared" si="307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7"/>
        <v>2.9391578214669738E-3</v>
      </c>
      <c r="AS374" s="25"/>
      <c r="AT374" s="25"/>
      <c r="AU374" s="24"/>
      <c r="AV374" s="298">
        <f t="shared" si="318"/>
        <v>0.74781212814222608</v>
      </c>
      <c r="AW374" s="298"/>
      <c r="AX374" s="24">
        <f t="shared" si="319"/>
        <v>61890.410958904111</v>
      </c>
      <c r="AY374" s="308"/>
      <c r="AZ374" s="111"/>
      <c r="BA374" s="65">
        <f t="shared" si="320"/>
        <v>1179559</v>
      </c>
      <c r="BB374" s="66"/>
      <c r="BC374" s="66">
        <v>386850000</v>
      </c>
      <c r="BD374" s="66"/>
      <c r="BE374" s="66">
        <f t="shared" si="321"/>
        <v>66413</v>
      </c>
      <c r="BF374" s="66"/>
      <c r="BG374" s="144">
        <f t="shared" si="322"/>
        <v>5.6303245534983837E-2</v>
      </c>
      <c r="BH374" s="66"/>
      <c r="BI374" s="170"/>
      <c r="BJ374" s="66"/>
      <c r="BK374" s="66">
        <f t="shared" si="323"/>
        <v>10713852</v>
      </c>
      <c r="BL374" s="66"/>
      <c r="BM374" s="144">
        <f t="shared" si="324"/>
        <v>3.5388672533464158E-2</v>
      </c>
      <c r="BN374" s="65">
        <f t="shared" si="325"/>
        <v>1059863.01369863</v>
      </c>
      <c r="BO374" s="66"/>
      <c r="BP374" s="66">
        <f t="shared" si="326"/>
        <v>29301144</v>
      </c>
      <c r="BQ374" s="66"/>
      <c r="BR374" s="435">
        <f t="shared" si="331"/>
        <v>7.5742908103916248E-2</v>
      </c>
      <c r="BS374" s="66"/>
      <c r="BT374" s="75"/>
      <c r="BU374" s="170"/>
      <c r="BV374" s="1"/>
      <c r="BW374" s="61">
        <f t="shared" si="189"/>
        <v>365</v>
      </c>
    </row>
    <row r="375" spans="2:75" x14ac:dyDescent="0.3">
      <c r="B375" s="158">
        <f t="shared" si="163"/>
        <v>44275</v>
      </c>
      <c r="C375" s="61"/>
      <c r="D375" s="17">
        <v>55908</v>
      </c>
      <c r="E375" s="16"/>
      <c r="F375" s="16"/>
      <c r="G375" s="16"/>
      <c r="H375" s="16">
        <f t="shared" si="308"/>
        <v>30264030</v>
      </c>
      <c r="I375" s="16"/>
      <c r="J375" s="436">
        <f t="shared" si="309"/>
        <v>1.8507605338723141E-3</v>
      </c>
      <c r="K375" s="16"/>
      <c r="L375" s="16"/>
      <c r="M375" s="16"/>
      <c r="N375" s="16">
        <f t="shared" si="327"/>
        <v>385339</v>
      </c>
      <c r="O375" s="16">
        <f t="shared" si="310"/>
        <v>82688.606557377047</v>
      </c>
      <c r="P375" s="41"/>
      <c r="Q375" s="17">
        <f t="shared" si="328"/>
        <v>385339</v>
      </c>
      <c r="R375" s="16"/>
      <c r="S375" s="60">
        <f t="shared" si="329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30"/>
        <v>7127</v>
      </c>
      <c r="AA375" s="33">
        <f t="shared" si="311"/>
        <v>546583</v>
      </c>
      <c r="AB375" s="33"/>
      <c r="AC375" s="46">
        <f t="shared" si="312"/>
        <v>1.8060483022254471E-2</v>
      </c>
      <c r="AD375" s="33"/>
      <c r="AE375" s="33">
        <f t="shared" si="313"/>
        <v>1493.3961748633881</v>
      </c>
      <c r="AF375" s="50"/>
      <c r="AG375" s="33">
        <f t="shared" si="314"/>
        <v>7756</v>
      </c>
      <c r="AH375" s="33">
        <f t="shared" si="315"/>
        <v>1133022857.060914</v>
      </c>
      <c r="AI375" s="213">
        <f t="shared" si="316"/>
        <v>-0.13553276861346411</v>
      </c>
      <c r="AJ375" s="50"/>
      <c r="AK375" s="111"/>
      <c r="AL375" s="23">
        <f t="shared" si="307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7"/>
        <v>4.1441788401947767E-3</v>
      </c>
      <c r="AS375" s="25"/>
      <c r="AT375" s="25"/>
      <c r="AU375" s="24"/>
      <c r="AV375" s="298">
        <f t="shared" si="318"/>
        <v>0.74952400589082158</v>
      </c>
      <c r="AW375" s="298"/>
      <c r="AX375" s="24">
        <f t="shared" si="319"/>
        <v>61977.0956284153</v>
      </c>
      <c r="AY375" s="308"/>
      <c r="AZ375" s="111"/>
      <c r="BA375" s="65">
        <f t="shared" si="320"/>
        <v>1849199</v>
      </c>
      <c r="BB375" s="66"/>
      <c r="BC375" s="66">
        <v>388699199</v>
      </c>
      <c r="BD375" s="66"/>
      <c r="BE375" s="66">
        <f t="shared" si="321"/>
        <v>55908</v>
      </c>
      <c r="BF375" s="66"/>
      <c r="BG375" s="144">
        <f t="shared" si="322"/>
        <v>3.0233630885588843E-2</v>
      </c>
      <c r="BH375" s="66"/>
      <c r="BI375" s="170"/>
      <c r="BJ375" s="66"/>
      <c r="BK375" s="66">
        <f t="shared" si="323"/>
        <v>9606464</v>
      </c>
      <c r="BL375" s="66"/>
      <c r="BM375" s="144">
        <f t="shared" si="324"/>
        <v>4.0112470103463665E-2</v>
      </c>
      <c r="BN375" s="65">
        <f t="shared" si="325"/>
        <v>1062019.6693989071</v>
      </c>
      <c r="BO375" s="66"/>
      <c r="BP375" s="66">
        <f t="shared" si="326"/>
        <v>29357052</v>
      </c>
      <c r="BQ375" s="66"/>
      <c r="BR375" s="435">
        <f t="shared" si="331"/>
        <v>7.5526402100972681E-2</v>
      </c>
      <c r="BS375" s="66"/>
      <c r="BT375" s="75"/>
      <c r="BU375" s="170"/>
      <c r="BV375" s="1"/>
      <c r="BW375" s="61">
        <f t="shared" si="189"/>
        <v>366</v>
      </c>
    </row>
    <row r="376" spans="2:75" x14ac:dyDescent="0.3">
      <c r="B376" s="347">
        <f t="shared" si="163"/>
        <v>44276</v>
      </c>
      <c r="C376" s="61"/>
      <c r="D376" s="17">
        <v>39505</v>
      </c>
      <c r="E376" s="16"/>
      <c r="F376" s="16"/>
      <c r="G376" s="16"/>
      <c r="H376" s="16">
        <f t="shared" si="308"/>
        <v>30303535</v>
      </c>
      <c r="I376" s="16"/>
      <c r="J376" s="436">
        <f t="shared" si="309"/>
        <v>1.3053449920582289E-3</v>
      </c>
      <c r="K376" s="16"/>
      <c r="L376" s="16"/>
      <c r="M376" s="16"/>
      <c r="N376" s="16">
        <f t="shared" si="327"/>
        <v>387948</v>
      </c>
      <c r="O376" s="16">
        <f t="shared" si="310"/>
        <v>82570.940054495906</v>
      </c>
      <c r="P376" s="41"/>
      <c r="Q376" s="17">
        <f t="shared" si="328"/>
        <v>387948</v>
      </c>
      <c r="R376" s="16"/>
      <c r="S376" s="60">
        <f t="shared" si="329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30"/>
        <v>6742</v>
      </c>
      <c r="AA376" s="33">
        <f t="shared" si="311"/>
        <v>547038</v>
      </c>
      <c r="AB376" s="33"/>
      <c r="AC376" s="46">
        <f t="shared" si="312"/>
        <v>1.8051953344717042E-2</v>
      </c>
      <c r="AD376" s="33"/>
      <c r="AE376" s="33">
        <f t="shared" si="313"/>
        <v>1490.5667574931881</v>
      </c>
      <c r="AF376" s="50"/>
      <c r="AG376" s="33">
        <f t="shared" si="314"/>
        <v>7582</v>
      </c>
      <c r="AH376" s="33">
        <f t="shared" si="315"/>
        <v>1132937318.060914</v>
      </c>
      <c r="AI376" s="213">
        <f t="shared" si="316"/>
        <v>-0.14665166010129432</v>
      </c>
      <c r="AJ376" s="50"/>
      <c r="AK376" s="111"/>
      <c r="AL376" s="23">
        <f t="shared" si="307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7"/>
        <v>3.1139213821146775E-3</v>
      </c>
      <c r="AS376" s="25"/>
      <c r="AT376" s="25"/>
      <c r="AU376" s="24"/>
      <c r="AV376" s="298">
        <f t="shared" si="318"/>
        <v>0.75087781013007227</v>
      </c>
      <c r="AW376" s="298"/>
      <c r="AX376" s="24">
        <f t="shared" si="319"/>
        <v>62000.68664850136</v>
      </c>
      <c r="AY376" s="308"/>
      <c r="AZ376" s="111"/>
      <c r="BA376" s="65">
        <f t="shared" si="320"/>
        <v>1086915</v>
      </c>
      <c r="BB376" s="66"/>
      <c r="BC376" s="66">
        <v>389786114</v>
      </c>
      <c r="BD376" s="66"/>
      <c r="BE376" s="66">
        <f t="shared" si="321"/>
        <v>39505</v>
      </c>
      <c r="BF376" s="66"/>
      <c r="BG376" s="144">
        <f t="shared" si="322"/>
        <v>3.634598841675752E-2</v>
      </c>
      <c r="BH376" s="66"/>
      <c r="BI376" s="170"/>
      <c r="BJ376" s="66"/>
      <c r="BK376" s="66">
        <f t="shared" si="323"/>
        <v>9537740</v>
      </c>
      <c r="BL376" s="66"/>
      <c r="BM376" s="144">
        <f t="shared" si="324"/>
        <v>4.0675044612245671E-2</v>
      </c>
      <c r="BN376" s="65">
        <f t="shared" si="325"/>
        <v>1062087.5040871934</v>
      </c>
      <c r="BO376" s="66"/>
      <c r="BP376" s="66">
        <f t="shared" si="326"/>
        <v>29396557</v>
      </c>
      <c r="BQ376" s="66"/>
      <c r="BR376" s="435">
        <f t="shared" si="331"/>
        <v>7.5417147877156032E-2</v>
      </c>
      <c r="BS376" s="66"/>
      <c r="BT376" s="75"/>
      <c r="BU376" s="170"/>
      <c r="BV376" s="1"/>
      <c r="BW376" s="61">
        <f t="shared" si="189"/>
        <v>367</v>
      </c>
    </row>
    <row r="377" spans="2:75" x14ac:dyDescent="0.3">
      <c r="B377" s="158">
        <f t="shared" si="163"/>
        <v>44277</v>
      </c>
      <c r="C377" s="61"/>
      <c r="D377" s="17">
        <v>45748</v>
      </c>
      <c r="E377" s="16"/>
      <c r="F377" s="16"/>
      <c r="G377" s="16"/>
      <c r="H377" s="16">
        <f t="shared" si="308"/>
        <v>30349283</v>
      </c>
      <c r="I377" s="16"/>
      <c r="J377" s="436">
        <f t="shared" si="309"/>
        <v>1.5096588566317428E-3</v>
      </c>
      <c r="K377" s="16"/>
      <c r="L377" s="16"/>
      <c r="M377" s="16"/>
      <c r="N377" s="16">
        <f t="shared" si="327"/>
        <v>386929</v>
      </c>
      <c r="O377" s="16">
        <f t="shared" si="310"/>
        <v>82470.877717391311</v>
      </c>
      <c r="P377" s="41"/>
      <c r="Q377" s="17">
        <f t="shared" si="328"/>
        <v>386929</v>
      </c>
      <c r="R377" s="16"/>
      <c r="S377" s="60">
        <f t="shared" si="329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30"/>
        <v>6130</v>
      </c>
      <c r="AA377" s="33">
        <f t="shared" si="311"/>
        <v>547674</v>
      </c>
      <c r="AB377" s="33"/>
      <c r="AC377" s="46">
        <f t="shared" si="312"/>
        <v>1.8045698147135799E-2</v>
      </c>
      <c r="AD377" s="33"/>
      <c r="AE377" s="33">
        <f t="shared" si="313"/>
        <v>1488.2445652173913</v>
      </c>
      <c r="AF377" s="50"/>
      <c r="AG377" s="33">
        <f t="shared" si="314"/>
        <v>7378</v>
      </c>
      <c r="AH377" s="33">
        <f t="shared" si="315"/>
        <v>1132867701.060914</v>
      </c>
      <c r="AI377" s="213">
        <f t="shared" si="316"/>
        <v>-0.17054525014052838</v>
      </c>
      <c r="AJ377" s="50"/>
      <c r="AK377" s="111"/>
      <c r="AL377" s="23">
        <f t="shared" si="307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7"/>
        <v>4.0322573556801607E-3</v>
      </c>
      <c r="AS377" s="25"/>
      <c r="AT377" s="25"/>
      <c r="AU377" s="24"/>
      <c r="AV377" s="298">
        <f t="shared" si="318"/>
        <v>0.75276911813699188</v>
      </c>
      <c r="AW377" s="298"/>
      <c r="AX377" s="24">
        <f t="shared" si="319"/>
        <v>62081.529891304344</v>
      </c>
      <c r="AY377" s="308"/>
      <c r="AZ377" s="111"/>
      <c r="BA377" s="65">
        <f t="shared" si="320"/>
        <v>1326385</v>
      </c>
      <c r="BB377" s="66"/>
      <c r="BC377" s="66">
        <v>391112499</v>
      </c>
      <c r="BD377" s="66"/>
      <c r="BE377" s="66">
        <f t="shared" si="321"/>
        <v>45748</v>
      </c>
      <c r="BF377" s="66"/>
      <c r="BG377" s="144">
        <f t="shared" si="322"/>
        <v>3.4490739868137832E-2</v>
      </c>
      <c r="BH377" s="66"/>
      <c r="BI377" s="170"/>
      <c r="BJ377" s="66"/>
      <c r="BK377" s="66">
        <f t="shared" si="323"/>
        <v>9612499</v>
      </c>
      <c r="BL377" s="66"/>
      <c r="BM377" s="144">
        <f t="shared" si="324"/>
        <v>4.0252695995078906E-2</v>
      </c>
      <c r="BN377" s="65">
        <f t="shared" si="325"/>
        <v>1062805.7038043479</v>
      </c>
      <c r="BO377" s="66"/>
      <c r="BP377" s="66">
        <f t="shared" si="326"/>
        <v>29442305</v>
      </c>
      <c r="BQ377" s="66"/>
      <c r="BR377" s="435">
        <f t="shared" si="331"/>
        <v>7.5278353607410531E-2</v>
      </c>
      <c r="BS377" s="66"/>
      <c r="BT377" s="75"/>
      <c r="BU377" s="170"/>
      <c r="BV377" s="1"/>
      <c r="BW377" s="61">
        <f t="shared" si="189"/>
        <v>368</v>
      </c>
    </row>
    <row r="378" spans="2:75" x14ac:dyDescent="0.3">
      <c r="B378" s="158">
        <f t="shared" si="163"/>
        <v>44278</v>
      </c>
      <c r="C378" s="61"/>
      <c r="D378" s="17">
        <v>58705</v>
      </c>
      <c r="E378" s="16"/>
      <c r="F378" s="16"/>
      <c r="G378" s="16"/>
      <c r="H378" s="16">
        <f t="shared" si="308"/>
        <v>30407988</v>
      </c>
      <c r="I378" s="16"/>
      <c r="J378" s="436">
        <f t="shared" si="309"/>
        <v>1.9343125832659703E-3</v>
      </c>
      <c r="K378" s="16"/>
      <c r="L378" s="16"/>
      <c r="M378" s="16"/>
      <c r="N378" s="16">
        <f t="shared" si="327"/>
        <v>392403</v>
      </c>
      <c r="O378" s="16">
        <f t="shared" si="310"/>
        <v>82406.471544715445</v>
      </c>
      <c r="P378" s="41"/>
      <c r="Q378" s="17">
        <f t="shared" si="328"/>
        <v>392403</v>
      </c>
      <c r="R378" s="16"/>
      <c r="S378" s="60">
        <f t="shared" si="329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30"/>
        <v>5774</v>
      </c>
      <c r="AA378" s="33">
        <f t="shared" si="311"/>
        <v>548610</v>
      </c>
      <c r="AB378" s="33"/>
      <c r="AC378" s="46">
        <f t="shared" si="312"/>
        <v>1.8041640900410775E-2</v>
      </c>
      <c r="AD378" s="33"/>
      <c r="AE378" s="33">
        <f t="shared" si="313"/>
        <v>1486.7479674796748</v>
      </c>
      <c r="AF378" s="50"/>
      <c r="AG378" s="33">
        <f t="shared" si="314"/>
        <v>7066</v>
      </c>
      <c r="AH378" s="33">
        <f t="shared" si="315"/>
        <v>1132810476.060914</v>
      </c>
      <c r="AI378" s="213">
        <f t="shared" si="316"/>
        <v>-0.16269700201445669</v>
      </c>
      <c r="AJ378" s="50"/>
      <c r="AK378" s="111"/>
      <c r="AL378" s="23">
        <f t="shared" si="307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7"/>
        <v>3.4619184808826297E-3</v>
      </c>
      <c r="AS378" s="25"/>
      <c r="AT378" s="25"/>
      <c r="AU378" s="24"/>
      <c r="AV378" s="298">
        <f t="shared" si="318"/>
        <v>0.75391683264279108</v>
      </c>
      <c r="AW378" s="298"/>
      <c r="AX378" s="24">
        <f t="shared" si="319"/>
        <v>62127.626016260161</v>
      </c>
      <c r="AY378" s="308"/>
      <c r="AZ378" s="111"/>
      <c r="BA378" s="65">
        <f t="shared" si="320"/>
        <v>1052670</v>
      </c>
      <c r="BB378" s="66"/>
      <c r="BC378" s="66">
        <v>392165169</v>
      </c>
      <c r="BD378" s="66"/>
      <c r="BE378" s="66">
        <f t="shared" si="321"/>
        <v>58705</v>
      </c>
      <c r="BF378" s="66"/>
      <c r="BG378" s="144">
        <f t="shared" si="322"/>
        <v>5.5767714478421535E-2</v>
      </c>
      <c r="BH378" s="66"/>
      <c r="BI378" s="170"/>
      <c r="BJ378" s="66"/>
      <c r="BK378" s="66">
        <f t="shared" si="323"/>
        <v>9594385</v>
      </c>
      <c r="BL378" s="66"/>
      <c r="BM378" s="144">
        <f t="shared" si="324"/>
        <v>4.0899234291723756E-2</v>
      </c>
      <c r="BN378" s="65">
        <f t="shared" si="325"/>
        <v>1062778.2357723578</v>
      </c>
      <c r="BO378" s="66"/>
      <c r="BP378" s="66">
        <f t="shared" si="326"/>
        <v>29501010</v>
      </c>
      <c r="BQ378" s="66"/>
      <c r="BR378" s="435">
        <f t="shared" si="331"/>
        <v>7.5225982142233541E-2</v>
      </c>
      <c r="BS378" s="66"/>
      <c r="BT378" s="75"/>
      <c r="BU378" s="170"/>
      <c r="BV378" s="1"/>
      <c r="BW378" s="61">
        <f t="shared" si="189"/>
        <v>369</v>
      </c>
    </row>
    <row r="379" spans="2:75" x14ac:dyDescent="0.3">
      <c r="B379" s="158">
        <f t="shared" si="163"/>
        <v>44279</v>
      </c>
      <c r="C379" s="61"/>
      <c r="D379" s="17">
        <v>66538</v>
      </c>
      <c r="E379" s="16"/>
      <c r="F379" s="16"/>
      <c r="G379" s="16"/>
      <c r="H379" s="16">
        <f t="shared" si="308"/>
        <v>30474526</v>
      </c>
      <c r="I379" s="16"/>
      <c r="J379" s="436">
        <f t="shared" si="309"/>
        <v>2.1881750282195587E-3</v>
      </c>
      <c r="K379" s="16"/>
      <c r="L379" s="16"/>
      <c r="M379" s="16"/>
      <c r="N379" s="16">
        <f t="shared" si="327"/>
        <v>395446</v>
      </c>
      <c r="O379" s="16">
        <f t="shared" si="310"/>
        <v>82363.58378378379</v>
      </c>
      <c r="P379" s="41"/>
      <c r="Q379" s="17">
        <f t="shared" si="328"/>
        <v>395446</v>
      </c>
      <c r="R379" s="16"/>
      <c r="S379" s="60">
        <f t="shared" si="329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30"/>
        <v>5474</v>
      </c>
      <c r="AA379" s="33">
        <f t="shared" si="311"/>
        <v>550015</v>
      </c>
      <c r="AB379" s="33"/>
      <c r="AC379" s="46">
        <f t="shared" si="312"/>
        <v>1.8048352909574378E-2</v>
      </c>
      <c r="AD379" s="33"/>
      <c r="AE379" s="33">
        <f t="shared" si="313"/>
        <v>1486.5270270270271</v>
      </c>
      <c r="AF379" s="50"/>
      <c r="AG379" s="33">
        <f t="shared" si="314"/>
        <v>7179</v>
      </c>
      <c r="AH379" s="33">
        <f t="shared" si="315"/>
        <v>1132739422.060914</v>
      </c>
      <c r="AI379" s="213">
        <f t="shared" si="316"/>
        <v>-0.11599556704839306</v>
      </c>
      <c r="AJ379" s="50"/>
      <c r="AK379" s="111"/>
      <c r="AL379" s="23">
        <f t="shared" si="307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7"/>
        <v>9.0636487684630646E-3</v>
      </c>
      <c r="AS379" s="25"/>
      <c r="AT379" s="25"/>
      <c r="AU379" s="24"/>
      <c r="AV379" s="298">
        <f t="shared" si="318"/>
        <v>0.7590890503104134</v>
      </c>
      <c r="AW379" s="298"/>
      <c r="AX379" s="24">
        <f t="shared" si="319"/>
        <v>62521.294594594598</v>
      </c>
      <c r="AY379" s="308"/>
      <c r="AZ379" s="111"/>
      <c r="BA379" s="65">
        <f t="shared" si="320"/>
        <v>1698379</v>
      </c>
      <c r="BB379" s="66"/>
      <c r="BC379" s="66">
        <v>393863548</v>
      </c>
      <c r="BD379" s="66"/>
      <c r="BE379" s="66">
        <f t="shared" si="321"/>
        <v>66538</v>
      </c>
      <c r="BF379" s="66"/>
      <c r="BG379" s="144">
        <f t="shared" si="322"/>
        <v>3.9177356761947717E-2</v>
      </c>
      <c r="BH379" s="66"/>
      <c r="BI379" s="170"/>
      <c r="BJ379" s="66"/>
      <c r="BK379" s="66">
        <f t="shared" si="323"/>
        <v>9848787</v>
      </c>
      <c r="BL379" s="66"/>
      <c r="BM379" s="144">
        <f t="shared" si="324"/>
        <v>4.0151746605952589E-2</v>
      </c>
      <c r="BN379" s="65">
        <f t="shared" si="325"/>
        <v>1064496.0756756756</v>
      </c>
      <c r="BO379" s="66"/>
      <c r="BP379" s="66">
        <f t="shared" si="326"/>
        <v>29567548</v>
      </c>
      <c r="BQ379" s="66"/>
      <c r="BR379" s="435">
        <f t="shared" si="331"/>
        <v>7.5070536865219126E-2</v>
      </c>
      <c r="BS379" s="66"/>
      <c r="BT379" s="75"/>
      <c r="BU379" s="170"/>
      <c r="BV379" s="1"/>
      <c r="BW379" s="61">
        <f t="shared" si="189"/>
        <v>370</v>
      </c>
    </row>
    <row r="380" spans="2:75" x14ac:dyDescent="0.3">
      <c r="B380" s="158">
        <f t="shared" si="163"/>
        <v>44280</v>
      </c>
      <c r="C380" s="61"/>
      <c r="D380" s="17">
        <v>67046</v>
      </c>
      <c r="E380" s="16"/>
      <c r="F380" s="16"/>
      <c r="G380" s="16"/>
      <c r="H380" s="16">
        <f t="shared" si="308"/>
        <v>30541572</v>
      </c>
      <c r="I380" s="16"/>
      <c r="J380" s="436">
        <f t="shared" si="309"/>
        <v>2.2000670330360513E-3</v>
      </c>
      <c r="K380" s="16"/>
      <c r="L380" s="16"/>
      <c r="M380" s="16"/>
      <c r="N380" s="16">
        <f t="shared" si="327"/>
        <v>399863</v>
      </c>
      <c r="O380" s="16">
        <f t="shared" si="310"/>
        <v>82322.296495956878</v>
      </c>
      <c r="P380" s="41"/>
      <c r="Q380" s="17">
        <f t="shared" si="328"/>
        <v>399863</v>
      </c>
      <c r="R380" s="16"/>
      <c r="S380" s="60">
        <f t="shared" si="329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30"/>
        <v>5389</v>
      </c>
      <c r="AA380" s="33">
        <f t="shared" si="311"/>
        <v>551180</v>
      </c>
      <c r="AB380" s="33"/>
      <c r="AC380" s="46">
        <f t="shared" si="312"/>
        <v>1.8046877220334302E-2</v>
      </c>
      <c r="AD380" s="33"/>
      <c r="AE380" s="33">
        <f t="shared" si="313"/>
        <v>1485.6603773584907</v>
      </c>
      <c r="AF380" s="50"/>
      <c r="AG380" s="33">
        <f t="shared" si="314"/>
        <v>6639</v>
      </c>
      <c r="AH380" s="33">
        <f t="shared" si="315"/>
        <v>1132665718.060914</v>
      </c>
      <c r="AI380" s="213">
        <f t="shared" si="316"/>
        <v>-0.19556524900036351</v>
      </c>
      <c r="AJ380" s="50"/>
      <c r="AK380" s="111"/>
      <c r="AL380" s="23">
        <f t="shared" si="307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7"/>
        <v>2.7376618362115672E-3</v>
      </c>
      <c r="AS380" s="25"/>
      <c r="AT380" s="25"/>
      <c r="AU380" s="24"/>
      <c r="AV380" s="298">
        <f t="shared" si="318"/>
        <v>0.75949623680143252</v>
      </c>
      <c r="AW380" s="298"/>
      <c r="AX380" s="24">
        <f t="shared" si="319"/>
        <v>62523.474393530996</v>
      </c>
      <c r="AY380" s="308"/>
      <c r="AZ380" s="111"/>
      <c r="BA380" s="65">
        <f t="shared" si="320"/>
        <v>1489752</v>
      </c>
      <c r="BB380" s="66"/>
      <c r="BC380" s="66">
        <v>395353300</v>
      </c>
      <c r="BD380" s="66"/>
      <c r="BE380" s="66">
        <f t="shared" si="321"/>
        <v>67046</v>
      </c>
      <c r="BF380" s="66"/>
      <c r="BG380" s="144">
        <f t="shared" si="322"/>
        <v>4.5004806169080494E-2</v>
      </c>
      <c r="BH380" s="66"/>
      <c r="BI380" s="170"/>
      <c r="BJ380" s="66"/>
      <c r="BK380" s="66">
        <f t="shared" si="323"/>
        <v>9682859</v>
      </c>
      <c r="BL380" s="66"/>
      <c r="BM380" s="144">
        <f t="shared" si="324"/>
        <v>4.1295964342762816E-2</v>
      </c>
      <c r="BN380" s="65">
        <f t="shared" si="325"/>
        <v>1065642.3180592991</v>
      </c>
      <c r="BO380" s="66"/>
      <c r="BP380" s="66">
        <f t="shared" si="326"/>
        <v>29634594</v>
      </c>
      <c r="BQ380" s="66"/>
      <c r="BR380" s="435">
        <f t="shared" si="331"/>
        <v>7.4957244570868636E-2</v>
      </c>
      <c r="BS380" s="66"/>
      <c r="BT380" s="75"/>
      <c r="BU380" s="170"/>
      <c r="BV380" s="1"/>
      <c r="BW380" s="61">
        <f t="shared" si="189"/>
        <v>371</v>
      </c>
    </row>
    <row r="381" spans="2:75" x14ac:dyDescent="0.3">
      <c r="B381" s="158">
        <f t="shared" si="163"/>
        <v>44281</v>
      </c>
      <c r="C381" s="61"/>
      <c r="D381" s="17">
        <v>76976</v>
      </c>
      <c r="E381" s="16"/>
      <c r="F381" s="16"/>
      <c r="G381" s="16"/>
      <c r="H381" s="16">
        <f t="shared" si="308"/>
        <v>30618548</v>
      </c>
      <c r="I381" s="16"/>
      <c r="J381" s="436">
        <f t="shared" si="309"/>
        <v>2.5203679758199742E-3</v>
      </c>
      <c r="K381" s="16"/>
      <c r="L381" s="16"/>
      <c r="M381" s="16"/>
      <c r="N381" s="16">
        <f t="shared" si="327"/>
        <v>410426</v>
      </c>
      <c r="O381" s="16">
        <f t="shared" si="310"/>
        <v>82307.924731182793</v>
      </c>
      <c r="P381" s="41"/>
      <c r="Q381" s="17">
        <f t="shared" si="328"/>
        <v>410426</v>
      </c>
      <c r="R381" s="16"/>
      <c r="S381" s="60">
        <f t="shared" si="329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30"/>
        <v>5886</v>
      </c>
      <c r="AA381" s="33">
        <f t="shared" si="311"/>
        <v>552469</v>
      </c>
      <c r="AB381" s="33"/>
      <c r="AC381" s="46">
        <f t="shared" si="312"/>
        <v>1.804360546424344E-2</v>
      </c>
      <c r="AD381" s="33"/>
      <c r="AE381" s="33">
        <f t="shared" si="313"/>
        <v>1485.1317204301076</v>
      </c>
      <c r="AF381" s="50"/>
      <c r="AG381" s="33">
        <f t="shared" si="314"/>
        <v>6678</v>
      </c>
      <c r="AH381" s="33">
        <f t="shared" si="315"/>
        <v>1132590419.060914</v>
      </c>
      <c r="AI381" s="213">
        <f t="shared" si="316"/>
        <v>-0.16504126031507876</v>
      </c>
      <c r="AJ381" s="50"/>
      <c r="AK381" s="111"/>
      <c r="AL381" s="23">
        <f t="shared" si="307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7"/>
        <v>3.4082724465881471E-3</v>
      </c>
      <c r="AS381" s="25"/>
      <c r="AT381" s="25"/>
      <c r="AU381" s="24"/>
      <c r="AV381" s="298">
        <f t="shared" si="318"/>
        <v>0.76016890154294714</v>
      </c>
      <c r="AW381" s="298"/>
      <c r="AX381" s="24">
        <f t="shared" si="319"/>
        <v>62567.924731182793</v>
      </c>
      <c r="AY381" s="308"/>
      <c r="AZ381" s="111"/>
      <c r="BA381" s="65">
        <f t="shared" si="320"/>
        <v>1540866</v>
      </c>
      <c r="BB381" s="66"/>
      <c r="BC381" s="66">
        <v>396894166</v>
      </c>
      <c r="BD381" s="66"/>
      <c r="BE381" s="66">
        <f t="shared" si="321"/>
        <v>76976</v>
      </c>
      <c r="BF381" s="66"/>
      <c r="BG381" s="144">
        <f t="shared" si="322"/>
        <v>4.9956323262373238E-2</v>
      </c>
      <c r="BH381" s="66"/>
      <c r="BI381" s="170"/>
      <c r="BJ381" s="66"/>
      <c r="BK381" s="66">
        <f t="shared" si="323"/>
        <v>10044166</v>
      </c>
      <c r="BL381" s="66"/>
      <c r="BM381" s="144">
        <f t="shared" si="324"/>
        <v>4.0862128324044025E-2</v>
      </c>
      <c r="BN381" s="65">
        <f t="shared" si="325"/>
        <v>1066919.8010752688</v>
      </c>
      <c r="BO381" s="66"/>
      <c r="BP381" s="66">
        <f t="shared" si="326"/>
        <v>29711570</v>
      </c>
      <c r="BQ381" s="66"/>
      <c r="BR381" s="435">
        <f t="shared" si="331"/>
        <v>7.4860183256006838E-2</v>
      </c>
      <c r="BS381" s="66"/>
      <c r="BT381" s="75"/>
      <c r="BU381" s="170"/>
      <c r="BV381" s="1"/>
      <c r="BW381" s="61">
        <f t="shared" si="189"/>
        <v>372</v>
      </c>
    </row>
    <row r="382" spans="2:75" x14ac:dyDescent="0.3">
      <c r="B382" s="158">
        <f t="shared" si="163"/>
        <v>44282</v>
      </c>
      <c r="C382" s="61"/>
      <c r="D382" s="17">
        <v>63659</v>
      </c>
      <c r="E382" s="16"/>
      <c r="F382" s="16"/>
      <c r="G382" s="16"/>
      <c r="H382" s="16">
        <f t="shared" si="308"/>
        <v>30682207</v>
      </c>
      <c r="I382" s="16"/>
      <c r="J382" s="436">
        <f t="shared" si="309"/>
        <v>2.0790992440268561E-3</v>
      </c>
      <c r="K382" s="16"/>
      <c r="L382" s="16"/>
      <c r="M382" s="16"/>
      <c r="N382" s="16">
        <f t="shared" si="327"/>
        <v>418177</v>
      </c>
      <c r="O382" s="16">
        <f t="shared" si="310"/>
        <v>82257.927613941021</v>
      </c>
      <c r="P382" s="41"/>
      <c r="Q382" s="17">
        <f t="shared" si="328"/>
        <v>418177</v>
      </c>
      <c r="R382" s="16"/>
      <c r="S382" s="60">
        <f t="shared" si="329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30"/>
        <v>6219</v>
      </c>
      <c r="AA382" s="33">
        <f t="shared" si="311"/>
        <v>553257</v>
      </c>
      <c r="AB382" s="33"/>
      <c r="AC382" s="46">
        <f t="shared" si="312"/>
        <v>1.8031851489692382E-2</v>
      </c>
      <c r="AD382" s="33"/>
      <c r="AE382" s="33">
        <f t="shared" si="313"/>
        <v>1483.2627345844503</v>
      </c>
      <c r="AF382" s="50"/>
      <c r="AG382" s="33">
        <f t="shared" si="314"/>
        <v>6674</v>
      </c>
      <c r="AH382" s="33">
        <f t="shared" si="315"/>
        <v>1132513042.060914</v>
      </c>
      <c r="AI382" s="213">
        <f t="shared" si="316"/>
        <v>-0.13950489943269725</v>
      </c>
      <c r="AJ382" s="50"/>
      <c r="AK382" s="111"/>
      <c r="AL382" s="23">
        <f t="shared" si="307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7"/>
        <v>3.1467736483206123E-3</v>
      </c>
      <c r="AS382" s="25"/>
      <c r="AT382" s="25"/>
      <c r="AU382" s="24"/>
      <c r="AV382" s="298">
        <f t="shared" si="318"/>
        <v>0.76097883049938353</v>
      </c>
      <c r="AW382" s="298"/>
      <c r="AX382" s="24">
        <f t="shared" si="319"/>
        <v>62596.541554959782</v>
      </c>
      <c r="AY382" s="308"/>
      <c r="AZ382" s="111"/>
      <c r="BA382" s="65">
        <f t="shared" si="320"/>
        <v>1387550</v>
      </c>
      <c r="BB382" s="66"/>
      <c r="BC382" s="66">
        <v>398281716</v>
      </c>
      <c r="BD382" s="66"/>
      <c r="BE382" s="66">
        <f t="shared" si="321"/>
        <v>63659</v>
      </c>
      <c r="BF382" s="66"/>
      <c r="BG382" s="144">
        <f t="shared" si="322"/>
        <v>4.587870707361897E-2</v>
      </c>
      <c r="BH382" s="66"/>
      <c r="BI382" s="170"/>
      <c r="BJ382" s="66"/>
      <c r="BK382" s="66">
        <f t="shared" si="323"/>
        <v>9582517</v>
      </c>
      <c r="BL382" s="66"/>
      <c r="BM382" s="144">
        <f t="shared" si="324"/>
        <v>4.36395782026789E-2</v>
      </c>
      <c r="BN382" s="65">
        <f t="shared" si="325"/>
        <v>1067779.399463807</v>
      </c>
      <c r="BO382" s="66"/>
      <c r="BP382" s="66">
        <f t="shared" si="326"/>
        <v>29775229</v>
      </c>
      <c r="BQ382" s="66"/>
      <c r="BR382" s="435">
        <f t="shared" si="331"/>
        <v>7.4759216413539803E-2</v>
      </c>
      <c r="BS382" s="66"/>
      <c r="BT382" s="75"/>
      <c r="BU382" s="170"/>
      <c r="BV382" s="1"/>
      <c r="BW382" s="61">
        <f t="shared" si="189"/>
        <v>373</v>
      </c>
    </row>
    <row r="383" spans="2:75" x14ac:dyDescent="0.3">
      <c r="B383" s="347">
        <f t="shared" si="163"/>
        <v>44283</v>
      </c>
      <c r="C383" s="61"/>
      <c r="D383" s="17">
        <v>44096</v>
      </c>
      <c r="E383" s="16"/>
      <c r="F383" s="16"/>
      <c r="G383" s="16"/>
      <c r="H383" s="16">
        <f t="shared" si="308"/>
        <v>30726303</v>
      </c>
      <c r="I383" s="16"/>
      <c r="J383" s="436">
        <f t="shared" si="309"/>
        <v>1.4371847501061445E-3</v>
      </c>
      <c r="K383" s="16"/>
      <c r="L383" s="16"/>
      <c r="M383" s="16"/>
      <c r="N383" s="16">
        <f t="shared" si="327"/>
        <v>422768</v>
      </c>
      <c r="O383" s="16">
        <f t="shared" si="310"/>
        <v>82155.890374331546</v>
      </c>
      <c r="P383" s="41"/>
      <c r="Q383" s="17">
        <f t="shared" si="328"/>
        <v>422768</v>
      </c>
      <c r="R383" s="16"/>
      <c r="S383" s="60">
        <f t="shared" si="329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30"/>
        <v>6093</v>
      </c>
      <c r="AA383" s="33">
        <f t="shared" si="311"/>
        <v>553767</v>
      </c>
      <c r="AB383" s="33"/>
      <c r="AC383" s="46">
        <f t="shared" si="312"/>
        <v>1.8022571736013928E-2</v>
      </c>
      <c r="AD383" s="33"/>
      <c r="AE383" s="33">
        <f t="shared" si="313"/>
        <v>1480.6604278074867</v>
      </c>
      <c r="AF383" s="50"/>
      <c r="AG383" s="33">
        <f t="shared" si="314"/>
        <v>6729</v>
      </c>
      <c r="AH383" s="33">
        <f t="shared" si="315"/>
        <v>1132432417.060914</v>
      </c>
      <c r="AI383" s="213">
        <f t="shared" si="316"/>
        <v>-0.11250329728303878</v>
      </c>
      <c r="AJ383" s="50"/>
      <c r="AK383" s="111"/>
      <c r="AL383" s="23">
        <f t="shared" si="307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7"/>
        <v>2.6714338516676227E-3</v>
      </c>
      <c r="AS383" s="25"/>
      <c r="AT383" s="25"/>
      <c r="AU383" s="24"/>
      <c r="AV383" s="298">
        <f t="shared" si="318"/>
        <v>0.76191672001672317</v>
      </c>
      <c r="AW383" s="298"/>
      <c r="AX383" s="24">
        <f t="shared" si="319"/>
        <v>62595.946524064173</v>
      </c>
      <c r="AY383" s="308"/>
      <c r="AZ383" s="111"/>
      <c r="BA383" s="65">
        <f t="shared" si="320"/>
        <v>1060302</v>
      </c>
      <c r="BB383" s="66"/>
      <c r="BC383" s="66">
        <v>399342018</v>
      </c>
      <c r="BD383" s="66"/>
      <c r="BE383" s="66">
        <f t="shared" si="321"/>
        <v>44096</v>
      </c>
      <c r="BF383" s="66"/>
      <c r="BG383" s="144">
        <f t="shared" si="322"/>
        <v>4.1588151300289915E-2</v>
      </c>
      <c r="BH383" s="66"/>
      <c r="BI383" s="170"/>
      <c r="BJ383" s="66"/>
      <c r="BK383" s="66">
        <f t="shared" si="323"/>
        <v>9555904</v>
      </c>
      <c r="BL383" s="66"/>
      <c r="BM383" s="144">
        <f t="shared" si="324"/>
        <v>4.4241549517450157E-2</v>
      </c>
      <c r="BN383" s="65">
        <f t="shared" si="325"/>
        <v>1067759.4064171123</v>
      </c>
      <c r="BO383" s="66"/>
      <c r="BP383" s="66">
        <f t="shared" si="326"/>
        <v>29819325</v>
      </c>
      <c r="BQ383" s="66"/>
      <c r="BR383" s="435">
        <f t="shared" si="331"/>
        <v>7.4671143170313717E-2</v>
      </c>
      <c r="BS383" s="66"/>
      <c r="BT383" s="75"/>
      <c r="BU383" s="170"/>
      <c r="BV383" s="1"/>
      <c r="BW383" s="61">
        <f t="shared" si="189"/>
        <v>374</v>
      </c>
    </row>
    <row r="384" spans="2:75" x14ac:dyDescent="0.3">
      <c r="B384" s="158">
        <f t="shared" si="163"/>
        <v>44284</v>
      </c>
      <c r="C384" s="61"/>
      <c r="D384" s="17">
        <v>60198</v>
      </c>
      <c r="E384" s="16"/>
      <c r="F384" s="16"/>
      <c r="G384" s="16"/>
      <c r="H384" s="16">
        <f t="shared" ref="H384:H418" si="332">+H383+D384</f>
        <v>30786501</v>
      </c>
      <c r="I384" s="16"/>
      <c r="J384" s="436">
        <f t="shared" ref="J384:J418" si="333">+D384/H383</f>
        <v>1.9591683386055263E-3</v>
      </c>
      <c r="K384" s="16"/>
      <c r="L384" s="16"/>
      <c r="M384" s="16"/>
      <c r="N384" s="16">
        <f t="shared" ref="N384:N418" si="334">SUM(D378:D384)</f>
        <v>437218</v>
      </c>
      <c r="O384" s="16">
        <f t="shared" ref="O384:O418" si="335">+H384/BW384</f>
        <v>82097.335999999996</v>
      </c>
      <c r="P384" s="41"/>
      <c r="Q384" s="17">
        <f t="shared" ref="Q384:Q418" si="336">SUM(D378:D384)</f>
        <v>437218</v>
      </c>
      <c r="R384" s="16"/>
      <c r="S384" s="60">
        <f t="shared" ref="S384:S418" si="337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8">SUM(W379:W384)</f>
        <v>5818</v>
      </c>
      <c r="AA384" s="33">
        <f t="shared" ref="AA384:AA418" si="339">+AA383+W384</f>
        <v>554428</v>
      </c>
      <c r="AB384" s="33"/>
      <c r="AC384" s="46">
        <f t="shared" ref="AC384:AC418" si="340">+AA384/H384</f>
        <v>1.8008801974605689E-2</v>
      </c>
      <c r="AD384" s="33"/>
      <c r="AE384" s="33">
        <f t="shared" ref="AE384:AE418" si="341">+AA384/BW384</f>
        <v>1478.4746666666667</v>
      </c>
      <c r="AF384" s="50"/>
      <c r="AG384" s="33">
        <f t="shared" ref="AG384:AG418" si="342">SUM(W378:W384)</f>
        <v>6754</v>
      </c>
      <c r="AH384" s="33">
        <f t="shared" si="315"/>
        <v>1132368097.060914</v>
      </c>
      <c r="AI384" s="213">
        <f t="shared" ref="AI384:AI418" si="343">+(AG384-AG377)/AG377</f>
        <v>-8.4575765790187038E-2</v>
      </c>
      <c r="AJ384" s="50"/>
      <c r="AK384" s="111"/>
      <c r="AL384" s="23">
        <f t="shared" ref="AL384:AL418" si="344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45">+AL384/AP383</f>
        <v>4.2096658972809401E-3</v>
      </c>
      <c r="AS384" s="25"/>
      <c r="AT384" s="25"/>
      <c r="AU384" s="24"/>
      <c r="AV384" s="298">
        <f t="shared" ref="AV384:AV418" si="346">+AP384/H384</f>
        <v>0.76362805893401142</v>
      </c>
      <c r="AW384" s="298"/>
      <c r="AX384" s="24">
        <f t="shared" ref="AX384:AX418" si="347">+AP384/BW384</f>
        <v>62691.829333333335</v>
      </c>
      <c r="AY384" s="308"/>
      <c r="AZ384" s="111"/>
      <c r="BA384" s="65">
        <f t="shared" ref="BA384:BA418" si="348">+BC384-BC383</f>
        <v>1535224</v>
      </c>
      <c r="BB384" s="66"/>
      <c r="BC384" s="66">
        <v>400877242</v>
      </c>
      <c r="BD384" s="66"/>
      <c r="BE384" s="66">
        <f t="shared" ref="BE384:BE418" si="349">+D384</f>
        <v>60198</v>
      </c>
      <c r="BF384" s="66"/>
      <c r="BG384" s="144">
        <f t="shared" ref="BG384:BG418" si="350">+BE384/BA384</f>
        <v>3.9211216083125326E-2</v>
      </c>
      <c r="BH384" s="66"/>
      <c r="BI384" s="170"/>
      <c r="BJ384" s="66"/>
      <c r="BK384" s="66">
        <f t="shared" ref="BK384:BK418" si="351">SUM(BA378:BA384)</f>
        <v>9764743</v>
      </c>
      <c r="BL384" s="66"/>
      <c r="BM384" s="144">
        <f t="shared" ref="BM384:BM418" si="352">+Q384/BK384</f>
        <v>4.4775167149816435E-2</v>
      </c>
      <c r="BN384" s="65">
        <f t="shared" ref="BN384:BN418" si="353">+BC384/BW384</f>
        <v>1069005.9786666667</v>
      </c>
      <c r="BO384" s="66"/>
      <c r="BP384" s="66">
        <f t="shared" ref="BP384:BP418" si="354">+BP383+BE384</f>
        <v>29879523</v>
      </c>
      <c r="BQ384" s="66"/>
      <c r="BR384" s="435">
        <f t="shared" ref="BR384:BR418" si="355">+BP384/BC384</f>
        <v>7.4535343665131287E-2</v>
      </c>
      <c r="BS384" s="66"/>
      <c r="BT384" s="75"/>
      <c r="BU384" s="170"/>
      <c r="BV384" s="1"/>
      <c r="BW384" s="61">
        <f t="shared" si="189"/>
        <v>375</v>
      </c>
    </row>
    <row r="385" spans="2:75" x14ac:dyDescent="0.3">
      <c r="B385" s="158">
        <f t="shared" si="163"/>
        <v>44285</v>
      </c>
      <c r="C385" s="61"/>
      <c r="D385" s="17">
        <v>62459</v>
      </c>
      <c r="E385" s="16"/>
      <c r="F385" s="16"/>
      <c r="G385" s="16"/>
      <c r="H385" s="16">
        <f t="shared" si="332"/>
        <v>30848960</v>
      </c>
      <c r="I385" s="16"/>
      <c r="J385" s="436">
        <f t="shared" si="333"/>
        <v>2.028778781973307E-3</v>
      </c>
      <c r="K385" s="16"/>
      <c r="L385" s="16"/>
      <c r="M385" s="16"/>
      <c r="N385" s="16">
        <f t="shared" si="334"/>
        <v>440972</v>
      </c>
      <c r="O385" s="16">
        <f t="shared" si="335"/>
        <v>82045.106382978716</v>
      </c>
      <c r="P385" s="41"/>
      <c r="Q385" s="17">
        <f t="shared" si="336"/>
        <v>440972</v>
      </c>
      <c r="R385" s="16"/>
      <c r="S385" s="60">
        <f t="shared" si="337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8"/>
        <v>5286</v>
      </c>
      <c r="AA385" s="33">
        <f t="shared" si="339"/>
        <v>555301</v>
      </c>
      <c r="AB385" s="33"/>
      <c r="AC385" s="46">
        <f t="shared" si="340"/>
        <v>1.8000639243592003E-2</v>
      </c>
      <c r="AD385" s="33"/>
      <c r="AE385" s="33">
        <f t="shared" si="341"/>
        <v>1476.8643617021276</v>
      </c>
      <c r="AF385" s="50"/>
      <c r="AG385" s="33">
        <f t="shared" si="342"/>
        <v>6691</v>
      </c>
      <c r="AH385" s="33">
        <f t="shared" si="315"/>
        <v>1132318685.060914</v>
      </c>
      <c r="AI385" s="213">
        <f t="shared" si="343"/>
        <v>-5.3071044438154545E-2</v>
      </c>
      <c r="AJ385" s="50"/>
      <c r="AK385" s="111"/>
      <c r="AL385" s="23">
        <f t="shared" si="344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45"/>
        <v>3.2905936152615484E-3</v>
      </c>
      <c r="AS385" s="25"/>
      <c r="AT385" s="25"/>
      <c r="AU385" s="24"/>
      <c r="AV385" s="298">
        <f t="shared" si="346"/>
        <v>0.76458966525937988</v>
      </c>
      <c r="AW385" s="298"/>
      <c r="AX385" s="24">
        <f t="shared" si="347"/>
        <v>62730.840425531918</v>
      </c>
      <c r="AY385" s="308"/>
      <c r="AZ385" s="111"/>
      <c r="BA385" s="65">
        <f t="shared" si="348"/>
        <v>1180075</v>
      </c>
      <c r="BB385" s="66"/>
      <c r="BC385" s="66">
        <v>402057317</v>
      </c>
      <c r="BD385" s="66"/>
      <c r="BE385" s="66">
        <f t="shared" si="349"/>
        <v>62459</v>
      </c>
      <c r="BF385" s="66"/>
      <c r="BG385" s="144">
        <f t="shared" si="350"/>
        <v>5.2927991864923842E-2</v>
      </c>
      <c r="BH385" s="66"/>
      <c r="BI385" s="170"/>
      <c r="BJ385" s="66"/>
      <c r="BK385" s="66">
        <f t="shared" si="351"/>
        <v>9892148</v>
      </c>
      <c r="BL385" s="66"/>
      <c r="BM385" s="144">
        <f t="shared" si="352"/>
        <v>4.4577982456388644E-2</v>
      </c>
      <c r="BN385" s="65">
        <f t="shared" si="353"/>
        <v>1069301.375</v>
      </c>
      <c r="BO385" s="66"/>
      <c r="BP385" s="66">
        <f t="shared" si="354"/>
        <v>29941982</v>
      </c>
      <c r="BQ385" s="66"/>
      <c r="BR385" s="435">
        <f t="shared" si="355"/>
        <v>7.4471924111257998E-2</v>
      </c>
      <c r="BS385" s="66"/>
      <c r="BT385" s="75"/>
      <c r="BU385" s="170"/>
      <c r="BV385" s="1"/>
      <c r="BW385" s="61">
        <f t="shared" si="189"/>
        <v>376</v>
      </c>
    </row>
    <row r="386" spans="2:75" x14ac:dyDescent="0.3">
      <c r="B386" s="158">
        <f t="shared" si="163"/>
        <v>44286</v>
      </c>
      <c r="C386" s="61"/>
      <c r="D386" s="17">
        <v>68756</v>
      </c>
      <c r="E386" s="16"/>
      <c r="F386" s="16"/>
      <c r="G386" s="16"/>
      <c r="H386" s="16">
        <f t="shared" si="332"/>
        <v>30917716</v>
      </c>
      <c r="I386" s="16"/>
      <c r="J386" s="436">
        <f t="shared" si="333"/>
        <v>2.2287947470514403E-3</v>
      </c>
      <c r="K386" s="16"/>
      <c r="L386" s="16"/>
      <c r="M386" s="16"/>
      <c r="N386" s="16">
        <f t="shared" si="334"/>
        <v>443190</v>
      </c>
      <c r="O386" s="16">
        <f t="shared" si="335"/>
        <v>82009.856763925723</v>
      </c>
      <c r="P386" s="41"/>
      <c r="Q386" s="17">
        <f t="shared" si="336"/>
        <v>443190</v>
      </c>
      <c r="R386" s="16"/>
      <c r="S386" s="60">
        <f t="shared" si="337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8"/>
        <v>5236</v>
      </c>
      <c r="AA386" s="33">
        <f t="shared" si="339"/>
        <v>556416</v>
      </c>
      <c r="AB386" s="33"/>
      <c r="AC386" s="46">
        <f t="shared" si="340"/>
        <v>1.7996672199201261E-2</v>
      </c>
      <c r="AD386" s="33"/>
      <c r="AE386" s="33">
        <f t="shared" si="341"/>
        <v>1475.9045092838196</v>
      </c>
      <c r="AF386" s="50"/>
      <c r="AG386" s="33">
        <f t="shared" si="342"/>
        <v>6401</v>
      </c>
      <c r="AH386" s="33">
        <f t="shared" si="315"/>
        <v>1132263504.060914</v>
      </c>
      <c r="AI386" s="213">
        <f t="shared" si="343"/>
        <v>-0.1083716395041092</v>
      </c>
      <c r="AJ386" s="50"/>
      <c r="AK386" s="111"/>
      <c r="AL386" s="23">
        <f t="shared" si="344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45"/>
        <v>3.6743438998666882E-3</v>
      </c>
      <c r="AS386" s="25"/>
      <c r="AT386" s="25"/>
      <c r="AU386" s="24"/>
      <c r="AV386" s="298">
        <f t="shared" si="346"/>
        <v>0.76569245930068053</v>
      </c>
      <c r="AW386" s="298"/>
      <c r="AX386" s="24">
        <f t="shared" si="347"/>
        <v>62794.328912466844</v>
      </c>
      <c r="AY386" s="308"/>
      <c r="AZ386" s="111"/>
      <c r="BA386" s="65">
        <f t="shared" si="348"/>
        <v>1269567</v>
      </c>
      <c r="BB386" s="66"/>
      <c r="BC386" s="66">
        <v>403326884</v>
      </c>
      <c r="BD386" s="66"/>
      <c r="BE386" s="66">
        <f t="shared" si="349"/>
        <v>68756</v>
      </c>
      <c r="BF386" s="66"/>
      <c r="BG386" s="144">
        <f t="shared" si="350"/>
        <v>5.4157047245241882E-2</v>
      </c>
      <c r="BH386" s="66"/>
      <c r="BI386" s="170"/>
      <c r="BJ386" s="66"/>
      <c r="BK386" s="66">
        <f t="shared" si="351"/>
        <v>9463336</v>
      </c>
      <c r="BL386" s="66"/>
      <c r="BM386" s="144">
        <f t="shared" si="352"/>
        <v>4.6832322132491125E-2</v>
      </c>
      <c r="BN386" s="65">
        <f t="shared" si="353"/>
        <v>1069832.5835543766</v>
      </c>
      <c r="BO386" s="66"/>
      <c r="BP386" s="66">
        <f t="shared" si="354"/>
        <v>30010738</v>
      </c>
      <c r="BQ386" s="66"/>
      <c r="BR386" s="435">
        <f t="shared" si="355"/>
        <v>7.4407978219473217E-2</v>
      </c>
      <c r="BS386" s="66"/>
      <c r="BT386" s="75"/>
      <c r="BU386" s="170"/>
      <c r="BV386" s="1"/>
      <c r="BW386" s="61">
        <f t="shared" si="189"/>
        <v>377</v>
      </c>
    </row>
    <row r="387" spans="2:75" x14ac:dyDescent="0.3">
      <c r="B387" s="158">
        <f t="shared" si="163"/>
        <v>44287</v>
      </c>
      <c r="C387" s="61"/>
      <c r="D387" s="17">
        <v>44251</v>
      </c>
      <c r="E387" s="16"/>
      <c r="F387" s="16"/>
      <c r="G387" s="16"/>
      <c r="H387" s="16">
        <f t="shared" si="332"/>
        <v>30961967</v>
      </c>
      <c r="I387" s="16"/>
      <c r="J387" s="436">
        <f t="shared" si="333"/>
        <v>1.4312506137258004E-3</v>
      </c>
      <c r="K387" s="16"/>
      <c r="L387" s="16"/>
      <c r="M387" s="16"/>
      <c r="N387" s="16">
        <f t="shared" si="334"/>
        <v>420395</v>
      </c>
      <c r="O387" s="16">
        <f t="shared" si="335"/>
        <v>81909.965608465602</v>
      </c>
      <c r="P387" s="41"/>
      <c r="Q387" s="17">
        <f t="shared" si="336"/>
        <v>420395</v>
      </c>
      <c r="R387" s="16"/>
      <c r="S387" s="60">
        <f t="shared" si="337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8"/>
        <v>4915</v>
      </c>
      <c r="AA387" s="33">
        <f t="shared" si="339"/>
        <v>557384</v>
      </c>
      <c r="AB387" s="33"/>
      <c r="AC387" s="46">
        <f t="shared" si="340"/>
        <v>1.8002215427721371E-2</v>
      </c>
      <c r="AD387" s="33"/>
      <c r="AE387" s="33">
        <f t="shared" si="341"/>
        <v>1474.5608465608466</v>
      </c>
      <c r="AF387" s="50"/>
      <c r="AG387" s="33">
        <f t="shared" si="342"/>
        <v>6204</v>
      </c>
      <c r="AH387" s="33">
        <f t="shared" si="315"/>
        <v>1132206614.060914</v>
      </c>
      <c r="AI387" s="213">
        <f t="shared" si="343"/>
        <v>-6.5521915951197468E-2</v>
      </c>
      <c r="AJ387" s="50"/>
      <c r="AK387" s="111" t="s">
        <v>26</v>
      </c>
      <c r="AL387" s="23">
        <f t="shared" si="344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45"/>
        <v>3.6554856235222377E-3</v>
      </c>
      <c r="AS387" s="25"/>
      <c r="AT387" s="25"/>
      <c r="AU387" s="24"/>
      <c r="AV387" s="298">
        <f t="shared" si="346"/>
        <v>0.76739310522487159</v>
      </c>
      <c r="AW387" s="298"/>
      <c r="AX387" s="24">
        <f t="shared" si="347"/>
        <v>62857.142857142855</v>
      </c>
      <c r="AY387" s="308"/>
      <c r="AZ387" s="111"/>
      <c r="BA387" s="65">
        <f t="shared" si="348"/>
        <v>2573116</v>
      </c>
      <c r="BB387" s="66"/>
      <c r="BC387" s="66">
        <v>405900000</v>
      </c>
      <c r="BD387" s="66"/>
      <c r="BE387" s="66">
        <f t="shared" si="349"/>
        <v>44251</v>
      </c>
      <c r="BF387" s="66"/>
      <c r="BG387" s="144">
        <f t="shared" si="350"/>
        <v>1.7197436881975007E-2</v>
      </c>
      <c r="BH387" s="66"/>
      <c r="BI387" s="170"/>
      <c r="BJ387" s="66"/>
      <c r="BK387" s="66">
        <f t="shared" si="351"/>
        <v>10546700</v>
      </c>
      <c r="BL387" s="66"/>
      <c r="BM387" s="144">
        <f t="shared" si="352"/>
        <v>3.9860335460380973E-2</v>
      </c>
      <c r="BN387" s="65">
        <f t="shared" si="353"/>
        <v>1073809.5238095238</v>
      </c>
      <c r="BO387" s="66"/>
      <c r="BP387" s="66">
        <f t="shared" si="354"/>
        <v>30054989</v>
      </c>
      <c r="BQ387" s="66"/>
      <c r="BR387" s="435">
        <f t="shared" si="355"/>
        <v>7.4045304262133529E-2</v>
      </c>
      <c r="BS387" s="66"/>
      <c r="BT387" s="75"/>
      <c r="BU387" s="170"/>
      <c r="BV387" s="1"/>
      <c r="BW387" s="61">
        <f t="shared" si="189"/>
        <v>378</v>
      </c>
    </row>
    <row r="388" spans="2:75" x14ac:dyDescent="0.3">
      <c r="B388" s="158">
        <f t="shared" si="163"/>
        <v>44288</v>
      </c>
      <c r="C388" s="61"/>
      <c r="D388" s="17">
        <v>70024</v>
      </c>
      <c r="E388" s="16"/>
      <c r="F388" s="16"/>
      <c r="G388" s="16"/>
      <c r="H388" s="16">
        <f t="shared" si="332"/>
        <v>31031991</v>
      </c>
      <c r="I388" s="16"/>
      <c r="J388" s="436">
        <f t="shared" si="333"/>
        <v>2.26161341751963E-3</v>
      </c>
      <c r="K388" s="16"/>
      <c r="L388" s="16"/>
      <c r="M388" s="16"/>
      <c r="N388" s="16">
        <f t="shared" si="334"/>
        <v>413443</v>
      </c>
      <c r="O388" s="16">
        <f t="shared" si="335"/>
        <v>81878.604221635891</v>
      </c>
      <c r="P388" s="41"/>
      <c r="Q388" s="17">
        <f t="shared" si="336"/>
        <v>413443</v>
      </c>
      <c r="R388" s="16"/>
      <c r="S388" s="60">
        <f t="shared" si="337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8"/>
        <v>5128</v>
      </c>
      <c r="AA388" s="33">
        <f t="shared" si="339"/>
        <v>558385</v>
      </c>
      <c r="AB388" s="33"/>
      <c r="AC388" s="46">
        <f t="shared" si="340"/>
        <v>1.799385028179468E-2</v>
      </c>
      <c r="AD388" s="33"/>
      <c r="AE388" s="33">
        <f t="shared" si="341"/>
        <v>1473.311345646438</v>
      </c>
      <c r="AF388" s="50"/>
      <c r="AG388" s="33">
        <f t="shared" si="342"/>
        <v>5916</v>
      </c>
      <c r="AH388" s="33">
        <f t="shared" si="315"/>
        <v>1132139389.060914</v>
      </c>
      <c r="AI388" s="213">
        <f t="shared" si="343"/>
        <v>-0.11410601976639713</v>
      </c>
      <c r="AJ388" s="50"/>
      <c r="AK388" s="111"/>
      <c r="AL388" s="23">
        <f t="shared" si="344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45"/>
        <v>2.7734006734006734E-3</v>
      </c>
      <c r="AS388" s="25"/>
      <c r="AT388" s="25"/>
      <c r="AU388" s="24"/>
      <c r="AV388" s="298">
        <f t="shared" si="346"/>
        <v>0.7677849610100751</v>
      </c>
      <c r="AW388" s="298"/>
      <c r="AX388" s="24">
        <f t="shared" si="347"/>
        <v>62865.160949868077</v>
      </c>
      <c r="AY388" s="308"/>
      <c r="AZ388" s="111"/>
      <c r="BA388" s="65">
        <f t="shared" si="348"/>
        <v>776337</v>
      </c>
      <c r="BB388" s="66"/>
      <c r="BC388" s="66">
        <v>406676337</v>
      </c>
      <c r="BD388" s="66"/>
      <c r="BE388" s="66">
        <f t="shared" si="349"/>
        <v>70024</v>
      </c>
      <c r="BF388" s="66"/>
      <c r="BG388" s="144">
        <f t="shared" si="350"/>
        <v>9.019794238842152E-2</v>
      </c>
      <c r="BH388" s="66"/>
      <c r="BI388" s="170"/>
      <c r="BJ388" s="66"/>
      <c r="BK388" s="66">
        <f t="shared" si="351"/>
        <v>9782171</v>
      </c>
      <c r="BL388" s="66"/>
      <c r="BM388" s="144">
        <f t="shared" si="352"/>
        <v>4.2264953250152754E-2</v>
      </c>
      <c r="BN388" s="65">
        <f t="shared" si="353"/>
        <v>1073024.635883905</v>
      </c>
      <c r="BO388" s="66"/>
      <c r="BP388" s="66">
        <f t="shared" si="354"/>
        <v>30125013</v>
      </c>
      <c r="BQ388" s="66"/>
      <c r="BR388" s="435">
        <f t="shared" si="355"/>
        <v>7.4076139325509854E-2</v>
      </c>
      <c r="BS388" s="66"/>
      <c r="BT388" s="75"/>
      <c r="BU388" s="170"/>
      <c r="BV388" s="1"/>
      <c r="BW388" s="61">
        <f t="shared" si="189"/>
        <v>379</v>
      </c>
    </row>
    <row r="389" spans="2:75" x14ac:dyDescent="0.3">
      <c r="B389" s="158">
        <f t="shared" si="163"/>
        <v>44289</v>
      </c>
      <c r="C389" s="61"/>
      <c r="D389" s="17">
        <v>66154</v>
      </c>
      <c r="E389" s="16"/>
      <c r="F389" s="16"/>
      <c r="G389" s="16"/>
      <c r="H389" s="16">
        <f t="shared" si="332"/>
        <v>31098145</v>
      </c>
      <c r="I389" s="16"/>
      <c r="J389" s="436">
        <f t="shared" si="333"/>
        <v>2.131800051114993E-3</v>
      </c>
      <c r="K389" s="16"/>
      <c r="L389" s="16"/>
      <c r="M389" s="16"/>
      <c r="N389" s="16">
        <f t="shared" si="334"/>
        <v>415938</v>
      </c>
      <c r="O389" s="16">
        <f t="shared" si="335"/>
        <v>81837.223684210519</v>
      </c>
      <c r="P389" s="41"/>
      <c r="Q389" s="17">
        <f t="shared" si="336"/>
        <v>415938</v>
      </c>
      <c r="R389" s="16"/>
      <c r="S389" s="60">
        <f t="shared" si="337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8"/>
        <v>5425</v>
      </c>
      <c r="AA389" s="33">
        <f t="shared" si="339"/>
        <v>559192</v>
      </c>
      <c r="AB389" s="33"/>
      <c r="AC389" s="46">
        <f t="shared" si="340"/>
        <v>1.7981522692109127E-2</v>
      </c>
      <c r="AD389" s="33"/>
      <c r="AE389" s="33">
        <f t="shared" si="341"/>
        <v>1471.5578947368422</v>
      </c>
      <c r="AF389" s="50"/>
      <c r="AG389" s="33">
        <f t="shared" si="342"/>
        <v>5935</v>
      </c>
      <c r="AH389" s="33">
        <f t="shared" si="315"/>
        <v>1132071068.060914</v>
      </c>
      <c r="AI389" s="213">
        <f t="shared" si="343"/>
        <v>-0.11072819898112077</v>
      </c>
      <c r="AJ389" s="50"/>
      <c r="AK389" s="111"/>
      <c r="AL389" s="23">
        <f t="shared" si="344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45"/>
        <v>2.8849282310306401E-3</v>
      </c>
      <c r="AS389" s="25"/>
      <c r="AT389" s="25"/>
      <c r="AU389" s="24"/>
      <c r="AV389" s="298">
        <f t="shared" si="346"/>
        <v>0.76836197142948559</v>
      </c>
      <c r="AW389" s="298"/>
      <c r="AX389" s="24">
        <f t="shared" si="347"/>
        <v>62880.610526315788</v>
      </c>
      <c r="AY389" s="308"/>
      <c r="AZ389" s="111"/>
      <c r="BA389" s="65">
        <f t="shared" si="348"/>
        <v>1581551</v>
      </c>
      <c r="BB389" s="66"/>
      <c r="BC389" s="66">
        <v>408257888</v>
      </c>
      <c r="BD389" s="66"/>
      <c r="BE389" s="66">
        <f t="shared" si="349"/>
        <v>66154</v>
      </c>
      <c r="BF389" s="66"/>
      <c r="BG389" s="144">
        <f t="shared" si="350"/>
        <v>4.1828559433113442E-2</v>
      </c>
      <c r="BH389" s="66"/>
      <c r="BI389" s="170"/>
      <c r="BJ389" s="66"/>
      <c r="BK389" s="66">
        <f t="shared" si="351"/>
        <v>9976172</v>
      </c>
      <c r="BL389" s="66"/>
      <c r="BM389" s="144">
        <f t="shared" si="352"/>
        <v>4.1693146429311767E-2</v>
      </c>
      <c r="BN389" s="65">
        <f t="shared" si="353"/>
        <v>1074362.8631578947</v>
      </c>
      <c r="BO389" s="66"/>
      <c r="BP389" s="66">
        <f t="shared" si="354"/>
        <v>30191167</v>
      </c>
      <c r="BQ389" s="66"/>
      <c r="BR389" s="435">
        <f t="shared" si="355"/>
        <v>7.3951215365127249E-2</v>
      </c>
      <c r="BS389" s="66"/>
      <c r="BT389" s="75"/>
      <c r="BU389" s="170"/>
      <c r="BV389" s="1"/>
      <c r="BW389" s="61">
        <f t="shared" si="189"/>
        <v>380</v>
      </c>
    </row>
    <row r="390" spans="2:75" x14ac:dyDescent="0.3">
      <c r="B390" s="347">
        <f t="shared" si="163"/>
        <v>44290</v>
      </c>
      <c r="C390" s="61"/>
      <c r="D390" s="17">
        <v>36983</v>
      </c>
      <c r="E390" s="16"/>
      <c r="F390" s="16"/>
      <c r="G390" s="16"/>
      <c r="H390" s="16">
        <f t="shared" si="332"/>
        <v>31135128</v>
      </c>
      <c r="I390" s="16"/>
      <c r="J390" s="436">
        <f t="shared" si="333"/>
        <v>1.1892349206037852E-3</v>
      </c>
      <c r="K390" s="16"/>
      <c r="L390" s="16"/>
      <c r="M390" s="16"/>
      <c r="N390" s="16">
        <f t="shared" si="334"/>
        <v>408825</v>
      </c>
      <c r="O390" s="16">
        <f t="shared" si="335"/>
        <v>81719.496062992126</v>
      </c>
      <c r="P390" s="41"/>
      <c r="Q390" s="17">
        <f t="shared" si="336"/>
        <v>408825</v>
      </c>
      <c r="R390" s="16"/>
      <c r="S390" s="60">
        <f t="shared" si="337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8"/>
        <v>5034</v>
      </c>
      <c r="AA390" s="33">
        <f t="shared" si="339"/>
        <v>559462</v>
      </c>
      <c r="AB390" s="33"/>
      <c r="AC390" s="46">
        <f t="shared" si="340"/>
        <v>1.7968835715080407E-2</v>
      </c>
      <c r="AD390" s="33"/>
      <c r="AE390" s="33">
        <f t="shared" si="341"/>
        <v>1468.4041994750655</v>
      </c>
      <c r="AF390" s="50"/>
      <c r="AG390" s="33">
        <f t="shared" si="342"/>
        <v>5695</v>
      </c>
      <c r="AH390" s="33">
        <f t="shared" si="315"/>
        <v>1132001828.060914</v>
      </c>
      <c r="AI390" s="213">
        <f t="shared" si="343"/>
        <v>-0.15366324862535294</v>
      </c>
      <c r="AJ390" s="50"/>
      <c r="AK390" s="111"/>
      <c r="AL390" s="23">
        <f t="shared" si="344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45"/>
        <v>2.1791923809498302E-3</v>
      </c>
      <c r="AS390" s="25"/>
      <c r="AT390" s="25"/>
      <c r="AU390" s="24"/>
      <c r="AV390" s="298">
        <f t="shared" si="346"/>
        <v>0.76912171358344827</v>
      </c>
      <c r="AW390" s="298"/>
      <c r="AX390" s="24">
        <f t="shared" si="347"/>
        <v>62852.238845144355</v>
      </c>
      <c r="AY390" s="308"/>
      <c r="AZ390" s="111"/>
      <c r="BA390" s="65">
        <f t="shared" si="348"/>
        <v>1143292</v>
      </c>
      <c r="BB390" s="66"/>
      <c r="BC390" s="66">
        <v>409401180</v>
      </c>
      <c r="BD390" s="66"/>
      <c r="BE390" s="66">
        <f t="shared" si="349"/>
        <v>36983</v>
      </c>
      <c r="BF390" s="66"/>
      <c r="BG390" s="144">
        <f t="shared" si="350"/>
        <v>3.234781665576248E-2</v>
      </c>
      <c r="BH390" s="66"/>
      <c r="BI390" s="170"/>
      <c r="BJ390" s="66"/>
      <c r="BK390" s="66">
        <f t="shared" si="351"/>
        <v>10059162</v>
      </c>
      <c r="BL390" s="66"/>
      <c r="BM390" s="144">
        <f t="shared" si="352"/>
        <v>4.0642053483182797E-2</v>
      </c>
      <c r="BN390" s="65">
        <f t="shared" si="353"/>
        <v>1074543.7795275589</v>
      </c>
      <c r="BO390" s="66"/>
      <c r="BP390" s="66">
        <f t="shared" si="354"/>
        <v>30228150</v>
      </c>
      <c r="BQ390" s="66"/>
      <c r="BR390" s="435">
        <f t="shared" si="355"/>
        <v>7.3835033890229634E-2</v>
      </c>
      <c r="BS390" s="66"/>
      <c r="BT390" s="75"/>
      <c r="BU390" s="170"/>
      <c r="BV390" s="1"/>
      <c r="BW390" s="61">
        <f t="shared" si="189"/>
        <v>381</v>
      </c>
    </row>
    <row r="391" spans="2:75" x14ac:dyDescent="0.3">
      <c r="B391" s="158">
        <f t="shared" si="163"/>
        <v>44291</v>
      </c>
      <c r="C391" s="61"/>
      <c r="D391" s="17">
        <v>57644</v>
      </c>
      <c r="E391" s="16"/>
      <c r="F391" s="16"/>
      <c r="G391" s="16"/>
      <c r="H391" s="16">
        <f t="shared" si="332"/>
        <v>31192772</v>
      </c>
      <c r="I391" s="16"/>
      <c r="J391" s="436">
        <f t="shared" si="333"/>
        <v>1.8514136187267321E-3</v>
      </c>
      <c r="K391" s="16"/>
      <c r="L391" s="16"/>
      <c r="M391" s="16"/>
      <c r="N391" s="16">
        <f t="shared" si="334"/>
        <v>406271</v>
      </c>
      <c r="O391" s="16">
        <f t="shared" si="335"/>
        <v>81656.471204188478</v>
      </c>
      <c r="P391" s="41"/>
      <c r="Q391" s="17">
        <f t="shared" si="336"/>
        <v>406271</v>
      </c>
      <c r="R391" s="16"/>
      <c r="S391" s="60">
        <f t="shared" si="337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8"/>
        <v>4685</v>
      </c>
      <c r="AA391" s="33">
        <f t="shared" si="339"/>
        <v>559986</v>
      </c>
      <c r="AB391" s="33"/>
      <c r="AC391" s="46">
        <f t="shared" si="340"/>
        <v>1.7952428209971207E-2</v>
      </c>
      <c r="AD391" s="33"/>
      <c r="AE391" s="33">
        <f t="shared" si="341"/>
        <v>1465.931937172775</v>
      </c>
      <c r="AF391" s="50"/>
      <c r="AG391" s="33">
        <f t="shared" si="342"/>
        <v>5558</v>
      </c>
      <c r="AH391" s="33">
        <f t="shared" si="315"/>
        <v>1131943600.060914</v>
      </c>
      <c r="AI391" s="213">
        <f t="shared" si="343"/>
        <v>-0.17708024874148653</v>
      </c>
      <c r="AJ391" s="50"/>
      <c r="AK391" s="111"/>
      <c r="AL391" s="23">
        <f t="shared" si="344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45"/>
        <v>3.9394567176951247E-3</v>
      </c>
      <c r="AS391" s="25"/>
      <c r="AT391" s="25"/>
      <c r="AU391" s="24"/>
      <c r="AV391" s="298">
        <f t="shared" si="346"/>
        <v>0.77072470506949498</v>
      </c>
      <c r="AW391" s="298"/>
      <c r="AX391" s="24">
        <f t="shared" si="347"/>
        <v>62934.659685863873</v>
      </c>
      <c r="AY391" s="308"/>
      <c r="AZ391" s="111"/>
      <c r="BA391" s="65">
        <f t="shared" si="348"/>
        <v>1578516</v>
      </c>
      <c r="BB391" s="66"/>
      <c r="BC391" s="66">
        <v>410979696</v>
      </c>
      <c r="BD391" s="66"/>
      <c r="BE391" s="66">
        <f t="shared" si="349"/>
        <v>57644</v>
      </c>
      <c r="BF391" s="66"/>
      <c r="BG391" s="144">
        <f t="shared" si="350"/>
        <v>3.6517843341467557E-2</v>
      </c>
      <c r="BH391" s="66"/>
      <c r="BI391" s="170"/>
      <c r="BJ391" s="66"/>
      <c r="BK391" s="66">
        <f t="shared" si="351"/>
        <v>10102454</v>
      </c>
      <c r="BL391" s="66"/>
      <c r="BM391" s="144">
        <f t="shared" si="352"/>
        <v>4.0215080415114984E-2</v>
      </c>
      <c r="BN391" s="65">
        <f t="shared" si="353"/>
        <v>1075863.0785340315</v>
      </c>
      <c r="BO391" s="66"/>
      <c r="BP391" s="66">
        <f t="shared" si="354"/>
        <v>30285794</v>
      </c>
      <c r="BQ391" s="66"/>
      <c r="BR391" s="435">
        <f t="shared" si="355"/>
        <v>7.3691703738084424E-2</v>
      </c>
      <c r="BS391" s="66"/>
      <c r="BT391" s="75"/>
      <c r="BU391" s="170"/>
      <c r="BV391" s="1"/>
      <c r="BW391" s="61">
        <f t="shared" si="189"/>
        <v>382</v>
      </c>
    </row>
    <row r="392" spans="2:75" x14ac:dyDescent="0.3">
      <c r="B392" s="158">
        <f t="shared" si="163"/>
        <v>44292</v>
      </c>
      <c r="C392" s="61"/>
      <c r="D392" s="17">
        <v>62283</v>
      </c>
      <c r="E392" s="16"/>
      <c r="F392" s="16"/>
      <c r="G392" s="16"/>
      <c r="H392" s="16">
        <f t="shared" si="332"/>
        <v>31255055</v>
      </c>
      <c r="I392" s="16"/>
      <c r="J392" s="436">
        <f t="shared" si="333"/>
        <v>1.9967125717457877E-3</v>
      </c>
      <c r="K392" s="16"/>
      <c r="L392" s="16"/>
      <c r="M392" s="16"/>
      <c r="N392" s="16">
        <f t="shared" si="334"/>
        <v>406095</v>
      </c>
      <c r="O392" s="16">
        <f t="shared" si="335"/>
        <v>81605.887728459536</v>
      </c>
      <c r="P392" s="41"/>
      <c r="Q392" s="17">
        <f t="shared" si="336"/>
        <v>406095</v>
      </c>
      <c r="R392" s="16"/>
      <c r="S392" s="60">
        <f t="shared" si="337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8"/>
        <v>4476</v>
      </c>
      <c r="AA392" s="33">
        <f t="shared" si="339"/>
        <v>560892</v>
      </c>
      <c r="AB392" s="33"/>
      <c r="AC392" s="46">
        <f t="shared" si="340"/>
        <v>1.7945641113093547E-2</v>
      </c>
      <c r="AD392" s="33"/>
      <c r="AE392" s="33">
        <f t="shared" si="341"/>
        <v>1464.4699738903394</v>
      </c>
      <c r="AF392" s="50"/>
      <c r="AG392" s="33">
        <f t="shared" si="342"/>
        <v>5591</v>
      </c>
      <c r="AH392" s="33">
        <f t="shared" si="315"/>
        <v>1131901633.060914</v>
      </c>
      <c r="AI392" s="213">
        <f t="shared" si="343"/>
        <v>-0.16439994021820356</v>
      </c>
      <c r="AJ392" s="50"/>
      <c r="AK392" s="111"/>
      <c r="AL392" s="23">
        <f t="shared" si="344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45"/>
        <v>3.3767673944222047E-3</v>
      </c>
      <c r="AS392" s="25"/>
      <c r="AT392" s="25"/>
      <c r="AU392" s="24"/>
      <c r="AV392" s="298">
        <f t="shared" si="346"/>
        <v>0.77178622785978135</v>
      </c>
      <c r="AW392" s="298"/>
      <c r="AX392" s="24">
        <f t="shared" si="347"/>
        <v>62982.300261096607</v>
      </c>
      <c r="AY392" s="308"/>
      <c r="AZ392" s="111"/>
      <c r="BA392" s="65">
        <f t="shared" si="348"/>
        <v>1231087</v>
      </c>
      <c r="BB392" s="66"/>
      <c r="BC392" s="66">
        <v>412210783</v>
      </c>
      <c r="BD392" s="66"/>
      <c r="BE392" s="66">
        <f t="shared" si="349"/>
        <v>62283</v>
      </c>
      <c r="BF392" s="66"/>
      <c r="BG392" s="144">
        <f t="shared" si="350"/>
        <v>5.0591875310193352E-2</v>
      </c>
      <c r="BH392" s="66"/>
      <c r="BI392" s="170"/>
      <c r="BJ392" s="66"/>
      <c r="BK392" s="66">
        <f t="shared" si="351"/>
        <v>10153466</v>
      </c>
      <c r="BL392" s="66"/>
      <c r="BM392" s="144">
        <f t="shared" si="352"/>
        <v>3.9995701960296122E-2</v>
      </c>
      <c r="BN392" s="65">
        <f t="shared" si="353"/>
        <v>1076268.362924282</v>
      </c>
      <c r="BO392" s="66"/>
      <c r="BP392" s="66">
        <f t="shared" si="354"/>
        <v>30348077</v>
      </c>
      <c r="BQ392" s="66"/>
      <c r="BR392" s="435">
        <f t="shared" si="355"/>
        <v>7.3622715007918657E-2</v>
      </c>
      <c r="BS392" s="66"/>
      <c r="BT392" s="75"/>
      <c r="BU392" s="170"/>
      <c r="BV392" s="1"/>
      <c r="BW392" s="61">
        <f t="shared" si="189"/>
        <v>383</v>
      </c>
    </row>
    <row r="393" spans="2:75" x14ac:dyDescent="0.3">
      <c r="B393" s="158">
        <f t="shared" si="163"/>
        <v>44293</v>
      </c>
      <c r="C393" s="61"/>
      <c r="D393" s="17">
        <v>75183</v>
      </c>
      <c r="E393" s="16"/>
      <c r="F393" s="16"/>
      <c r="G393" s="16"/>
      <c r="H393" s="16">
        <f t="shared" si="332"/>
        <v>31330238</v>
      </c>
      <c r="I393" s="16"/>
      <c r="J393" s="436">
        <f t="shared" si="333"/>
        <v>2.4054668916756025E-3</v>
      </c>
      <c r="K393" s="16"/>
      <c r="L393" s="16"/>
      <c r="M393" s="16"/>
      <c r="N393" s="16">
        <f t="shared" si="334"/>
        <v>412522</v>
      </c>
      <c r="O393" s="16">
        <f t="shared" si="335"/>
        <v>81589.161458333328</v>
      </c>
      <c r="P393" s="41"/>
      <c r="Q393" s="17">
        <f t="shared" si="336"/>
        <v>412522</v>
      </c>
      <c r="R393" s="16"/>
      <c r="S393" s="60">
        <f t="shared" si="337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8"/>
        <v>4381</v>
      </c>
      <c r="AA393" s="33">
        <f t="shared" si="339"/>
        <v>561765</v>
      </c>
      <c r="AB393" s="33"/>
      <c r="AC393" s="46">
        <f t="shared" si="340"/>
        <v>1.7930441511488038E-2</v>
      </c>
      <c r="AD393" s="33"/>
      <c r="AE393" s="33">
        <f t="shared" si="341"/>
        <v>1462.9296875</v>
      </c>
      <c r="AF393" s="50"/>
      <c r="AG393" s="33">
        <f t="shared" si="342"/>
        <v>5349</v>
      </c>
      <c r="AH393" s="33">
        <f t="shared" si="315"/>
        <v>1131856265.060914</v>
      </c>
      <c r="AI393" s="213">
        <f t="shared" si="343"/>
        <v>-0.16434932041868458</v>
      </c>
      <c r="AJ393" s="50"/>
      <c r="AK393" s="111"/>
      <c r="AL393" s="23">
        <f t="shared" si="344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45"/>
        <v>3.495449278903464E-3</v>
      </c>
      <c r="AS393" s="25"/>
      <c r="AT393" s="25"/>
      <c r="AU393" s="24"/>
      <c r="AV393" s="298">
        <f t="shared" si="346"/>
        <v>0.77262544255169718</v>
      </c>
      <c r="AW393" s="298"/>
      <c r="AX393" s="24">
        <f t="shared" si="347"/>
        <v>63037.861979166664</v>
      </c>
      <c r="AY393" s="308"/>
      <c r="AZ393" s="111"/>
      <c r="BA393" s="65">
        <f t="shared" si="348"/>
        <v>1267891</v>
      </c>
      <c r="BB393" s="66"/>
      <c r="BC393" s="66">
        <v>413478674</v>
      </c>
      <c r="BD393" s="66"/>
      <c r="BE393" s="66">
        <f t="shared" si="349"/>
        <v>75183</v>
      </c>
      <c r="BF393" s="66"/>
      <c r="BG393" s="144">
        <f t="shared" si="350"/>
        <v>5.929768410691455E-2</v>
      </c>
      <c r="BH393" s="66"/>
      <c r="BI393" s="170"/>
      <c r="BJ393" s="66"/>
      <c r="BK393" s="66">
        <f t="shared" si="351"/>
        <v>10151790</v>
      </c>
      <c r="BL393" s="66"/>
      <c r="BM393" s="144">
        <f t="shared" si="352"/>
        <v>4.0635395334221849E-2</v>
      </c>
      <c r="BN393" s="65">
        <f t="shared" si="353"/>
        <v>1076767.3802083333</v>
      </c>
      <c r="BO393" s="66"/>
      <c r="BP393" s="66">
        <f t="shared" si="354"/>
        <v>30423260</v>
      </c>
      <c r="BQ393" s="66"/>
      <c r="BR393" s="435">
        <f t="shared" si="355"/>
        <v>7.3578788733370079E-2</v>
      </c>
      <c r="BS393" s="66"/>
      <c r="BT393" s="75"/>
      <c r="BU393" s="170"/>
      <c r="BV393" s="1"/>
      <c r="BW393" s="61">
        <f t="shared" si="189"/>
        <v>384</v>
      </c>
    </row>
    <row r="394" spans="2:75" x14ac:dyDescent="0.3">
      <c r="B394" s="158">
        <f t="shared" si="163"/>
        <v>44294</v>
      </c>
      <c r="C394" s="61"/>
      <c r="D394" s="17">
        <v>80161</v>
      </c>
      <c r="E394" s="16"/>
      <c r="F394" s="16"/>
      <c r="G394" s="16"/>
      <c r="H394" s="16">
        <f t="shared" si="332"/>
        <v>31410399</v>
      </c>
      <c r="I394" s="16"/>
      <c r="J394" s="436">
        <f t="shared" si="333"/>
        <v>2.5585825425264884E-3</v>
      </c>
      <c r="K394" s="16"/>
      <c r="L394" s="16"/>
      <c r="M394" s="16"/>
      <c r="N394" s="16">
        <f t="shared" si="334"/>
        <v>448432</v>
      </c>
      <c r="O394" s="16">
        <f t="shared" si="335"/>
        <v>81585.451948051952</v>
      </c>
      <c r="P394" s="41"/>
      <c r="Q394" s="17">
        <f t="shared" si="336"/>
        <v>448432</v>
      </c>
      <c r="R394" s="16"/>
      <c r="S394" s="60">
        <f t="shared" si="337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8"/>
        <v>4389</v>
      </c>
      <c r="AA394" s="33">
        <f t="shared" si="339"/>
        <v>562774</v>
      </c>
      <c r="AB394" s="33"/>
      <c r="AC394" s="46">
        <f t="shared" si="340"/>
        <v>1.7916805195629638E-2</v>
      </c>
      <c r="AD394" s="33"/>
      <c r="AE394" s="33">
        <f t="shared" si="341"/>
        <v>1461.7506493506494</v>
      </c>
      <c r="AF394" s="50"/>
      <c r="AG394" s="33">
        <f t="shared" si="342"/>
        <v>5390</v>
      </c>
      <c r="AH394" s="33">
        <f t="shared" si="315"/>
        <v>1131800582.060914</v>
      </c>
      <c r="AI394" s="213">
        <f t="shared" si="343"/>
        <v>-0.13120567375886524</v>
      </c>
      <c r="AJ394" s="50"/>
      <c r="AK394" s="111"/>
      <c r="AL394" s="23">
        <f t="shared" si="344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45"/>
        <v>2.7401686792151493E-3</v>
      </c>
      <c r="AS394" s="25"/>
      <c r="AT394" s="25"/>
      <c r="AU394" s="24"/>
      <c r="AV394" s="298">
        <f t="shared" si="346"/>
        <v>0.77276538257282246</v>
      </c>
      <c r="AW394" s="298"/>
      <c r="AX394" s="24">
        <f t="shared" si="347"/>
        <v>63046.412987012984</v>
      </c>
      <c r="AY394" s="308"/>
      <c r="AZ394" s="111"/>
      <c r="BA394" s="65">
        <f t="shared" si="348"/>
        <v>1688479</v>
      </c>
      <c r="BB394" s="66"/>
      <c r="BC394" s="66">
        <v>415167153</v>
      </c>
      <c r="BD394" s="66"/>
      <c r="BE394" s="66">
        <f t="shared" si="349"/>
        <v>80161</v>
      </c>
      <c r="BF394" s="66"/>
      <c r="BG394" s="144">
        <f t="shared" si="350"/>
        <v>4.7475272123609476E-2</v>
      </c>
      <c r="BH394" s="66"/>
      <c r="BI394" s="170"/>
      <c r="BJ394" s="66"/>
      <c r="BK394" s="66">
        <f t="shared" si="351"/>
        <v>9267153</v>
      </c>
      <c r="BL394" s="66"/>
      <c r="BM394" s="144">
        <f t="shared" si="352"/>
        <v>4.838940287270535E-2</v>
      </c>
      <c r="BN394" s="65">
        <f t="shared" si="353"/>
        <v>1078356.2415584417</v>
      </c>
      <c r="BO394" s="66"/>
      <c r="BP394" s="66">
        <f t="shared" si="354"/>
        <v>30503421</v>
      </c>
      <c r="BQ394" s="66"/>
      <c r="BR394" s="435">
        <f t="shared" si="355"/>
        <v>7.347262609669894E-2</v>
      </c>
      <c r="BS394" s="66"/>
      <c r="BT394" s="75"/>
      <c r="BU394" s="170"/>
      <c r="BV394" s="1"/>
      <c r="BW394" s="61">
        <f t="shared" si="189"/>
        <v>385</v>
      </c>
    </row>
    <row r="395" spans="2:75" x14ac:dyDescent="0.3">
      <c r="B395" s="158">
        <f t="shared" si="163"/>
        <v>44295</v>
      </c>
      <c r="C395" s="61"/>
      <c r="D395" s="17">
        <v>85368</v>
      </c>
      <c r="E395" s="16"/>
      <c r="F395" s="16"/>
      <c r="G395" s="16"/>
      <c r="H395" s="16">
        <f t="shared" si="332"/>
        <v>31495767</v>
      </c>
      <c r="I395" s="16"/>
      <c r="J395" s="436">
        <f t="shared" si="333"/>
        <v>2.7178260295260817E-3</v>
      </c>
      <c r="K395" s="16"/>
      <c r="L395" s="16"/>
      <c r="M395" s="16"/>
      <c r="N395" s="16">
        <f t="shared" si="334"/>
        <v>463776</v>
      </c>
      <c r="O395" s="16">
        <f t="shared" si="335"/>
        <v>81595.251295336784</v>
      </c>
      <c r="P395" s="41"/>
      <c r="Q395" s="17">
        <f t="shared" si="336"/>
        <v>463776</v>
      </c>
      <c r="R395" s="16"/>
      <c r="S395" s="60">
        <f t="shared" si="337"/>
        <v>0.12174108643755004</v>
      </c>
      <c r="T395" s="16"/>
      <c r="U395" s="41"/>
      <c r="V395" s="10">
        <f t="shared" ref="V395:V621" si="356">+V394+1</f>
        <v>287</v>
      </c>
      <c r="W395" s="34">
        <v>929</v>
      </c>
      <c r="X395" s="33">
        <v>4256</v>
      </c>
      <c r="Y395" s="33"/>
      <c r="Z395" s="33">
        <f t="shared" si="338"/>
        <v>4511</v>
      </c>
      <c r="AA395" s="33">
        <f t="shared" si="339"/>
        <v>563703</v>
      </c>
      <c r="AB395" s="33"/>
      <c r="AC395" s="46">
        <f t="shared" si="340"/>
        <v>1.7897738448471503E-2</v>
      </c>
      <c r="AD395" s="33"/>
      <c r="AE395" s="33">
        <f t="shared" si="341"/>
        <v>1460.3704663212436</v>
      </c>
      <c r="AF395" s="50"/>
      <c r="AG395" s="33">
        <f t="shared" si="342"/>
        <v>5318</v>
      </c>
      <c r="AH395" s="33">
        <f t="shared" si="315"/>
        <v>1131739222.060914</v>
      </c>
      <c r="AI395" s="213">
        <f t="shared" si="343"/>
        <v>-0.1010818120351589</v>
      </c>
      <c r="AJ395" s="50"/>
      <c r="AK395" s="111"/>
      <c r="AL395" s="23">
        <f t="shared" si="344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45"/>
        <v>3.0444279166175208E-3</v>
      </c>
      <c r="AS395" s="25"/>
      <c r="AT395" s="25"/>
      <c r="AU395" s="24"/>
      <c r="AV395" s="298">
        <f t="shared" si="346"/>
        <v>0.77301708512131173</v>
      </c>
      <c r="AW395" s="298"/>
      <c r="AX395" s="24">
        <f t="shared" si="347"/>
        <v>63074.523316062179</v>
      </c>
      <c r="AY395" s="308"/>
      <c r="AZ395" s="111"/>
      <c r="BA395" s="65">
        <f t="shared" si="348"/>
        <v>1622177</v>
      </c>
      <c r="BB395" s="66"/>
      <c r="BC395" s="66">
        <v>416789330</v>
      </c>
      <c r="BD395" s="66"/>
      <c r="BE395" s="66">
        <f t="shared" si="349"/>
        <v>85368</v>
      </c>
      <c r="BF395" s="66"/>
      <c r="BG395" s="144">
        <f t="shared" si="350"/>
        <v>5.2625576617101585E-2</v>
      </c>
      <c r="BH395" s="66"/>
      <c r="BI395" s="170"/>
      <c r="BJ395" s="66"/>
      <c r="BK395" s="66">
        <f t="shared" si="351"/>
        <v>10112993</v>
      </c>
      <c r="BL395" s="66"/>
      <c r="BM395" s="144">
        <f t="shared" si="352"/>
        <v>4.5859420648269013E-2</v>
      </c>
      <c r="BN395" s="65">
        <f t="shared" si="353"/>
        <v>1079765.103626943</v>
      </c>
      <c r="BO395" s="66"/>
      <c r="BP395" s="66">
        <f t="shared" si="354"/>
        <v>30588789</v>
      </c>
      <c r="BQ395" s="66"/>
      <c r="BR395" s="435">
        <f t="shared" si="355"/>
        <v>7.339148773314326E-2</v>
      </c>
      <c r="BS395" s="66"/>
      <c r="BT395" s="75"/>
      <c r="BU395" s="170"/>
      <c r="BV395" s="1"/>
      <c r="BW395" s="61">
        <f t="shared" si="189"/>
        <v>386</v>
      </c>
    </row>
    <row r="396" spans="2:75" x14ac:dyDescent="0.3">
      <c r="B396" s="158">
        <f t="shared" si="163"/>
        <v>44296</v>
      </c>
      <c r="C396" s="61"/>
      <c r="D396" s="17">
        <v>66780</v>
      </c>
      <c r="E396" s="16"/>
      <c r="F396" s="16"/>
      <c r="G396" s="16"/>
      <c r="H396" s="16">
        <f t="shared" si="332"/>
        <v>31562547</v>
      </c>
      <c r="I396" s="16"/>
      <c r="J396" s="436">
        <f t="shared" si="333"/>
        <v>2.1202849259076627E-3</v>
      </c>
      <c r="K396" s="16"/>
      <c r="L396" s="16"/>
      <c r="M396" s="16"/>
      <c r="N396" s="16">
        <f t="shared" si="334"/>
        <v>464402</v>
      </c>
      <c r="O396" s="16">
        <f t="shared" si="335"/>
        <v>81556.968992248061</v>
      </c>
      <c r="P396" s="41"/>
      <c r="Q396" s="17">
        <f t="shared" si="336"/>
        <v>464402</v>
      </c>
      <c r="R396" s="16"/>
      <c r="S396" s="60">
        <f t="shared" si="337"/>
        <v>0.11651736556890691</v>
      </c>
      <c r="T396" s="16"/>
      <c r="U396" s="41"/>
      <c r="V396" s="10">
        <f t="shared" si="356"/>
        <v>288</v>
      </c>
      <c r="W396" s="34">
        <v>742</v>
      </c>
      <c r="X396" s="33">
        <v>4256</v>
      </c>
      <c r="Y396" s="33"/>
      <c r="Z396" s="33">
        <f t="shared" si="338"/>
        <v>4983</v>
      </c>
      <c r="AA396" s="33">
        <f t="shared" si="339"/>
        <v>564445</v>
      </c>
      <c r="AB396" s="33"/>
      <c r="AC396" s="46">
        <f t="shared" si="340"/>
        <v>1.7883379310294573E-2</v>
      </c>
      <c r="AD396" s="33"/>
      <c r="AE396" s="33">
        <f t="shared" si="341"/>
        <v>1458.514211886305</v>
      </c>
      <c r="AF396" s="50"/>
      <c r="AG396" s="33">
        <f t="shared" si="342"/>
        <v>5253</v>
      </c>
      <c r="AH396" s="33">
        <f t="shared" si="315"/>
        <v>1131676449.060914</v>
      </c>
      <c r="AI396" s="213">
        <f t="shared" si="343"/>
        <v>-0.11491154170176916</v>
      </c>
      <c r="AJ396" s="50"/>
      <c r="AK396" s="111"/>
      <c r="AL396" s="23">
        <f t="shared" si="344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45"/>
        <v>3.1553677396004053E-3</v>
      </c>
      <c r="AS396" s="25"/>
      <c r="AT396" s="25"/>
      <c r="AU396" s="24"/>
      <c r="AV396" s="298">
        <f t="shared" si="346"/>
        <v>0.77381552889251937</v>
      </c>
      <c r="AW396" s="298"/>
      <c r="AX396" s="24">
        <f t="shared" si="347"/>
        <v>63110.049095607232</v>
      </c>
      <c r="AY396" s="308"/>
      <c r="AZ396" s="111"/>
      <c r="BA396" s="65">
        <f t="shared" si="348"/>
        <v>1441301</v>
      </c>
      <c r="BB396" s="66"/>
      <c r="BC396" s="66">
        <v>418230631</v>
      </c>
      <c r="BD396" s="66"/>
      <c r="BE396" s="66">
        <f t="shared" si="349"/>
        <v>66780</v>
      </c>
      <c r="BF396" s="66"/>
      <c r="BG396" s="144">
        <f t="shared" si="350"/>
        <v>4.6333139295678005E-2</v>
      </c>
      <c r="BH396" s="66"/>
      <c r="BI396" s="170"/>
      <c r="BJ396" s="66"/>
      <c r="BK396" s="66">
        <f t="shared" si="351"/>
        <v>9972743</v>
      </c>
      <c r="BL396" s="66"/>
      <c r="BM396" s="144">
        <f t="shared" si="352"/>
        <v>4.6567128020846421E-2</v>
      </c>
      <c r="BN396" s="65">
        <f t="shared" si="353"/>
        <v>1080699.3049095608</v>
      </c>
      <c r="BO396" s="66"/>
      <c r="BP396" s="66">
        <f t="shared" si="354"/>
        <v>30655569</v>
      </c>
      <c r="BQ396" s="66"/>
      <c r="BR396" s="435">
        <f t="shared" si="355"/>
        <v>7.3298239602158644E-2</v>
      </c>
      <c r="BS396" s="66"/>
      <c r="BT396" s="75"/>
      <c r="BU396" s="170"/>
      <c r="BV396" s="1"/>
      <c r="BW396" s="61">
        <f t="shared" si="189"/>
        <v>387</v>
      </c>
    </row>
    <row r="397" spans="2:75" x14ac:dyDescent="0.3">
      <c r="B397" s="347">
        <f t="shared" si="163"/>
        <v>44297</v>
      </c>
      <c r="C397" s="61"/>
      <c r="D397" s="17">
        <v>47874</v>
      </c>
      <c r="E397" s="16"/>
      <c r="F397" s="16"/>
      <c r="G397" s="16"/>
      <c r="H397" s="16">
        <f t="shared" si="332"/>
        <v>31610421</v>
      </c>
      <c r="I397" s="16"/>
      <c r="J397" s="436">
        <f t="shared" si="333"/>
        <v>1.5167977413229673E-3</v>
      </c>
      <c r="K397" s="16"/>
      <c r="L397" s="16"/>
      <c r="M397" s="16"/>
      <c r="N397" s="16">
        <f t="shared" si="334"/>
        <v>475293</v>
      </c>
      <c r="O397" s="16">
        <f t="shared" si="335"/>
        <v>81470.157216494845</v>
      </c>
      <c r="P397" s="41"/>
      <c r="Q397" s="17">
        <f t="shared" si="336"/>
        <v>475293</v>
      </c>
      <c r="R397" s="16"/>
      <c r="S397" s="60">
        <f t="shared" si="337"/>
        <v>0.16258301229132269</v>
      </c>
      <c r="T397" s="16"/>
      <c r="U397" s="41"/>
      <c r="V397" s="10">
        <f t="shared" si="356"/>
        <v>289</v>
      </c>
      <c r="W397" s="34">
        <v>276</v>
      </c>
      <c r="X397" s="33">
        <v>4256</v>
      </c>
      <c r="Y397" s="33"/>
      <c r="Z397" s="33">
        <f t="shared" si="338"/>
        <v>4735</v>
      </c>
      <c r="AA397" s="33">
        <f t="shared" si="339"/>
        <v>564721</v>
      </c>
      <c r="AB397" s="33"/>
      <c r="AC397" s="46">
        <f t="shared" si="340"/>
        <v>1.7865026220308802E-2</v>
      </c>
      <c r="AD397" s="33"/>
      <c r="AE397" s="33">
        <f t="shared" si="341"/>
        <v>1455.4664948453608</v>
      </c>
      <c r="AF397" s="50"/>
      <c r="AG397" s="33">
        <f t="shared" si="342"/>
        <v>5259</v>
      </c>
      <c r="AH397" s="33">
        <f t="shared" si="315"/>
        <v>1131609664.060914</v>
      </c>
      <c r="AI397" s="213">
        <f t="shared" si="343"/>
        <v>-7.6558384547848995E-2</v>
      </c>
      <c r="AJ397" s="50"/>
      <c r="AK397" s="111"/>
      <c r="AL397" s="23">
        <f t="shared" si="344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45"/>
        <v>2.3310660853325038E-3</v>
      </c>
      <c r="AS397" s="25"/>
      <c r="AT397" s="25"/>
      <c r="AU397" s="24"/>
      <c r="AV397" s="298">
        <f t="shared" si="346"/>
        <v>0.77444466810486323</v>
      </c>
      <c r="AW397" s="298"/>
      <c r="AX397" s="24">
        <f t="shared" si="347"/>
        <v>63094.128865979379</v>
      </c>
      <c r="AY397" s="308"/>
      <c r="AZ397" s="111"/>
      <c r="BA397" s="65">
        <f t="shared" si="348"/>
        <v>1156873</v>
      </c>
      <c r="BB397" s="66"/>
      <c r="BC397" s="66">
        <v>419387504</v>
      </c>
      <c r="BD397" s="66"/>
      <c r="BE397" s="66">
        <f t="shared" si="349"/>
        <v>47874</v>
      </c>
      <c r="BF397" s="66"/>
      <c r="BG397" s="144">
        <f t="shared" si="350"/>
        <v>4.1382243340453102E-2</v>
      </c>
      <c r="BH397" s="66"/>
      <c r="BI397" s="170"/>
      <c r="BJ397" s="66"/>
      <c r="BK397" s="66">
        <f t="shared" si="351"/>
        <v>9986324</v>
      </c>
      <c r="BL397" s="66"/>
      <c r="BM397" s="144">
        <f t="shared" si="352"/>
        <v>4.7594390087884193E-2</v>
      </c>
      <c r="BN397" s="65">
        <f t="shared" si="353"/>
        <v>1080895.6288659794</v>
      </c>
      <c r="BO397" s="66"/>
      <c r="BP397" s="66">
        <f t="shared" si="354"/>
        <v>30703443</v>
      </c>
      <c r="BQ397" s="66"/>
      <c r="BR397" s="435">
        <f t="shared" si="355"/>
        <v>7.3210199891888053E-2</v>
      </c>
      <c r="BS397" s="66"/>
      <c r="BT397" s="75"/>
      <c r="BU397" s="170"/>
      <c r="BV397" s="1"/>
      <c r="BW397" s="61">
        <f t="shared" si="189"/>
        <v>388</v>
      </c>
    </row>
    <row r="398" spans="2:75" x14ac:dyDescent="0.3">
      <c r="B398" s="158">
        <f t="shared" si="163"/>
        <v>44298</v>
      </c>
      <c r="C398" s="61"/>
      <c r="D398" s="17">
        <v>56522</v>
      </c>
      <c r="E398" s="16"/>
      <c r="F398" s="16"/>
      <c r="G398" s="16"/>
      <c r="H398" s="16">
        <f t="shared" si="332"/>
        <v>31666943</v>
      </c>
      <c r="I398" s="16"/>
      <c r="J398" s="436">
        <f t="shared" si="333"/>
        <v>1.7880812153688178E-3</v>
      </c>
      <c r="K398" s="16"/>
      <c r="L398" s="16"/>
      <c r="M398" s="16"/>
      <c r="N398" s="16">
        <f t="shared" si="334"/>
        <v>474171</v>
      </c>
      <c r="O398" s="16">
        <f t="shared" si="335"/>
        <v>81406.023136246789</v>
      </c>
      <c r="P398" s="41"/>
      <c r="Q398" s="17">
        <f t="shared" si="336"/>
        <v>474171</v>
      </c>
      <c r="R398" s="16"/>
      <c r="S398" s="60">
        <f t="shared" si="337"/>
        <v>0.16712982221226719</v>
      </c>
      <c r="T398" s="16"/>
      <c r="U398" s="41"/>
      <c r="V398" s="10">
        <f t="shared" si="356"/>
        <v>290</v>
      </c>
      <c r="W398" s="34">
        <v>460</v>
      </c>
      <c r="X398" s="33">
        <v>4256</v>
      </c>
      <c r="Y398" s="33"/>
      <c r="Z398" s="33">
        <f t="shared" si="338"/>
        <v>4289</v>
      </c>
      <c r="AA398" s="33">
        <f t="shared" si="339"/>
        <v>565181</v>
      </c>
      <c r="AB398" s="33"/>
      <c r="AC398" s="46">
        <f t="shared" si="340"/>
        <v>1.7847665308267993E-2</v>
      </c>
      <c r="AD398" s="33"/>
      <c r="AE398" s="33">
        <f t="shared" si="341"/>
        <v>1452.9074550128535</v>
      </c>
      <c r="AF398" s="50"/>
      <c r="AG398" s="33">
        <f t="shared" si="342"/>
        <v>5195</v>
      </c>
      <c r="AH398" s="33">
        <f t="shared" si="315"/>
        <v>1131559946.060914</v>
      </c>
      <c r="AI398" s="213">
        <f t="shared" si="343"/>
        <v>-6.531126304426052E-2</v>
      </c>
      <c r="AJ398" s="50"/>
      <c r="AK398" s="111"/>
      <c r="AL398" s="23">
        <f t="shared" si="344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45"/>
        <v>3.2815476728805049E-3</v>
      </c>
      <c r="AS398" s="25"/>
      <c r="AT398" s="25"/>
      <c r="AU398" s="24"/>
      <c r="AV398" s="298">
        <f t="shared" si="346"/>
        <v>0.77559921082372874</v>
      </c>
      <c r="AW398" s="298"/>
      <c r="AX398" s="24">
        <f t="shared" si="347"/>
        <v>63138.447300771208</v>
      </c>
      <c r="AY398" s="308"/>
      <c r="AZ398" s="111"/>
      <c r="BA398" s="65">
        <f t="shared" si="348"/>
        <v>1435195</v>
      </c>
      <c r="BB398" s="66"/>
      <c r="BC398" s="66">
        <v>420822699</v>
      </c>
      <c r="BD398" s="66"/>
      <c r="BE398" s="66">
        <f t="shared" si="349"/>
        <v>56522</v>
      </c>
      <c r="BF398" s="66"/>
      <c r="BG398" s="144">
        <f t="shared" si="350"/>
        <v>3.9382801640195232E-2</v>
      </c>
      <c r="BH398" s="66"/>
      <c r="BI398" s="170"/>
      <c r="BJ398" s="66"/>
      <c r="BK398" s="66">
        <f t="shared" si="351"/>
        <v>9843003</v>
      </c>
      <c r="BL398" s="66"/>
      <c r="BM398" s="144">
        <f t="shared" si="352"/>
        <v>4.8173408054432168E-2</v>
      </c>
      <c r="BN398" s="65">
        <f t="shared" si="353"/>
        <v>1081806.4241645245</v>
      </c>
      <c r="BO398" s="66"/>
      <c r="BP398" s="66">
        <f t="shared" si="354"/>
        <v>30759965</v>
      </c>
      <c r="BQ398" s="66"/>
      <c r="BR398" s="435">
        <f t="shared" si="355"/>
        <v>7.3094833223338082E-2</v>
      </c>
      <c r="BS398" s="66"/>
      <c r="BT398" s="75"/>
      <c r="BU398" s="170"/>
      <c r="BV398" s="1"/>
      <c r="BW398" s="61">
        <f t="shared" si="189"/>
        <v>389</v>
      </c>
    </row>
    <row r="399" spans="2:75" x14ac:dyDescent="0.3">
      <c r="B399" s="158">
        <f t="shared" si="163"/>
        <v>44299</v>
      </c>
      <c r="C399" s="61"/>
      <c r="D399" s="17">
        <v>77720</v>
      </c>
      <c r="E399" s="16"/>
      <c r="F399" s="16"/>
      <c r="G399" s="16"/>
      <c r="H399" s="16">
        <f t="shared" si="332"/>
        <v>31744663</v>
      </c>
      <c r="I399" s="16"/>
      <c r="J399" s="436">
        <f t="shared" si="333"/>
        <v>2.4542943725259494E-3</v>
      </c>
      <c r="K399" s="16"/>
      <c r="L399" s="16"/>
      <c r="M399" s="16"/>
      <c r="N399" s="16">
        <f t="shared" si="334"/>
        <v>489608</v>
      </c>
      <c r="O399" s="16">
        <f t="shared" si="335"/>
        <v>81396.571794871794</v>
      </c>
      <c r="P399" s="41"/>
      <c r="Q399" s="17">
        <f t="shared" si="336"/>
        <v>489608</v>
      </c>
      <c r="R399" s="16"/>
      <c r="S399" s="60">
        <f t="shared" si="337"/>
        <v>0.20564892451273717</v>
      </c>
      <c r="T399" s="16"/>
      <c r="U399" s="41"/>
      <c r="V399" s="10">
        <f t="shared" si="356"/>
        <v>291</v>
      </c>
      <c r="W399" s="34">
        <v>819</v>
      </c>
      <c r="X399" s="33">
        <v>4256</v>
      </c>
      <c r="Y399" s="33"/>
      <c r="Z399" s="33">
        <f t="shared" si="338"/>
        <v>4235</v>
      </c>
      <c r="AA399" s="33">
        <f t="shared" si="339"/>
        <v>566000</v>
      </c>
      <c r="AB399" s="33"/>
      <c r="AC399" s="46">
        <f t="shared" si="340"/>
        <v>1.7829768739394083E-2</v>
      </c>
      <c r="AD399" s="33"/>
      <c r="AE399" s="33">
        <f t="shared" si="341"/>
        <v>1451.2820512820513</v>
      </c>
      <c r="AF399" s="50"/>
      <c r="AG399" s="33">
        <f t="shared" si="342"/>
        <v>5108</v>
      </c>
      <c r="AH399" s="33">
        <f t="shared" si="315"/>
        <v>1131523050.060914</v>
      </c>
      <c r="AI399" s="213">
        <f t="shared" si="343"/>
        <v>-8.6388839205866569E-2</v>
      </c>
      <c r="AJ399" s="50"/>
      <c r="AK399" s="111"/>
      <c r="AL399" s="23">
        <f t="shared" si="344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45"/>
        <v>2.6690437825131175E-3</v>
      </c>
      <c r="AS399" s="25"/>
      <c r="AT399" s="25"/>
      <c r="AU399" s="24"/>
      <c r="AV399" s="298">
        <f t="shared" si="346"/>
        <v>0.77576536251148731</v>
      </c>
      <c r="AW399" s="298"/>
      <c r="AX399" s="24">
        <f t="shared" si="347"/>
        <v>63144.641025641024</v>
      </c>
      <c r="AY399" s="308"/>
      <c r="AZ399" s="111"/>
      <c r="BA399" s="65">
        <f t="shared" si="348"/>
        <v>1304062</v>
      </c>
      <c r="BB399" s="66"/>
      <c r="BC399" s="66">
        <v>422126761</v>
      </c>
      <c r="BD399" s="66"/>
      <c r="BE399" s="66">
        <f t="shared" si="349"/>
        <v>77720</v>
      </c>
      <c r="BF399" s="66"/>
      <c r="BG399" s="144">
        <f t="shared" si="350"/>
        <v>5.959839332792459E-2</v>
      </c>
      <c r="BH399" s="66"/>
      <c r="BI399" s="170"/>
      <c r="BJ399" s="66"/>
      <c r="BK399" s="66">
        <f t="shared" si="351"/>
        <v>9915978</v>
      </c>
      <c r="BL399" s="66"/>
      <c r="BM399" s="144">
        <f t="shared" si="352"/>
        <v>4.9375664205789885E-2</v>
      </c>
      <c r="BN399" s="65">
        <f t="shared" si="353"/>
        <v>1082376.3102564102</v>
      </c>
      <c r="BO399" s="66"/>
      <c r="BP399" s="66">
        <f t="shared" si="354"/>
        <v>30837685</v>
      </c>
      <c r="BQ399" s="66"/>
      <c r="BR399" s="435">
        <f t="shared" si="355"/>
        <v>7.3053139125666564E-2</v>
      </c>
      <c r="BS399" s="66"/>
      <c r="BT399" s="75"/>
      <c r="BU399" s="170"/>
      <c r="BV399" s="1"/>
      <c r="BW399" s="61">
        <f t="shared" si="189"/>
        <v>390</v>
      </c>
    </row>
    <row r="400" spans="2:75" x14ac:dyDescent="0.3">
      <c r="B400" s="158">
        <f t="shared" si="163"/>
        <v>44300</v>
      </c>
      <c r="C400" s="61"/>
      <c r="D400" s="17">
        <v>78439</v>
      </c>
      <c r="E400" s="16"/>
      <c r="F400" s="16"/>
      <c r="G400" s="16"/>
      <c r="H400" s="16">
        <f t="shared" si="332"/>
        <v>31823102</v>
      </c>
      <c r="I400" s="16"/>
      <c r="J400" s="436">
        <f t="shared" si="333"/>
        <v>2.4709350355995273E-3</v>
      </c>
      <c r="K400" s="16"/>
      <c r="L400" s="16"/>
      <c r="M400" s="16"/>
      <c r="N400" s="16">
        <f t="shared" si="334"/>
        <v>492864</v>
      </c>
      <c r="O400" s="16">
        <f t="shared" si="335"/>
        <v>81389.007672634267</v>
      </c>
      <c r="P400" s="41"/>
      <c r="Q400" s="17">
        <f t="shared" si="336"/>
        <v>492864</v>
      </c>
      <c r="R400" s="16"/>
      <c r="S400" s="60">
        <f t="shared" si="337"/>
        <v>0.19475809774993819</v>
      </c>
      <c r="T400" s="16"/>
      <c r="U400" s="41"/>
      <c r="V400" s="10">
        <f t="shared" si="356"/>
        <v>292</v>
      </c>
      <c r="W400" s="34">
        <v>915</v>
      </c>
      <c r="X400" s="33">
        <v>4256</v>
      </c>
      <c r="Y400" s="33"/>
      <c r="Z400" s="33">
        <f t="shared" si="338"/>
        <v>4141</v>
      </c>
      <c r="AA400" s="33">
        <f t="shared" si="339"/>
        <v>566915</v>
      </c>
      <c r="AB400" s="33"/>
      <c r="AC400" s="46">
        <f t="shared" si="340"/>
        <v>1.7814573827529448E-2</v>
      </c>
      <c r="AD400" s="33"/>
      <c r="AE400" s="33">
        <f t="shared" si="341"/>
        <v>1449.9104859335039</v>
      </c>
      <c r="AF400" s="50"/>
      <c r="AG400" s="33">
        <f t="shared" si="342"/>
        <v>5150</v>
      </c>
      <c r="AH400" s="33">
        <f t="shared" si="315"/>
        <v>1131476283.060914</v>
      </c>
      <c r="AI400" s="213">
        <f t="shared" si="343"/>
        <v>-3.7203215554309214E-2</v>
      </c>
      <c r="AJ400" s="50"/>
      <c r="AK400" s="111"/>
      <c r="AL400" s="23">
        <f t="shared" si="344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45"/>
        <v>2.8323657406824623E-3</v>
      </c>
      <c r="AS400" s="25"/>
      <c r="AT400" s="25"/>
      <c r="AU400" s="24"/>
      <c r="AV400" s="298">
        <f t="shared" si="346"/>
        <v>0.77604505682695546</v>
      </c>
      <c r="AW400" s="298"/>
      <c r="AX400" s="24">
        <f t="shared" si="347"/>
        <v>63161.53708439898</v>
      </c>
      <c r="AY400" s="308"/>
      <c r="AZ400" s="111"/>
      <c r="BA400" s="65">
        <f t="shared" si="348"/>
        <v>1312618</v>
      </c>
      <c r="BB400" s="66"/>
      <c r="BC400" s="66">
        <v>423439379</v>
      </c>
      <c r="BD400" s="66"/>
      <c r="BE400" s="66">
        <f t="shared" si="349"/>
        <v>78439</v>
      </c>
      <c r="BF400" s="66"/>
      <c r="BG400" s="144">
        <f t="shared" si="350"/>
        <v>5.9757675119494022E-2</v>
      </c>
      <c r="BH400" s="66"/>
      <c r="BI400" s="170"/>
      <c r="BJ400" s="66"/>
      <c r="BK400" s="66">
        <f t="shared" si="351"/>
        <v>9960705</v>
      </c>
      <c r="BL400" s="66"/>
      <c r="BM400" s="144">
        <f t="shared" si="352"/>
        <v>4.9480834940900269E-2</v>
      </c>
      <c r="BN400" s="65">
        <f t="shared" si="353"/>
        <v>1082965.1636828645</v>
      </c>
      <c r="BO400" s="66"/>
      <c r="BP400" s="66">
        <f t="shared" si="354"/>
        <v>30916124</v>
      </c>
      <c r="BQ400" s="66"/>
      <c r="BR400" s="435">
        <f t="shared" si="355"/>
        <v>7.301192457114386E-2</v>
      </c>
      <c r="BS400" s="66"/>
      <c r="BT400" s="75"/>
      <c r="BU400" s="170"/>
      <c r="BV400" s="1"/>
      <c r="BW400" s="61">
        <f t="shared" si="189"/>
        <v>391</v>
      </c>
    </row>
    <row r="401" spans="2:75" x14ac:dyDescent="0.3">
      <c r="B401" s="158">
        <f t="shared" si="163"/>
        <v>44301</v>
      </c>
      <c r="C401" s="61"/>
      <c r="D401" s="17">
        <v>74479</v>
      </c>
      <c r="E401" s="16"/>
      <c r="F401" s="16"/>
      <c r="G401" s="16"/>
      <c r="H401" s="16">
        <f t="shared" si="332"/>
        <v>31897581</v>
      </c>
      <c r="I401" s="16"/>
      <c r="J401" s="436">
        <f t="shared" si="333"/>
        <v>2.3404066643157541E-3</v>
      </c>
      <c r="K401" s="16"/>
      <c r="L401" s="16"/>
      <c r="M401" s="16"/>
      <c r="N401" s="16">
        <f t="shared" si="334"/>
        <v>487182</v>
      </c>
      <c r="O401" s="16">
        <f t="shared" si="335"/>
        <v>81371.380102040814</v>
      </c>
      <c r="P401" s="41"/>
      <c r="Q401" s="17">
        <f t="shared" si="336"/>
        <v>487182</v>
      </c>
      <c r="R401" s="16"/>
      <c r="S401" s="60">
        <f t="shared" si="337"/>
        <v>8.6412209654975564E-2</v>
      </c>
      <c r="T401" s="16"/>
      <c r="U401" s="41"/>
      <c r="V401" s="10">
        <f t="shared" si="356"/>
        <v>293</v>
      </c>
      <c r="W401" s="34">
        <v>895</v>
      </c>
      <c r="X401" s="33">
        <v>4256</v>
      </c>
      <c r="Y401" s="33"/>
      <c r="Z401" s="33">
        <f t="shared" si="338"/>
        <v>4107</v>
      </c>
      <c r="AA401" s="33">
        <f t="shared" si="339"/>
        <v>567810</v>
      </c>
      <c r="AB401" s="33"/>
      <c r="AC401" s="46">
        <f t="shared" si="340"/>
        <v>1.7801036385799912E-2</v>
      </c>
      <c r="AD401" s="33"/>
      <c r="AE401" s="33">
        <f t="shared" si="341"/>
        <v>1448.4948979591836</v>
      </c>
      <c r="AF401" s="50"/>
      <c r="AG401" s="33">
        <f t="shared" si="342"/>
        <v>5036</v>
      </c>
      <c r="AH401" s="33">
        <f t="shared" si="315"/>
        <v>1131423052.060914</v>
      </c>
      <c r="AI401" s="213">
        <f t="shared" si="343"/>
        <v>-6.5677179962894253E-2</v>
      </c>
      <c r="AJ401" s="50"/>
      <c r="AK401" s="111"/>
      <c r="AL401" s="23">
        <f t="shared" si="344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45"/>
        <v>3.0295801845477118E-3</v>
      </c>
      <c r="AS401" s="25"/>
      <c r="AT401" s="25"/>
      <c r="AU401" s="24"/>
      <c r="AV401" s="298">
        <f t="shared" si="346"/>
        <v>0.77657863773431601</v>
      </c>
      <c r="AW401" s="298"/>
      <c r="AX401" s="24">
        <f t="shared" si="347"/>
        <v>63191.275510204083</v>
      </c>
      <c r="AY401" s="308"/>
      <c r="AZ401" s="111"/>
      <c r="BA401" s="65">
        <f t="shared" si="348"/>
        <v>1463953</v>
      </c>
      <c r="BB401" s="66"/>
      <c r="BC401" s="66">
        <v>424903332</v>
      </c>
      <c r="BD401" s="66"/>
      <c r="BE401" s="66">
        <f t="shared" si="349"/>
        <v>74479</v>
      </c>
      <c r="BF401" s="66"/>
      <c r="BG401" s="144">
        <f t="shared" si="350"/>
        <v>5.0875267170462438E-2</v>
      </c>
      <c r="BH401" s="66"/>
      <c r="BI401" s="170"/>
      <c r="BJ401" s="66"/>
      <c r="BK401" s="66">
        <f t="shared" si="351"/>
        <v>9736179</v>
      </c>
      <c r="BL401" s="66"/>
      <c r="BM401" s="144">
        <f t="shared" si="352"/>
        <v>5.0038315852656362E-2</v>
      </c>
      <c r="BN401" s="65">
        <f t="shared" si="353"/>
        <v>1083937.0714285714</v>
      </c>
      <c r="BO401" s="66"/>
      <c r="BP401" s="66">
        <f t="shared" si="354"/>
        <v>30990603</v>
      </c>
      <c r="BQ401" s="66"/>
      <c r="BR401" s="435">
        <f t="shared" si="355"/>
        <v>7.2935655397496385E-2</v>
      </c>
      <c r="BS401" s="66"/>
      <c r="BT401" s="75"/>
      <c r="BU401" s="170"/>
      <c r="BV401" s="1"/>
      <c r="BW401" s="61">
        <f t="shared" si="189"/>
        <v>392</v>
      </c>
    </row>
    <row r="402" spans="2:75" x14ac:dyDescent="0.3">
      <c r="B402" s="158">
        <f t="shared" si="163"/>
        <v>44302</v>
      </c>
      <c r="C402" s="61"/>
      <c r="D402" s="17">
        <v>81773</v>
      </c>
      <c r="E402" s="16"/>
      <c r="F402" s="16"/>
      <c r="G402" s="16"/>
      <c r="H402" s="16">
        <f t="shared" si="332"/>
        <v>31979354</v>
      </c>
      <c r="I402" s="16"/>
      <c r="J402" s="436">
        <f t="shared" si="333"/>
        <v>2.5636113283950906E-3</v>
      </c>
      <c r="K402" s="16"/>
      <c r="L402" s="16"/>
      <c r="M402" s="16"/>
      <c r="N402" s="16">
        <f t="shared" si="334"/>
        <v>483587</v>
      </c>
      <c r="O402" s="16">
        <f t="shared" si="335"/>
        <v>81372.40203562341</v>
      </c>
      <c r="P402" s="41"/>
      <c r="Q402" s="17">
        <f t="shared" si="336"/>
        <v>483587</v>
      </c>
      <c r="R402" s="16"/>
      <c r="S402" s="60">
        <f t="shared" si="337"/>
        <v>4.2716742565376387E-2</v>
      </c>
      <c r="T402" s="16"/>
      <c r="U402" s="41"/>
      <c r="V402" s="10">
        <f t="shared" si="356"/>
        <v>294</v>
      </c>
      <c r="W402" s="34">
        <v>887</v>
      </c>
      <c r="X402" s="33">
        <v>4256</v>
      </c>
      <c r="Y402" s="33"/>
      <c r="Z402" s="33">
        <f t="shared" si="338"/>
        <v>4252</v>
      </c>
      <c r="AA402" s="33">
        <f t="shared" si="339"/>
        <v>568697</v>
      </c>
      <c r="AB402" s="33"/>
      <c r="AC402" s="46">
        <f t="shared" si="340"/>
        <v>1.7783254783695756E-2</v>
      </c>
      <c r="AD402" s="33"/>
      <c r="AE402" s="33">
        <f t="shared" si="341"/>
        <v>1447.0661577608143</v>
      </c>
      <c r="AF402" s="50"/>
      <c r="AG402" s="33">
        <f t="shared" si="342"/>
        <v>4994</v>
      </c>
      <c r="AH402" s="33">
        <f t="shared" si="315"/>
        <v>1131359557.060914</v>
      </c>
      <c r="AI402" s="213">
        <f t="shared" si="343"/>
        <v>-6.0925159834524255E-2</v>
      </c>
      <c r="AJ402" s="50"/>
      <c r="AK402" s="111"/>
      <c r="AL402" s="23">
        <f t="shared" si="344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45"/>
        <v>2.6323948426747752E-3</v>
      </c>
      <c r="AS402" s="25"/>
      <c r="AT402" s="25"/>
      <c r="AU402" s="24"/>
      <c r="AV402" s="298">
        <f t="shared" si="346"/>
        <v>0.7766319169549204</v>
      </c>
      <c r="AW402" s="298"/>
      <c r="AX402" s="24">
        <f t="shared" si="347"/>
        <v>63196.404580152674</v>
      </c>
      <c r="AY402" s="308"/>
      <c r="AZ402" s="111"/>
      <c r="BA402" s="65">
        <f t="shared" si="348"/>
        <v>1659274</v>
      </c>
      <c r="BB402" s="66"/>
      <c r="BC402" s="66">
        <v>426562606</v>
      </c>
      <c r="BD402" s="66"/>
      <c r="BE402" s="66">
        <f t="shared" si="349"/>
        <v>81773</v>
      </c>
      <c r="BF402" s="66"/>
      <c r="BG402" s="144">
        <f t="shared" si="350"/>
        <v>4.9282397000133794E-2</v>
      </c>
      <c r="BH402" s="66"/>
      <c r="BI402" s="170"/>
      <c r="BJ402" s="66"/>
      <c r="BK402" s="66">
        <f t="shared" si="351"/>
        <v>9773276</v>
      </c>
      <c r="BL402" s="66"/>
      <c r="BM402" s="144">
        <f t="shared" si="352"/>
        <v>4.9480542655297978E-2</v>
      </c>
      <c r="BN402" s="65">
        <f t="shared" si="353"/>
        <v>1085401.0330788805</v>
      </c>
      <c r="BO402" s="66"/>
      <c r="BP402" s="66">
        <f t="shared" si="354"/>
        <v>31072376</v>
      </c>
      <c r="BQ402" s="66"/>
      <c r="BR402" s="435">
        <f t="shared" si="355"/>
        <v>7.2843647246472423E-2</v>
      </c>
      <c r="BS402" s="66"/>
      <c r="BT402" s="75"/>
      <c r="BU402" s="170"/>
      <c r="BV402" s="1"/>
      <c r="BW402" s="61">
        <f t="shared" si="189"/>
        <v>393</v>
      </c>
    </row>
    <row r="403" spans="2:75" x14ac:dyDescent="0.3">
      <c r="B403" s="158">
        <f t="shared" si="163"/>
        <v>44303</v>
      </c>
      <c r="C403" s="61"/>
      <c r="D403" s="17">
        <v>63581</v>
      </c>
      <c r="E403" s="16"/>
      <c r="F403" s="16"/>
      <c r="G403" s="16"/>
      <c r="H403" s="16">
        <f t="shared" si="332"/>
        <v>32042935</v>
      </c>
      <c r="I403" s="16"/>
      <c r="J403" s="436">
        <f t="shared" si="333"/>
        <v>1.9881890046934657E-3</v>
      </c>
      <c r="K403" s="16"/>
      <c r="L403" s="16"/>
      <c r="M403" s="16"/>
      <c r="N403" s="16">
        <f t="shared" si="334"/>
        <v>480388</v>
      </c>
      <c r="O403" s="16">
        <f t="shared" si="335"/>
        <v>81327.246192893406</v>
      </c>
      <c r="P403" s="41"/>
      <c r="Q403" s="17">
        <f t="shared" si="336"/>
        <v>480388</v>
      </c>
      <c r="R403" s="16"/>
      <c r="S403" s="60">
        <f t="shared" si="337"/>
        <v>3.442276303719622E-2</v>
      </c>
      <c r="T403" s="16"/>
      <c r="U403" s="41"/>
      <c r="V403" s="10">
        <f t="shared" si="356"/>
        <v>295</v>
      </c>
      <c r="W403" s="34">
        <v>738</v>
      </c>
      <c r="X403" s="33">
        <v>4256</v>
      </c>
      <c r="Y403" s="33"/>
      <c r="Z403" s="33">
        <f t="shared" si="338"/>
        <v>4714</v>
      </c>
      <c r="AA403" s="33">
        <f t="shared" si="339"/>
        <v>569435</v>
      </c>
      <c r="AB403" s="33"/>
      <c r="AC403" s="46">
        <f t="shared" si="340"/>
        <v>1.7771000066005189E-2</v>
      </c>
      <c r="AD403" s="33"/>
      <c r="AE403" s="33">
        <f t="shared" si="341"/>
        <v>1445.266497461929</v>
      </c>
      <c r="AF403" s="50"/>
      <c r="AG403" s="33">
        <f t="shared" si="342"/>
        <v>4990</v>
      </c>
      <c r="AH403" s="33">
        <f t="shared" si="315"/>
        <v>1131296928.060914</v>
      </c>
      <c r="AI403" s="213">
        <f t="shared" si="343"/>
        <v>-5.0066628593184843E-2</v>
      </c>
      <c r="AJ403" s="50"/>
      <c r="AK403" s="111"/>
      <c r="AL403" s="23">
        <f t="shared" si="344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45"/>
        <v>2.7840424941235949E-3</v>
      </c>
      <c r="AS403" s="25"/>
      <c r="AT403" s="25"/>
      <c r="AU403" s="24"/>
      <c r="AV403" s="298">
        <f t="shared" si="346"/>
        <v>0.77724877574416951</v>
      </c>
      <c r="AW403" s="298"/>
      <c r="AX403" s="24">
        <f t="shared" si="347"/>
        <v>63211.502538071065</v>
      </c>
      <c r="AY403" s="308"/>
      <c r="AZ403" s="111"/>
      <c r="BA403" s="65">
        <f t="shared" si="348"/>
        <v>1569235</v>
      </c>
      <c r="BB403" s="66"/>
      <c r="BC403" s="66">
        <v>428131841</v>
      </c>
      <c r="BD403" s="66"/>
      <c r="BE403" s="66">
        <f t="shared" si="349"/>
        <v>63581</v>
      </c>
      <c r="BF403" s="66"/>
      <c r="BG403" s="144">
        <f t="shared" si="350"/>
        <v>4.051719468403394E-2</v>
      </c>
      <c r="BH403" s="66"/>
      <c r="BI403" s="170"/>
      <c r="BJ403" s="66"/>
      <c r="BK403" s="66">
        <f t="shared" si="351"/>
        <v>9901210</v>
      </c>
      <c r="BL403" s="66"/>
      <c r="BM403" s="144">
        <f t="shared" si="352"/>
        <v>4.8518110412767733E-2</v>
      </c>
      <c r="BN403" s="65">
        <f t="shared" si="353"/>
        <v>1086629.0380710659</v>
      </c>
      <c r="BO403" s="66"/>
      <c r="BP403" s="66">
        <f t="shared" si="354"/>
        <v>31135957</v>
      </c>
      <c r="BQ403" s="66"/>
      <c r="BR403" s="435">
        <f t="shared" si="355"/>
        <v>7.27251608459554E-2</v>
      </c>
      <c r="BS403" s="66"/>
      <c r="BT403" s="75"/>
      <c r="BU403" s="170"/>
      <c r="BV403" s="1"/>
      <c r="BW403" s="61">
        <f t="shared" si="189"/>
        <v>394</v>
      </c>
    </row>
    <row r="404" spans="2:75" x14ac:dyDescent="0.3">
      <c r="B404" s="347">
        <f t="shared" si="163"/>
        <v>44304</v>
      </c>
      <c r="C404" s="61"/>
      <c r="D404" s="17">
        <v>43181</v>
      </c>
      <c r="E404" s="16"/>
      <c r="F404" s="16"/>
      <c r="G404" s="16"/>
      <c r="H404" s="16">
        <f t="shared" si="332"/>
        <v>32086116</v>
      </c>
      <c r="I404" s="16"/>
      <c r="J404" s="436">
        <f t="shared" si="333"/>
        <v>1.3475981522916051E-3</v>
      </c>
      <c r="K404" s="16"/>
      <c r="L404" s="16"/>
      <c r="M404" s="16"/>
      <c r="N404" s="577">
        <f t="shared" si="334"/>
        <v>475695</v>
      </c>
      <c r="O404" s="16">
        <f t="shared" si="335"/>
        <v>81230.673417721526</v>
      </c>
      <c r="P404" s="41"/>
      <c r="Q404" s="17">
        <f t="shared" si="336"/>
        <v>475695</v>
      </c>
      <c r="R404" s="16"/>
      <c r="S404" s="60">
        <f t="shared" si="337"/>
        <v>8.4579406808011053E-4</v>
      </c>
      <c r="T404" s="16"/>
      <c r="U404" s="41"/>
      <c r="V404" s="10">
        <f t="shared" si="356"/>
        <v>296</v>
      </c>
      <c r="W404" s="34">
        <v>310</v>
      </c>
      <c r="X404" s="33">
        <v>4256</v>
      </c>
      <c r="Y404" s="33"/>
      <c r="Z404" s="33">
        <f t="shared" si="338"/>
        <v>4564</v>
      </c>
      <c r="AA404" s="33">
        <f t="shared" si="339"/>
        <v>569745</v>
      </c>
      <c r="AB404" s="33"/>
      <c r="AC404" s="46">
        <f t="shared" si="340"/>
        <v>1.7756745627922059E-2</v>
      </c>
      <c r="AD404" s="33"/>
      <c r="AE404" s="33">
        <f t="shared" si="341"/>
        <v>1442.3924050632911</v>
      </c>
      <c r="AF404" s="50"/>
      <c r="AG404" s="33">
        <f t="shared" si="342"/>
        <v>5024</v>
      </c>
      <c r="AH404" s="33">
        <f t="shared" si="315"/>
        <v>1131230515.060914</v>
      </c>
      <c r="AI404" s="213">
        <f t="shared" si="343"/>
        <v>-4.4685301388096593E-2</v>
      </c>
      <c r="AJ404" s="50"/>
      <c r="AK404" s="111"/>
      <c r="AL404" s="23">
        <f t="shared" si="344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45"/>
        <v>2.2443788342191144E-3</v>
      </c>
      <c r="AS404" s="25"/>
      <c r="AT404" s="25"/>
      <c r="AU404" s="24"/>
      <c r="AV404" s="298">
        <f t="shared" si="346"/>
        <v>0.77794485939027336</v>
      </c>
      <c r="AW404" s="298"/>
      <c r="AX404" s="24">
        <f t="shared" si="347"/>
        <v>63192.984810126582</v>
      </c>
      <c r="AY404" s="308"/>
      <c r="AZ404" s="111"/>
      <c r="BA404" s="65">
        <f t="shared" si="348"/>
        <v>1088878</v>
      </c>
      <c r="BB404" s="66"/>
      <c r="BC404" s="66">
        <v>429220719</v>
      </c>
      <c r="BD404" s="66"/>
      <c r="BE404" s="66">
        <f t="shared" si="349"/>
        <v>43181</v>
      </c>
      <c r="BF404" s="66"/>
      <c r="BG404" s="144">
        <f t="shared" si="350"/>
        <v>3.9656416972332992E-2</v>
      </c>
      <c r="BH404" s="66"/>
      <c r="BI404" s="170"/>
      <c r="BJ404" s="66"/>
      <c r="BK404" s="66">
        <f t="shared" si="351"/>
        <v>9833215</v>
      </c>
      <c r="BL404" s="66"/>
      <c r="BM404" s="144">
        <f t="shared" si="352"/>
        <v>4.8376344867878916E-2</v>
      </c>
      <c r="BN404" s="65">
        <f t="shared" si="353"/>
        <v>1086634.7316455697</v>
      </c>
      <c r="BO404" s="66"/>
      <c r="BP404" s="66">
        <f t="shared" si="354"/>
        <v>31179138</v>
      </c>
      <c r="BQ404" s="66"/>
      <c r="BR404" s="435">
        <f t="shared" si="355"/>
        <v>7.2641269677384795E-2</v>
      </c>
      <c r="BS404" s="66"/>
      <c r="BT404" s="75"/>
      <c r="BU404" s="170"/>
      <c r="BV404" s="1"/>
      <c r="BW404" s="61">
        <f t="shared" si="189"/>
        <v>395</v>
      </c>
    </row>
    <row r="405" spans="2:75" x14ac:dyDescent="0.3">
      <c r="B405" s="158">
        <f t="shared" si="163"/>
        <v>44305</v>
      </c>
      <c r="C405" s="61"/>
      <c r="D405" s="17">
        <v>51650</v>
      </c>
      <c r="E405" s="16"/>
      <c r="F405" s="16"/>
      <c r="G405" s="16"/>
      <c r="H405" s="16">
        <f t="shared" si="332"/>
        <v>32137766</v>
      </c>
      <c r="I405" s="16"/>
      <c r="J405" s="436">
        <f t="shared" si="333"/>
        <v>1.6097305139705909E-3</v>
      </c>
      <c r="K405" s="16"/>
      <c r="L405" s="16"/>
      <c r="M405" s="16"/>
      <c r="N405" s="16">
        <f t="shared" si="334"/>
        <v>470823</v>
      </c>
      <c r="O405" s="16">
        <f t="shared" si="335"/>
        <v>81155.974747474742</v>
      </c>
      <c r="P405" s="41"/>
      <c r="Q405" s="17">
        <f t="shared" si="336"/>
        <v>470823</v>
      </c>
      <c r="R405" s="16"/>
      <c r="S405" s="60">
        <f t="shared" si="337"/>
        <v>-7.0607439088430125E-3</v>
      </c>
      <c r="T405" s="16"/>
      <c r="U405" s="41"/>
      <c r="V405" s="10">
        <f t="shared" si="356"/>
        <v>297</v>
      </c>
      <c r="W405" s="34">
        <v>488</v>
      </c>
      <c r="X405" s="33">
        <v>4256</v>
      </c>
      <c r="Y405" s="33"/>
      <c r="Z405" s="33">
        <f t="shared" si="338"/>
        <v>4233</v>
      </c>
      <c r="AA405" s="33">
        <f t="shared" si="339"/>
        <v>570233</v>
      </c>
      <c r="AB405" s="33"/>
      <c r="AC405" s="46">
        <f t="shared" si="340"/>
        <v>1.7743392617893851E-2</v>
      </c>
      <c r="AD405" s="33"/>
      <c r="AE405" s="33">
        <f t="shared" si="341"/>
        <v>1439.9823232323233</v>
      </c>
      <c r="AF405" s="50"/>
      <c r="AG405" s="33">
        <f t="shared" si="342"/>
        <v>5052</v>
      </c>
      <c r="AH405" s="33">
        <f t="shared" si="315"/>
        <v>1131174607.060914</v>
      </c>
      <c r="AI405" s="213">
        <f t="shared" si="343"/>
        <v>-2.7526467757459094E-2</v>
      </c>
      <c r="AJ405" s="50"/>
      <c r="AK405" s="111"/>
      <c r="AL405" s="23">
        <f t="shared" si="344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45"/>
        <v>3.2944691946057625E-3</v>
      </c>
      <c r="AS405" s="25"/>
      <c r="AT405" s="25"/>
      <c r="AU405" s="24"/>
      <c r="AV405" s="298">
        <f t="shared" si="346"/>
        <v>0.77925338680977385</v>
      </c>
      <c r="AW405" s="298"/>
      <c r="AX405" s="24">
        <f t="shared" si="347"/>
        <v>63241.068181818184</v>
      </c>
      <c r="AY405" s="308"/>
      <c r="AZ405" s="111"/>
      <c r="BA405" s="65">
        <f t="shared" si="348"/>
        <v>1665900</v>
      </c>
      <c r="BB405" s="66"/>
      <c r="BC405" s="66">
        <v>430886619</v>
      </c>
      <c r="BD405" s="66"/>
      <c r="BE405" s="66">
        <f t="shared" si="349"/>
        <v>51650</v>
      </c>
      <c r="BF405" s="66"/>
      <c r="BG405" s="144">
        <f t="shared" si="350"/>
        <v>3.1004261960501833E-2</v>
      </c>
      <c r="BH405" s="66"/>
      <c r="BI405" s="170"/>
      <c r="BJ405" s="66"/>
      <c r="BK405" s="66">
        <f t="shared" si="351"/>
        <v>10063920</v>
      </c>
      <c r="BL405" s="66"/>
      <c r="BM405" s="144">
        <f t="shared" si="352"/>
        <v>4.6783261393174826E-2</v>
      </c>
      <c r="BN405" s="65">
        <f t="shared" si="353"/>
        <v>1088097.5227272727</v>
      </c>
      <c r="BO405" s="66"/>
      <c r="BP405" s="66">
        <f t="shared" si="354"/>
        <v>31230788</v>
      </c>
      <c r="BQ405" s="66"/>
      <c r="BR405" s="435">
        <f t="shared" si="355"/>
        <v>7.2480292083519082E-2</v>
      </c>
      <c r="BS405" s="66"/>
      <c r="BT405" s="75"/>
      <c r="BU405" s="170"/>
      <c r="BV405" s="1"/>
      <c r="BW405" s="61">
        <f t="shared" si="189"/>
        <v>396</v>
      </c>
    </row>
    <row r="406" spans="2:75" x14ac:dyDescent="0.3">
      <c r="B406" s="158">
        <f t="shared" si="163"/>
        <v>44306</v>
      </c>
      <c r="C406" s="61"/>
      <c r="D406" s="17">
        <v>60317</v>
      </c>
      <c r="E406" s="16"/>
      <c r="F406" s="16"/>
      <c r="G406" s="16"/>
      <c r="H406" s="16">
        <f t="shared" si="332"/>
        <v>32198083</v>
      </c>
      <c r="I406" s="16"/>
      <c r="J406" s="436">
        <f t="shared" si="333"/>
        <v>1.8768261614699666E-3</v>
      </c>
      <c r="K406" s="16"/>
      <c r="L406" s="16"/>
      <c r="M406" s="16"/>
      <c r="N406" s="16">
        <f t="shared" si="334"/>
        <v>453420</v>
      </c>
      <c r="O406" s="16">
        <f t="shared" si="335"/>
        <v>81103.483627204027</v>
      </c>
      <c r="P406" s="41"/>
      <c r="Q406" s="17">
        <f t="shared" si="336"/>
        <v>453420</v>
      </c>
      <c r="R406" s="16"/>
      <c r="S406" s="60">
        <f t="shared" si="337"/>
        <v>-7.3912190977271613E-2</v>
      </c>
      <c r="T406" s="16"/>
      <c r="U406" s="41"/>
      <c r="V406" s="10">
        <f t="shared" si="356"/>
        <v>298</v>
      </c>
      <c r="W406" s="34">
        <v>883</v>
      </c>
      <c r="X406" s="33">
        <v>4256</v>
      </c>
      <c r="Y406" s="33"/>
      <c r="Z406" s="33">
        <f t="shared" si="338"/>
        <v>4201</v>
      </c>
      <c r="AA406" s="33">
        <f t="shared" si="339"/>
        <v>571116</v>
      </c>
      <c r="AB406" s="33"/>
      <c r="AC406" s="46">
        <f t="shared" si="340"/>
        <v>1.7737577730947522E-2</v>
      </c>
      <c r="AD406" s="33"/>
      <c r="AE406" s="33">
        <f t="shared" si="341"/>
        <v>1438.5793450881613</v>
      </c>
      <c r="AF406" s="50"/>
      <c r="AG406" s="33">
        <f t="shared" si="342"/>
        <v>5116</v>
      </c>
      <c r="AH406" s="33">
        <f t="shared" si="315"/>
        <v>1131135102.060914</v>
      </c>
      <c r="AI406" s="213">
        <f t="shared" si="343"/>
        <v>1.5661707126076742E-3</v>
      </c>
      <c r="AJ406" s="50"/>
      <c r="AK406" s="111"/>
      <c r="AL406" s="23">
        <f t="shared" si="344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45"/>
        <v>2.4785709548236202E-3</v>
      </c>
      <c r="AS406" s="25"/>
      <c r="AT406" s="25"/>
      <c r="AU406" s="24"/>
      <c r="AV406" s="298">
        <f t="shared" si="346"/>
        <v>0.7797214200609397</v>
      </c>
      <c r="AW406" s="298"/>
      <c r="AX406" s="24">
        <f t="shared" si="347"/>
        <v>63238.123425692698</v>
      </c>
      <c r="AY406" s="308"/>
      <c r="AZ406" s="111"/>
      <c r="BA406" s="65">
        <f t="shared" si="348"/>
        <v>1055104</v>
      </c>
      <c r="BB406" s="66"/>
      <c r="BC406" s="66">
        <v>431941723</v>
      </c>
      <c r="BD406" s="66"/>
      <c r="BE406" s="66">
        <f t="shared" si="349"/>
        <v>60317</v>
      </c>
      <c r="BF406" s="66"/>
      <c r="BG406" s="144">
        <f t="shared" si="350"/>
        <v>5.7166876440616278E-2</v>
      </c>
      <c r="BH406" s="66"/>
      <c r="BI406" s="170"/>
      <c r="BJ406" s="66"/>
      <c r="BK406" s="66">
        <f t="shared" si="351"/>
        <v>9814962</v>
      </c>
      <c r="BL406" s="66"/>
      <c r="BM406" s="144">
        <f t="shared" si="352"/>
        <v>4.6196816656040036E-2</v>
      </c>
      <c r="BN406" s="65">
        <f t="shared" si="353"/>
        <v>1088014.4156171284</v>
      </c>
      <c r="BO406" s="66"/>
      <c r="BP406" s="66">
        <f t="shared" si="354"/>
        <v>31291105</v>
      </c>
      <c r="BQ406" s="66"/>
      <c r="BR406" s="435">
        <f t="shared" si="355"/>
        <v>7.244288600478635E-2</v>
      </c>
      <c r="BS406" s="66"/>
      <c r="BT406" s="75"/>
      <c r="BU406" s="170"/>
      <c r="BV406" s="1"/>
      <c r="BW406" s="61">
        <f t="shared" si="189"/>
        <v>397</v>
      </c>
    </row>
    <row r="407" spans="2:75" x14ac:dyDescent="0.3">
      <c r="B407" s="158">
        <f t="shared" si="163"/>
        <v>44307</v>
      </c>
      <c r="C407" s="61"/>
      <c r="D407" s="17">
        <v>65057</v>
      </c>
      <c r="E407" s="16"/>
      <c r="F407" s="16"/>
      <c r="G407" s="16"/>
      <c r="H407" s="16">
        <f t="shared" si="332"/>
        <v>32263140</v>
      </c>
      <c r="I407" s="16"/>
      <c r="J407" s="436">
        <f t="shared" si="333"/>
        <v>2.020524016911193E-3</v>
      </c>
      <c r="K407" s="16"/>
      <c r="L407" s="16"/>
      <c r="M407" s="16"/>
      <c r="N407" s="16">
        <f t="shared" si="334"/>
        <v>440038</v>
      </c>
      <c r="O407" s="16">
        <f t="shared" si="335"/>
        <v>81063.165829145728</v>
      </c>
      <c r="P407" s="41"/>
      <c r="Q407" s="17">
        <f t="shared" si="336"/>
        <v>440038</v>
      </c>
      <c r="R407" s="16"/>
      <c r="S407" s="60">
        <f t="shared" si="337"/>
        <v>-0.10718169718218414</v>
      </c>
      <c r="T407" s="16"/>
      <c r="U407" s="41"/>
      <c r="V407" s="10">
        <f t="shared" si="356"/>
        <v>299</v>
      </c>
      <c r="W407" s="34">
        <v>876</v>
      </c>
      <c r="X407" s="33">
        <v>4256</v>
      </c>
      <c r="Y407" s="33"/>
      <c r="Z407" s="33">
        <f t="shared" si="338"/>
        <v>4182</v>
      </c>
      <c r="AA407" s="33">
        <f t="shared" si="339"/>
        <v>571992</v>
      </c>
      <c r="AB407" s="33"/>
      <c r="AC407" s="46">
        <f t="shared" si="340"/>
        <v>1.772896252503631E-2</v>
      </c>
      <c r="AD407" s="33"/>
      <c r="AE407" s="33">
        <f t="shared" si="341"/>
        <v>1437.1658291457286</v>
      </c>
      <c r="AF407" s="50"/>
      <c r="AG407" s="33">
        <f t="shared" si="342"/>
        <v>5077</v>
      </c>
      <c r="AH407" s="33">
        <f t="shared" si="315"/>
        <v>1131089354.060914</v>
      </c>
      <c r="AI407" s="213">
        <f t="shared" si="343"/>
        <v>-1.4174757281553398E-2</v>
      </c>
      <c r="AJ407" s="50"/>
      <c r="AK407" s="111"/>
      <c r="AL407" s="23">
        <f t="shared" si="344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45"/>
        <v>2.8638704572517574E-3</v>
      </c>
      <c r="AS407" s="25"/>
      <c r="AT407" s="25"/>
      <c r="AU407" s="24"/>
      <c r="AV407" s="298">
        <f t="shared" si="346"/>
        <v>0.78037766937750019</v>
      </c>
      <c r="AW407" s="298"/>
      <c r="AX407" s="24">
        <f t="shared" si="347"/>
        <v>63259.884422110554</v>
      </c>
      <c r="AY407" s="308"/>
      <c r="AZ407" s="111"/>
      <c r="BA407" s="65">
        <f t="shared" si="348"/>
        <v>1497923</v>
      </c>
      <c r="BB407" s="66"/>
      <c r="BC407" s="66">
        <v>433439646</v>
      </c>
      <c r="BD407" s="66"/>
      <c r="BE407" s="66">
        <f t="shared" si="349"/>
        <v>65057</v>
      </c>
      <c r="BF407" s="66"/>
      <c r="BG407" s="144">
        <f t="shared" si="350"/>
        <v>4.3431471444126298E-2</v>
      </c>
      <c r="BH407" s="66"/>
      <c r="BI407" s="170"/>
      <c r="BJ407" s="66"/>
      <c r="BK407" s="66">
        <f t="shared" si="351"/>
        <v>10000267</v>
      </c>
      <c r="BL407" s="66"/>
      <c r="BM407" s="144">
        <f t="shared" si="352"/>
        <v>4.4002625129909032E-2</v>
      </c>
      <c r="BN407" s="65">
        <f t="shared" si="353"/>
        <v>1089044.336683417</v>
      </c>
      <c r="BO407" s="66"/>
      <c r="BP407" s="66">
        <f t="shared" si="354"/>
        <v>31356162</v>
      </c>
      <c r="BQ407" s="66"/>
      <c r="BR407" s="435">
        <f t="shared" si="355"/>
        <v>7.2342625528999255E-2</v>
      </c>
      <c r="BS407" s="66"/>
      <c r="BT407" s="75"/>
      <c r="BU407" s="170"/>
      <c r="BV407" s="1"/>
      <c r="BW407" s="61">
        <f t="shared" si="189"/>
        <v>398</v>
      </c>
    </row>
    <row r="408" spans="2:75" x14ac:dyDescent="0.3">
      <c r="B408" s="158">
        <f t="shared" si="163"/>
        <v>44308</v>
      </c>
      <c r="C408" s="61"/>
      <c r="D408" s="17">
        <v>67070</v>
      </c>
      <c r="E408" s="16"/>
      <c r="F408" s="16"/>
      <c r="G408" s="16"/>
      <c r="H408" s="16">
        <f t="shared" si="332"/>
        <v>32330210</v>
      </c>
      <c r="I408" s="16"/>
      <c r="J408" s="436">
        <f t="shared" si="333"/>
        <v>2.0788429148557767E-3</v>
      </c>
      <c r="K408" s="16"/>
      <c r="L408" s="16"/>
      <c r="M408" s="16"/>
      <c r="N408" s="16">
        <f t="shared" si="334"/>
        <v>432629</v>
      </c>
      <c r="O408" s="16">
        <f t="shared" si="335"/>
        <v>81028.095238095237</v>
      </c>
      <c r="P408" s="41"/>
      <c r="Q408" s="17">
        <f t="shared" si="336"/>
        <v>432629</v>
      </c>
      <c r="R408" s="16"/>
      <c r="S408" s="60">
        <f t="shared" si="337"/>
        <v>-0.11197663296262998</v>
      </c>
      <c r="T408" s="16"/>
      <c r="U408" s="41"/>
      <c r="V408" s="10">
        <f t="shared" si="356"/>
        <v>300</v>
      </c>
      <c r="W408" s="34">
        <v>896</v>
      </c>
      <c r="X408" s="33">
        <v>4256</v>
      </c>
      <c r="Y408" s="33"/>
      <c r="Z408" s="33">
        <f t="shared" si="338"/>
        <v>4191</v>
      </c>
      <c r="AA408" s="33">
        <f t="shared" si="339"/>
        <v>572888</v>
      </c>
      <c r="AB408" s="33"/>
      <c r="AC408" s="46">
        <f t="shared" si="340"/>
        <v>1.7719897272550966E-2</v>
      </c>
      <c r="AD408" s="33"/>
      <c r="AE408" s="33">
        <f t="shared" si="341"/>
        <v>1435.8095238095239</v>
      </c>
      <c r="AF408" s="50"/>
      <c r="AG408" s="33">
        <f t="shared" si="342"/>
        <v>5078</v>
      </c>
      <c r="AH408" s="33">
        <f t="shared" si="315"/>
        <v>1131030649.060914</v>
      </c>
      <c r="AI408" s="213">
        <f t="shared" si="343"/>
        <v>8.339952343129467E-3</v>
      </c>
      <c r="AJ408" s="50"/>
      <c r="AK408" s="111"/>
      <c r="AL408" s="23">
        <f t="shared" si="344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45"/>
        <v>2.3522651275741601E-3</v>
      </c>
      <c r="AS408" s="25"/>
      <c r="AT408" s="25"/>
      <c r="AU408" s="24"/>
      <c r="AV408" s="298">
        <f t="shared" si="346"/>
        <v>0.78059059931871766</v>
      </c>
      <c r="AW408" s="298"/>
      <c r="AX408" s="24">
        <f t="shared" si="347"/>
        <v>63249.769423558901</v>
      </c>
      <c r="AY408" s="308"/>
      <c r="AZ408" s="111"/>
      <c r="BA408" s="65">
        <f t="shared" si="348"/>
        <v>1998966</v>
      </c>
      <c r="BB408" s="66"/>
      <c r="BC408" s="66">
        <v>435438612</v>
      </c>
      <c r="BD408" s="66"/>
      <c r="BE408" s="66">
        <f t="shared" si="349"/>
        <v>67070</v>
      </c>
      <c r="BF408" s="66"/>
      <c r="BG408" s="144">
        <f t="shared" si="350"/>
        <v>3.3552346563173158E-2</v>
      </c>
      <c r="BH408" s="66"/>
      <c r="BI408" s="170"/>
      <c r="BJ408" s="66"/>
      <c r="BK408" s="66">
        <f t="shared" si="351"/>
        <v>10535280</v>
      </c>
      <c r="BL408" s="66"/>
      <c r="BM408" s="144">
        <f t="shared" si="352"/>
        <v>4.1064784229749948E-2</v>
      </c>
      <c r="BN408" s="65">
        <f t="shared" si="353"/>
        <v>1091324.8421052631</v>
      </c>
      <c r="BO408" s="66"/>
      <c r="BP408" s="66">
        <f t="shared" si="354"/>
        <v>31423232</v>
      </c>
      <c r="BQ408" s="66"/>
      <c r="BR408" s="435">
        <f t="shared" si="355"/>
        <v>7.2164551176733954E-2</v>
      </c>
      <c r="BS408" s="66"/>
      <c r="BT408" s="75"/>
      <c r="BU408" s="170"/>
      <c r="BV408" s="1"/>
      <c r="BW408" s="61">
        <f t="shared" si="189"/>
        <v>399</v>
      </c>
    </row>
    <row r="409" spans="2:75" x14ac:dyDescent="0.3">
      <c r="B409" s="158">
        <f t="shared" si="163"/>
        <v>44309</v>
      </c>
      <c r="C409" s="61"/>
      <c r="D409" s="17">
        <v>66515</v>
      </c>
      <c r="E409" s="16"/>
      <c r="F409" s="16"/>
      <c r="G409" s="16"/>
      <c r="H409" s="16">
        <f t="shared" si="332"/>
        <v>32396725</v>
      </c>
      <c r="I409" s="16"/>
      <c r="J409" s="436">
        <f t="shared" si="333"/>
        <v>2.0573636855436448E-3</v>
      </c>
      <c r="K409" s="16"/>
      <c r="L409" s="16"/>
      <c r="M409" s="16"/>
      <c r="N409" s="16">
        <f t="shared" si="334"/>
        <v>417371</v>
      </c>
      <c r="O409" s="16">
        <f t="shared" si="335"/>
        <v>80991.8125</v>
      </c>
      <c r="P409" s="41"/>
      <c r="Q409" s="17">
        <f t="shared" si="336"/>
        <v>417371</v>
      </c>
      <c r="R409" s="16"/>
      <c r="S409" s="60">
        <f t="shared" si="337"/>
        <v>-0.13692675774989815</v>
      </c>
      <c r="T409" s="16"/>
      <c r="U409" s="41"/>
      <c r="V409" s="10">
        <f t="shared" si="356"/>
        <v>301</v>
      </c>
      <c r="W409" s="34">
        <v>790</v>
      </c>
      <c r="X409" s="33">
        <v>4256</v>
      </c>
      <c r="Y409" s="33"/>
      <c r="Z409" s="33">
        <f t="shared" si="338"/>
        <v>4243</v>
      </c>
      <c r="AA409" s="33">
        <f t="shared" si="339"/>
        <v>573678</v>
      </c>
      <c r="AB409" s="33"/>
      <c r="AC409" s="46">
        <f t="shared" si="340"/>
        <v>1.7707901030119558E-2</v>
      </c>
      <c r="AD409" s="33"/>
      <c r="AE409" s="33">
        <f t="shared" si="341"/>
        <v>1434.1949999999999</v>
      </c>
      <c r="AF409" s="50"/>
      <c r="AG409" s="33">
        <f t="shared" si="342"/>
        <v>4981</v>
      </c>
      <c r="AH409" s="33">
        <f t="shared" si="315"/>
        <v>1130964111.060914</v>
      </c>
      <c r="AI409" s="213">
        <f t="shared" si="343"/>
        <v>-2.603123748498198E-3</v>
      </c>
      <c r="AJ409" s="50"/>
      <c r="AK409" s="111"/>
      <c r="AL409" s="23">
        <f t="shared" si="344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45"/>
        <v>2.3532830694143417E-3</v>
      </c>
      <c r="AS409" s="25"/>
      <c r="AT409" s="25"/>
      <c r="AU409" s="24"/>
      <c r="AV409" s="298">
        <f t="shared" si="346"/>
        <v>0.78082111694932121</v>
      </c>
      <c r="AW409" s="298"/>
      <c r="AX409" s="24">
        <f t="shared" si="347"/>
        <v>63240.1175</v>
      </c>
      <c r="AY409" s="308"/>
      <c r="AZ409" s="111"/>
      <c r="BA409" s="65">
        <f t="shared" si="348"/>
        <v>1629469</v>
      </c>
      <c r="BB409" s="66"/>
      <c r="BC409" s="66">
        <v>437068081</v>
      </c>
      <c r="BD409" s="66"/>
      <c r="BE409" s="66">
        <f t="shared" si="349"/>
        <v>66515</v>
      </c>
      <c r="BF409" s="66"/>
      <c r="BG409" s="144">
        <f t="shared" si="350"/>
        <v>4.0820046285016773E-2</v>
      </c>
      <c r="BH409" s="66"/>
      <c r="BI409" s="170"/>
      <c r="BJ409" s="66"/>
      <c r="BK409" s="66">
        <f t="shared" si="351"/>
        <v>10505475</v>
      </c>
      <c r="BL409" s="66"/>
      <c r="BM409" s="144">
        <f t="shared" si="352"/>
        <v>3.9728903262346536E-2</v>
      </c>
      <c r="BN409" s="65">
        <f t="shared" si="353"/>
        <v>1092670.2024999999</v>
      </c>
      <c r="BO409" s="66"/>
      <c r="BP409" s="66">
        <f t="shared" si="354"/>
        <v>31489747</v>
      </c>
      <c r="BQ409" s="66"/>
      <c r="BR409" s="435">
        <f t="shared" si="355"/>
        <v>7.204769318306728E-2</v>
      </c>
      <c r="BS409" s="66"/>
      <c r="BT409" s="75"/>
      <c r="BU409" s="170"/>
      <c r="BV409" s="1"/>
      <c r="BW409" s="61">
        <f t="shared" si="189"/>
        <v>400</v>
      </c>
    </row>
    <row r="410" spans="2:75" x14ac:dyDescent="0.3">
      <c r="B410" s="158">
        <f t="shared" si="163"/>
        <v>44310</v>
      </c>
      <c r="C410" s="61"/>
      <c r="D410" s="17">
        <v>53280</v>
      </c>
      <c r="E410" s="16"/>
      <c r="F410" s="16"/>
      <c r="G410" s="16"/>
      <c r="H410" s="16">
        <f t="shared" si="332"/>
        <v>32450005</v>
      </c>
      <c r="I410" s="16"/>
      <c r="J410" s="436">
        <f t="shared" si="333"/>
        <v>1.6446106820982678E-3</v>
      </c>
      <c r="K410" s="16"/>
      <c r="L410" s="16"/>
      <c r="M410" s="16"/>
      <c r="N410" s="16">
        <f t="shared" si="334"/>
        <v>407070</v>
      </c>
      <c r="O410" s="16">
        <f t="shared" si="335"/>
        <v>80922.705735660842</v>
      </c>
      <c r="P410" s="41"/>
      <c r="Q410" s="17">
        <f t="shared" si="336"/>
        <v>407070</v>
      </c>
      <c r="R410" s="16"/>
      <c r="S410" s="60">
        <f t="shared" si="337"/>
        <v>-0.15262246350866382</v>
      </c>
      <c r="T410" s="16"/>
      <c r="U410" s="41"/>
      <c r="V410" s="10">
        <f t="shared" si="356"/>
        <v>302</v>
      </c>
      <c r="W410" s="34">
        <v>742</v>
      </c>
      <c r="X410" s="33">
        <v>4256</v>
      </c>
      <c r="Y410" s="33"/>
      <c r="Z410" s="33">
        <f t="shared" si="338"/>
        <v>4675</v>
      </c>
      <c r="AA410" s="33">
        <f t="shared" si="339"/>
        <v>574420</v>
      </c>
      <c r="AB410" s="33"/>
      <c r="AC410" s="46">
        <f t="shared" si="340"/>
        <v>1.7701692187720771E-2</v>
      </c>
      <c r="AD410" s="33"/>
      <c r="AE410" s="33">
        <f t="shared" si="341"/>
        <v>1432.4688279301745</v>
      </c>
      <c r="AF410" s="50"/>
      <c r="AG410" s="33">
        <f t="shared" si="342"/>
        <v>4985</v>
      </c>
      <c r="AH410" s="33">
        <f t="shared" si="315"/>
        <v>1130897065.060914</v>
      </c>
      <c r="AI410" s="213">
        <f t="shared" si="343"/>
        <v>-1.002004008016032E-3</v>
      </c>
      <c r="AJ410" s="50"/>
      <c r="AK410" s="111"/>
      <c r="AL410" s="23">
        <f t="shared" si="344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45"/>
        <v>1.7325631945576318E-3</v>
      </c>
      <c r="AS410" s="25"/>
      <c r="AT410" s="25"/>
      <c r="AU410" s="24"/>
      <c r="AV410" s="298">
        <f t="shared" si="346"/>
        <v>0.7808896793698491</v>
      </c>
      <c r="AW410" s="298"/>
      <c r="AX410" s="24">
        <f t="shared" si="347"/>
        <v>63191.705735660849</v>
      </c>
      <c r="AY410" s="308"/>
      <c r="AZ410" s="111"/>
      <c r="BA410" s="65">
        <f t="shared" si="348"/>
        <v>1523347</v>
      </c>
      <c r="BB410" s="66"/>
      <c r="BC410" s="66">
        <v>438591428</v>
      </c>
      <c r="BD410" s="66"/>
      <c r="BE410" s="66">
        <f t="shared" si="349"/>
        <v>53280</v>
      </c>
      <c r="BF410" s="66"/>
      <c r="BG410" s="144">
        <f t="shared" si="350"/>
        <v>3.4975616192502432E-2</v>
      </c>
      <c r="BH410" s="66"/>
      <c r="BI410" s="170"/>
      <c r="BJ410" s="66"/>
      <c r="BK410" s="66">
        <f t="shared" si="351"/>
        <v>10459587</v>
      </c>
      <c r="BL410" s="66"/>
      <c r="BM410" s="144">
        <f t="shared" si="352"/>
        <v>3.8918362646632225E-2</v>
      </c>
      <c r="BN410" s="65">
        <f t="shared" si="353"/>
        <v>1093744.2094763091</v>
      </c>
      <c r="BO410" s="66"/>
      <c r="BP410" s="66">
        <f t="shared" si="354"/>
        <v>31543027</v>
      </c>
      <c r="BQ410" s="66"/>
      <c r="BR410" s="435">
        <f t="shared" si="355"/>
        <v>7.1918931803655772E-2</v>
      </c>
      <c r="BS410" s="66"/>
      <c r="BT410" s="75"/>
      <c r="BU410" s="170"/>
      <c r="BV410" s="1"/>
      <c r="BW410" s="61">
        <f t="shared" si="189"/>
        <v>401</v>
      </c>
    </row>
    <row r="411" spans="2:75" x14ac:dyDescent="0.3">
      <c r="B411" s="347">
        <f t="shared" si="163"/>
        <v>44311</v>
      </c>
      <c r="C411" s="61"/>
      <c r="D411" s="17">
        <v>34736</v>
      </c>
      <c r="E411" s="16"/>
      <c r="F411" s="16"/>
      <c r="G411" s="16"/>
      <c r="H411" s="16">
        <f t="shared" si="332"/>
        <v>32484741</v>
      </c>
      <c r="I411" s="16"/>
      <c r="J411" s="436">
        <f t="shared" si="333"/>
        <v>1.0704466763564442E-3</v>
      </c>
      <c r="K411" s="16"/>
      <c r="L411" s="16"/>
      <c r="M411" s="16"/>
      <c r="N411" s="577">
        <f t="shared" si="334"/>
        <v>398625</v>
      </c>
      <c r="O411" s="16">
        <f t="shared" si="335"/>
        <v>80807.813432835814</v>
      </c>
      <c r="P411" s="41"/>
      <c r="Q411" s="17">
        <f t="shared" si="336"/>
        <v>398625</v>
      </c>
      <c r="R411" s="16"/>
      <c r="S411" s="60">
        <f t="shared" si="337"/>
        <v>-0.16201557720808502</v>
      </c>
      <c r="T411" s="16"/>
      <c r="U411" s="41"/>
      <c r="V411" s="10">
        <f t="shared" si="356"/>
        <v>303</v>
      </c>
      <c r="W411" s="34">
        <v>273</v>
      </c>
      <c r="X411" s="33">
        <v>4256</v>
      </c>
      <c r="Y411" s="33"/>
      <c r="Z411" s="33">
        <f t="shared" si="338"/>
        <v>4460</v>
      </c>
      <c r="AA411" s="33">
        <f t="shared" si="339"/>
        <v>574693</v>
      </c>
      <c r="AB411" s="33"/>
      <c r="AC411" s="46">
        <f t="shared" si="340"/>
        <v>1.7691167677772159E-2</v>
      </c>
      <c r="AD411" s="33"/>
      <c r="AE411" s="33">
        <f t="shared" si="341"/>
        <v>1429.5845771144279</v>
      </c>
      <c r="AF411" s="50"/>
      <c r="AG411" s="33">
        <f t="shared" si="342"/>
        <v>4948</v>
      </c>
      <c r="AH411" s="33">
        <f t="shared" si="315"/>
        <v>1130820089.060914</v>
      </c>
      <c r="AI411" s="213">
        <f t="shared" si="343"/>
        <v>-1.5127388535031847E-2</v>
      </c>
      <c r="AJ411" s="50"/>
      <c r="AK411" s="111"/>
      <c r="AL411" s="23">
        <f t="shared" si="344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45"/>
        <v>1.5768428840648536E-3</v>
      </c>
      <c r="AS411" s="25"/>
      <c r="AT411" s="25"/>
      <c r="AU411" s="24"/>
      <c r="AV411" s="298">
        <f t="shared" si="346"/>
        <v>0.78128469609777706</v>
      </c>
      <c r="AW411" s="298"/>
      <c r="AX411" s="24">
        <f t="shared" si="347"/>
        <v>63133.907960199002</v>
      </c>
      <c r="AY411" s="308"/>
      <c r="AZ411" s="111"/>
      <c r="BA411" s="65">
        <f t="shared" si="348"/>
        <v>1052064</v>
      </c>
      <c r="BB411" s="66"/>
      <c r="BC411" s="66">
        <v>439643492</v>
      </c>
      <c r="BD411" s="66"/>
      <c r="BE411" s="66">
        <f t="shared" si="349"/>
        <v>34736</v>
      </c>
      <c r="BF411" s="66"/>
      <c r="BG411" s="144">
        <f t="shared" si="350"/>
        <v>3.3017002767892448E-2</v>
      </c>
      <c r="BH411" s="66"/>
      <c r="BI411" s="170"/>
      <c r="BJ411" s="66"/>
      <c r="BK411" s="66">
        <f t="shared" si="351"/>
        <v>10422773</v>
      </c>
      <c r="BL411" s="66"/>
      <c r="BM411" s="144">
        <f t="shared" si="352"/>
        <v>3.8245580134960246E-2</v>
      </c>
      <c r="BN411" s="65">
        <f t="shared" si="353"/>
        <v>1093640.5273631841</v>
      </c>
      <c r="BO411" s="66"/>
      <c r="BP411" s="66">
        <f t="shared" si="354"/>
        <v>31577763</v>
      </c>
      <c r="BQ411" s="66"/>
      <c r="BR411" s="435">
        <f t="shared" si="355"/>
        <v>7.1825839741988043E-2</v>
      </c>
      <c r="BS411" s="66"/>
      <c r="BT411" s="75"/>
      <c r="BU411" s="170"/>
      <c r="BV411" s="1"/>
      <c r="BW411" s="61">
        <f t="shared" si="189"/>
        <v>402</v>
      </c>
    </row>
    <row r="412" spans="2:75" x14ac:dyDescent="0.3">
      <c r="B412" s="158">
        <f t="shared" si="163"/>
        <v>44312</v>
      </c>
      <c r="C412" s="61"/>
      <c r="D412" s="17">
        <v>47456</v>
      </c>
      <c r="E412" s="16"/>
      <c r="F412" s="16"/>
      <c r="G412" s="16"/>
      <c r="H412" s="16">
        <f t="shared" si="332"/>
        <v>32532197</v>
      </c>
      <c r="I412" s="16"/>
      <c r="J412" s="436">
        <f t="shared" si="333"/>
        <v>1.4608705053243305E-3</v>
      </c>
      <c r="K412" s="16"/>
      <c r="L412" s="16"/>
      <c r="M412" s="16"/>
      <c r="N412" s="16">
        <f t="shared" si="334"/>
        <v>394431</v>
      </c>
      <c r="O412" s="16">
        <f t="shared" si="335"/>
        <v>80725.054590570726</v>
      </c>
      <c r="P412" s="41"/>
      <c r="Q412" s="17">
        <f t="shared" si="336"/>
        <v>394431</v>
      </c>
      <c r="R412" s="16"/>
      <c r="S412" s="60">
        <f t="shared" si="337"/>
        <v>-0.16225205650531091</v>
      </c>
      <c r="T412" s="16"/>
      <c r="U412" s="41"/>
      <c r="V412" s="10">
        <f t="shared" si="356"/>
        <v>304</v>
      </c>
      <c r="W412" s="34">
        <v>455</v>
      </c>
      <c r="X412" s="33">
        <v>4256</v>
      </c>
      <c r="Y412" s="33"/>
      <c r="Z412" s="33">
        <f t="shared" si="338"/>
        <v>4032</v>
      </c>
      <c r="AA412" s="33">
        <f t="shared" si="339"/>
        <v>575148</v>
      </c>
      <c r="AB412" s="33"/>
      <c r="AC412" s="46">
        <f t="shared" si="340"/>
        <v>1.7679347017356375E-2</v>
      </c>
      <c r="AD412" s="33"/>
      <c r="AE412" s="33">
        <f t="shared" si="341"/>
        <v>1427.1662531017371</v>
      </c>
      <c r="AF412" s="50"/>
      <c r="AG412" s="33">
        <f t="shared" si="342"/>
        <v>4915</v>
      </c>
      <c r="AH412" s="33">
        <f t="shared" si="315"/>
        <v>1130756430.060914</v>
      </c>
      <c r="AI412" s="213">
        <f t="shared" si="343"/>
        <v>-2.7117973079968331E-2</v>
      </c>
      <c r="AJ412" s="50"/>
      <c r="AK412" s="111"/>
      <c r="AL412" s="23">
        <f t="shared" si="344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45"/>
        <v>3.7808762398772473E-3</v>
      </c>
      <c r="AS412" s="25"/>
      <c r="AT412" s="25"/>
      <c r="AU412" s="24"/>
      <c r="AV412" s="298">
        <f t="shared" si="346"/>
        <v>0.78309463698378567</v>
      </c>
      <c r="AW412" s="298"/>
      <c r="AX412" s="24">
        <f t="shared" si="347"/>
        <v>63215.357320099254</v>
      </c>
      <c r="AY412" s="308"/>
      <c r="AZ412" s="111"/>
      <c r="BA412" s="65">
        <f t="shared" si="348"/>
        <v>1545353</v>
      </c>
      <c r="BB412" s="66"/>
      <c r="BC412" s="66">
        <v>441188845</v>
      </c>
      <c r="BD412" s="66"/>
      <c r="BE412" s="66">
        <f t="shared" si="349"/>
        <v>47456</v>
      </c>
      <c r="BF412" s="66"/>
      <c r="BG412" s="144">
        <f t="shared" si="350"/>
        <v>3.0708841280924163E-2</v>
      </c>
      <c r="BH412" s="66"/>
      <c r="BI412" s="170"/>
      <c r="BJ412" s="66"/>
      <c r="BK412" s="66">
        <f t="shared" si="351"/>
        <v>10302226</v>
      </c>
      <c r="BL412" s="66"/>
      <c r="BM412" s="144">
        <f t="shared" si="352"/>
        <v>3.8285997608672143E-2</v>
      </c>
      <c r="BN412" s="65">
        <f t="shared" si="353"/>
        <v>1094761.4019851116</v>
      </c>
      <c r="BO412" s="66"/>
      <c r="BP412" s="66">
        <f t="shared" si="354"/>
        <v>31625219</v>
      </c>
      <c r="BQ412" s="66"/>
      <c r="BR412" s="435">
        <f t="shared" si="355"/>
        <v>7.1681819153881832E-2</v>
      </c>
      <c r="BS412" s="66"/>
      <c r="BT412" s="75"/>
      <c r="BU412" s="170"/>
      <c r="BV412" s="1"/>
      <c r="BW412" s="61">
        <f t="shared" si="189"/>
        <v>403</v>
      </c>
    </row>
    <row r="413" spans="2:75" x14ac:dyDescent="0.3">
      <c r="B413" s="158">
        <f t="shared" si="163"/>
        <v>44313</v>
      </c>
      <c r="C413" s="61"/>
      <c r="D413" s="17">
        <v>52046</v>
      </c>
      <c r="E413" s="16"/>
      <c r="F413" s="16"/>
      <c r="G413" s="16"/>
      <c r="H413" s="16">
        <f t="shared" si="332"/>
        <v>32584243</v>
      </c>
      <c r="I413" s="16"/>
      <c r="J413" s="436">
        <f t="shared" si="333"/>
        <v>1.5998304694884271E-3</v>
      </c>
      <c r="K413" s="16"/>
      <c r="L413" s="16"/>
      <c r="M413" s="16"/>
      <c r="N413" s="16">
        <f t="shared" si="334"/>
        <v>386160</v>
      </c>
      <c r="O413" s="16">
        <f t="shared" si="335"/>
        <v>80654.066831683172</v>
      </c>
      <c r="P413" s="41"/>
      <c r="Q413" s="17">
        <f t="shared" si="336"/>
        <v>386160</v>
      </c>
      <c r="R413" s="16"/>
      <c r="S413" s="60">
        <f t="shared" si="337"/>
        <v>-0.14833928807727934</v>
      </c>
      <c r="T413" s="16"/>
      <c r="U413" s="41"/>
      <c r="V413" s="10">
        <f t="shared" si="356"/>
        <v>305</v>
      </c>
      <c r="W413" s="34">
        <v>885</v>
      </c>
      <c r="X413" s="33">
        <v>4256</v>
      </c>
      <c r="Y413" s="33"/>
      <c r="Z413" s="33">
        <f t="shared" si="338"/>
        <v>4041</v>
      </c>
      <c r="AA413" s="33">
        <f t="shared" si="339"/>
        <v>576033</v>
      </c>
      <c r="AB413" s="33"/>
      <c r="AC413" s="46">
        <f t="shared" si="340"/>
        <v>1.7678268603631517E-2</v>
      </c>
      <c r="AD413" s="33"/>
      <c r="AE413" s="33">
        <f t="shared" si="341"/>
        <v>1425.8242574257426</v>
      </c>
      <c r="AF413" s="50"/>
      <c r="AG413" s="33">
        <f t="shared" si="342"/>
        <v>4917</v>
      </c>
      <c r="AH413" s="33">
        <f t="shared" si="315"/>
        <v>1130712334.060914</v>
      </c>
      <c r="AI413" s="213">
        <f t="shared" si="343"/>
        <v>-3.8897576231430808E-2</v>
      </c>
      <c r="AJ413" s="50"/>
      <c r="AK413" s="111"/>
      <c r="AL413" s="23">
        <f t="shared" si="344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45"/>
        <v>1.8105032978566434E-3</v>
      </c>
      <c r="AS413" s="25"/>
      <c r="AT413" s="25"/>
      <c r="AU413" s="24"/>
      <c r="AV413" s="298">
        <f t="shared" si="346"/>
        <v>0.78325935023256488</v>
      </c>
      <c r="AW413" s="298"/>
      <c r="AX413" s="24">
        <f t="shared" si="347"/>
        <v>63173.051980198019</v>
      </c>
      <c r="AY413" s="308"/>
      <c r="AZ413" s="111"/>
      <c r="BA413" s="65">
        <f t="shared" si="348"/>
        <v>1021807</v>
      </c>
      <c r="BB413" s="66"/>
      <c r="BC413" s="66">
        <v>442210652</v>
      </c>
      <c r="BD413" s="66"/>
      <c r="BE413" s="66">
        <f t="shared" si="349"/>
        <v>52046</v>
      </c>
      <c r="BF413" s="66"/>
      <c r="BG413" s="144">
        <f t="shared" si="350"/>
        <v>5.0935254896472625E-2</v>
      </c>
      <c r="BH413" s="66"/>
      <c r="BI413" s="170"/>
      <c r="BJ413" s="66"/>
      <c r="BK413" s="66">
        <f t="shared" si="351"/>
        <v>10268929</v>
      </c>
      <c r="BL413" s="66"/>
      <c r="BM413" s="144">
        <f t="shared" si="352"/>
        <v>3.7604700548616123E-2</v>
      </c>
      <c r="BN413" s="65">
        <f t="shared" si="353"/>
        <v>1094580.8217821782</v>
      </c>
      <c r="BO413" s="66"/>
      <c r="BP413" s="66">
        <f t="shared" si="354"/>
        <v>31677265</v>
      </c>
      <c r="BQ413" s="66"/>
      <c r="BR413" s="435">
        <f t="shared" si="355"/>
        <v>7.1633880497297478E-2</v>
      </c>
      <c r="BS413" s="66"/>
      <c r="BT413" s="75"/>
      <c r="BU413" s="170"/>
      <c r="BV413" s="1"/>
      <c r="BW413" s="61">
        <f t="shared" si="189"/>
        <v>404</v>
      </c>
    </row>
    <row r="414" spans="2:75" x14ac:dyDescent="0.3">
      <c r="B414" s="158">
        <f t="shared" si="163"/>
        <v>44314</v>
      </c>
      <c r="C414" s="61"/>
      <c r="D414" s="17">
        <v>56604</v>
      </c>
      <c r="E414" s="16"/>
      <c r="F414" s="16"/>
      <c r="G414" s="16"/>
      <c r="H414" s="16">
        <f t="shared" si="332"/>
        <v>32640847</v>
      </c>
      <c r="I414" s="16"/>
      <c r="J414" s="436">
        <f t="shared" si="333"/>
        <v>1.7371586628543128E-3</v>
      </c>
      <c r="K414" s="16"/>
      <c r="L414" s="16"/>
      <c r="M414" s="16"/>
      <c r="N414" s="16">
        <f t="shared" si="334"/>
        <v>377707</v>
      </c>
      <c r="O414" s="16">
        <f t="shared" si="335"/>
        <v>80594.683950617284</v>
      </c>
      <c r="P414" s="41"/>
      <c r="Q414" s="17">
        <f t="shared" si="336"/>
        <v>377707</v>
      </c>
      <c r="R414" s="16"/>
      <c r="S414" s="60">
        <f t="shared" si="337"/>
        <v>-0.14164913030238296</v>
      </c>
      <c r="T414" s="16"/>
      <c r="U414" s="41"/>
      <c r="V414" s="10">
        <f t="shared" si="356"/>
        <v>306</v>
      </c>
      <c r="W414" s="34">
        <v>954</v>
      </c>
      <c r="X414" s="33">
        <v>4256</v>
      </c>
      <c r="Y414" s="33"/>
      <c r="Z414" s="33">
        <f t="shared" si="338"/>
        <v>4099</v>
      </c>
      <c r="AA414" s="33">
        <f t="shared" si="339"/>
        <v>576987</v>
      </c>
      <c r="AB414" s="33"/>
      <c r="AC414" s="46">
        <f t="shared" si="340"/>
        <v>1.7676839084475964E-2</v>
      </c>
      <c r="AD414" s="33"/>
      <c r="AE414" s="33">
        <f t="shared" si="341"/>
        <v>1424.6592592592592</v>
      </c>
      <c r="AF414" s="50"/>
      <c r="AG414" s="33">
        <f t="shared" si="342"/>
        <v>4995</v>
      </c>
      <c r="AH414" s="33">
        <f t="shared" si="315"/>
        <v>1130652136.060914</v>
      </c>
      <c r="AI414" s="213">
        <f t="shared" si="343"/>
        <v>-1.6151270435296437E-2</v>
      </c>
      <c r="AJ414" s="50"/>
      <c r="AK414" s="111"/>
      <c r="AL414" s="23">
        <f t="shared" si="344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45"/>
        <v>2.461962784686242E-3</v>
      </c>
      <c r="AS414" s="25"/>
      <c r="AT414" s="25"/>
      <c r="AU414" s="24"/>
      <c r="AV414" s="298">
        <f t="shared" si="346"/>
        <v>0.78382607534663551</v>
      </c>
      <c r="AW414" s="298"/>
      <c r="AX414" s="24">
        <f t="shared" si="347"/>
        <v>63172.214814814812</v>
      </c>
      <c r="AY414" s="308"/>
      <c r="AZ414" s="111"/>
      <c r="BA414" s="65">
        <f t="shared" si="348"/>
        <v>1776345</v>
      </c>
      <c r="BB414" s="66"/>
      <c r="BC414" s="66">
        <v>443986997</v>
      </c>
      <c r="BD414" s="66"/>
      <c r="BE414" s="66">
        <f t="shared" si="349"/>
        <v>56604</v>
      </c>
      <c r="BF414" s="66"/>
      <c r="BG414" s="144">
        <f t="shared" si="350"/>
        <v>3.1865431546236798E-2</v>
      </c>
      <c r="BH414" s="66"/>
      <c r="BI414" s="170"/>
      <c r="BJ414" s="66"/>
      <c r="BK414" s="66">
        <f t="shared" si="351"/>
        <v>10547351</v>
      </c>
      <c r="BL414" s="66"/>
      <c r="BM414" s="144">
        <f t="shared" si="352"/>
        <v>3.5810603060427208E-2</v>
      </c>
      <c r="BN414" s="65">
        <f t="shared" si="353"/>
        <v>1096264.1901234568</v>
      </c>
      <c r="BO414" s="66"/>
      <c r="BP414" s="66">
        <f t="shared" si="354"/>
        <v>31733869</v>
      </c>
      <c r="BQ414" s="66"/>
      <c r="BR414" s="435">
        <f t="shared" si="355"/>
        <v>7.1474771140651219E-2</v>
      </c>
      <c r="BS414" s="66"/>
      <c r="BT414" s="75"/>
      <c r="BU414" s="170"/>
      <c r="BV414" s="1"/>
      <c r="BW414" s="61">
        <f t="shared" si="189"/>
        <v>405</v>
      </c>
    </row>
    <row r="415" spans="2:75" x14ac:dyDescent="0.3">
      <c r="B415" s="158">
        <f t="shared" si="163"/>
        <v>44315</v>
      </c>
      <c r="C415" s="61"/>
      <c r="D415" s="17">
        <v>59269</v>
      </c>
      <c r="E415" s="16"/>
      <c r="F415" s="16"/>
      <c r="G415" s="16"/>
      <c r="H415" s="16">
        <f t="shared" si="332"/>
        <v>32700116</v>
      </c>
      <c r="I415" s="16"/>
      <c r="J415" s="436">
        <f t="shared" si="333"/>
        <v>1.8157923414181011E-3</v>
      </c>
      <c r="K415" s="16"/>
      <c r="L415" s="16"/>
      <c r="M415" s="16"/>
      <c r="N415" s="16">
        <f t="shared" si="334"/>
        <v>369906</v>
      </c>
      <c r="O415" s="16">
        <f t="shared" si="335"/>
        <v>80542.157635467986</v>
      </c>
      <c r="P415" s="41"/>
      <c r="Q415" s="17">
        <f t="shared" si="336"/>
        <v>369906</v>
      </c>
      <c r="R415" s="16"/>
      <c r="S415" s="60">
        <f t="shared" si="337"/>
        <v>-0.14498103455847852</v>
      </c>
      <c r="T415" s="16"/>
      <c r="U415" s="41"/>
      <c r="V415" s="10">
        <f t="shared" si="356"/>
        <v>307</v>
      </c>
      <c r="W415" s="34">
        <v>870</v>
      </c>
      <c r="X415" s="33">
        <v>4256</v>
      </c>
      <c r="Y415" s="33"/>
      <c r="Z415" s="33">
        <f t="shared" si="338"/>
        <v>4179</v>
      </c>
      <c r="AA415" s="33">
        <f t="shared" si="339"/>
        <v>577857</v>
      </c>
      <c r="AB415" s="33"/>
      <c r="AC415" s="46">
        <f t="shared" si="340"/>
        <v>1.7671405202354634E-2</v>
      </c>
      <c r="AD415" s="33"/>
      <c r="AE415" s="33">
        <f t="shared" si="341"/>
        <v>1423.2931034482758</v>
      </c>
      <c r="AF415" s="50"/>
      <c r="AG415" s="33">
        <f t="shared" si="342"/>
        <v>4969</v>
      </c>
      <c r="AH415" s="33">
        <f t="shared" si="315"/>
        <v>1130589677.060914</v>
      </c>
      <c r="AI415" s="213">
        <f t="shared" si="343"/>
        <v>-2.1465143757384796E-2</v>
      </c>
      <c r="AJ415" s="50"/>
      <c r="AK415" s="111"/>
      <c r="AL415" s="23">
        <f t="shared" si="344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45"/>
        <v>2.2211280807271612E-3</v>
      </c>
      <c r="AS415" s="25"/>
      <c r="AT415" s="25"/>
      <c r="AU415" s="24"/>
      <c r="AV415" s="298">
        <f t="shared" si="346"/>
        <v>0.78414321221368144</v>
      </c>
      <c r="AW415" s="298"/>
      <c r="AX415" s="24">
        <f t="shared" si="347"/>
        <v>63156.586206896551</v>
      </c>
      <c r="AY415" s="308"/>
      <c r="AZ415" s="111"/>
      <c r="BA415" s="65">
        <f t="shared" si="348"/>
        <v>1145686</v>
      </c>
      <c r="BB415" s="66"/>
      <c r="BC415" s="66">
        <v>445132683</v>
      </c>
      <c r="BD415" s="66"/>
      <c r="BE415" s="66">
        <f t="shared" si="349"/>
        <v>59269</v>
      </c>
      <c r="BF415" s="66"/>
      <c r="BG415" s="144">
        <f t="shared" si="350"/>
        <v>5.1732324563623887E-2</v>
      </c>
      <c r="BH415" s="66"/>
      <c r="BI415" s="170"/>
      <c r="BJ415" s="66"/>
      <c r="BK415" s="66">
        <f t="shared" si="351"/>
        <v>9694071</v>
      </c>
      <c r="BL415" s="66"/>
      <c r="BM415" s="144">
        <f t="shared" si="352"/>
        <v>3.8157962738255169E-2</v>
      </c>
      <c r="BN415" s="65">
        <f t="shared" si="353"/>
        <v>1096385.9187192118</v>
      </c>
      <c r="BO415" s="66"/>
      <c r="BP415" s="66">
        <f t="shared" si="354"/>
        <v>31793138</v>
      </c>
      <c r="BQ415" s="66"/>
      <c r="BR415" s="435">
        <f t="shared" si="355"/>
        <v>7.142395787639795E-2</v>
      </c>
      <c r="BS415" s="66"/>
      <c r="BT415" s="75"/>
      <c r="BU415" s="170"/>
      <c r="BV415" s="1"/>
      <c r="BW415" s="61">
        <f t="shared" si="189"/>
        <v>406</v>
      </c>
    </row>
    <row r="416" spans="2:75" x14ac:dyDescent="0.3">
      <c r="B416" s="158">
        <f t="shared" si="163"/>
        <v>44316</v>
      </c>
      <c r="C416" s="61"/>
      <c r="D416" s="17">
        <v>59906</v>
      </c>
      <c r="E416" s="16"/>
      <c r="F416" s="16"/>
      <c r="G416" s="16"/>
      <c r="H416" s="16">
        <f t="shared" si="332"/>
        <v>32760022</v>
      </c>
      <c r="I416" s="16"/>
      <c r="J416" s="436">
        <f t="shared" si="333"/>
        <v>1.8319812688126244E-3</v>
      </c>
      <c r="K416" s="16"/>
      <c r="L416" s="16"/>
      <c r="M416" s="16"/>
      <c r="N416" s="16">
        <f t="shared" si="334"/>
        <v>363297</v>
      </c>
      <c r="O416" s="16">
        <f t="shared" si="335"/>
        <v>80491.454545454544</v>
      </c>
      <c r="P416" s="41"/>
      <c r="Q416" s="17">
        <f t="shared" si="336"/>
        <v>363297</v>
      </c>
      <c r="R416" s="16"/>
      <c r="S416" s="60">
        <f t="shared" si="337"/>
        <v>-0.12955859415244469</v>
      </c>
      <c r="T416" s="16"/>
      <c r="U416" s="41"/>
      <c r="V416" s="10">
        <f t="shared" si="356"/>
        <v>308</v>
      </c>
      <c r="W416" s="34">
        <v>784</v>
      </c>
      <c r="X416" s="33">
        <v>4256</v>
      </c>
      <c r="Y416" s="33"/>
      <c r="Z416" s="33">
        <f t="shared" si="338"/>
        <v>4221</v>
      </c>
      <c r="AA416" s="33">
        <f t="shared" si="339"/>
        <v>578641</v>
      </c>
      <c r="AB416" s="33"/>
      <c r="AC416" s="46">
        <f t="shared" si="340"/>
        <v>1.7663022326419683E-2</v>
      </c>
      <c r="AD416" s="33"/>
      <c r="AE416" s="33">
        <f t="shared" si="341"/>
        <v>1421.7223587223586</v>
      </c>
      <c r="AF416" s="50"/>
      <c r="AG416" s="33">
        <f t="shared" si="342"/>
        <v>4963</v>
      </c>
      <c r="AH416" s="33">
        <f t="shared" si="315"/>
        <v>1130520921.060914</v>
      </c>
      <c r="AI416" s="213">
        <f t="shared" si="343"/>
        <v>-3.6137321822927123E-3</v>
      </c>
      <c r="AJ416" s="50"/>
      <c r="AK416" s="111"/>
      <c r="AL416" s="23">
        <f t="shared" si="344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45"/>
        <v>2.6740948118083546E-3</v>
      </c>
      <c r="AS416" s="25"/>
      <c r="AT416" s="25"/>
      <c r="AU416" s="24"/>
      <c r="AV416" s="298">
        <f t="shared" si="346"/>
        <v>0.78480234231832935</v>
      </c>
      <c r="AW416" s="298"/>
      <c r="AX416" s="24">
        <f t="shared" si="347"/>
        <v>63169.882063882062</v>
      </c>
      <c r="AY416" s="308"/>
      <c r="AZ416" s="111"/>
      <c r="BA416" s="65">
        <f t="shared" si="348"/>
        <v>1494514</v>
      </c>
      <c r="BB416" s="66"/>
      <c r="BC416" s="66">
        <v>446627197</v>
      </c>
      <c r="BD416" s="66"/>
      <c r="BE416" s="66">
        <f t="shared" si="349"/>
        <v>59906</v>
      </c>
      <c r="BF416" s="66"/>
      <c r="BG416" s="144">
        <f t="shared" si="350"/>
        <v>4.0083933639965902E-2</v>
      </c>
      <c r="BH416" s="66"/>
      <c r="BI416" s="170"/>
      <c r="BJ416" s="66"/>
      <c r="BK416" s="66">
        <f t="shared" si="351"/>
        <v>9559116</v>
      </c>
      <c r="BL416" s="66"/>
      <c r="BM416" s="144">
        <f t="shared" si="352"/>
        <v>3.8005292539603032E-2</v>
      </c>
      <c r="BN416" s="65">
        <f t="shared" si="353"/>
        <v>1097364.1203931205</v>
      </c>
      <c r="BO416" s="66"/>
      <c r="BP416" s="66">
        <f t="shared" si="354"/>
        <v>31853044</v>
      </c>
      <c r="BQ416" s="66"/>
      <c r="BR416" s="435">
        <f t="shared" si="355"/>
        <v>7.1319087180443247E-2</v>
      </c>
      <c r="BS416" s="66"/>
      <c r="BT416" s="75"/>
      <c r="BU416" s="170"/>
      <c r="BV416" s="1"/>
      <c r="BW416" s="61">
        <f t="shared" si="189"/>
        <v>407</v>
      </c>
    </row>
    <row r="417" spans="2:75" x14ac:dyDescent="0.3">
      <c r="B417" s="158">
        <f t="shared" si="163"/>
        <v>44317</v>
      </c>
      <c r="C417" s="61"/>
      <c r="D417" s="17">
        <v>42034</v>
      </c>
      <c r="E417" s="16"/>
      <c r="F417" s="16"/>
      <c r="G417" s="16"/>
      <c r="H417" s="16">
        <f t="shared" si="332"/>
        <v>32802056</v>
      </c>
      <c r="I417" s="16"/>
      <c r="J417" s="436">
        <f t="shared" si="333"/>
        <v>1.2830882714303428E-3</v>
      </c>
      <c r="K417" s="16"/>
      <c r="L417" s="16"/>
      <c r="M417" s="16"/>
      <c r="N417" s="16">
        <f t="shared" si="334"/>
        <v>352051</v>
      </c>
      <c r="O417" s="16">
        <f t="shared" si="335"/>
        <v>80397.196078431371</v>
      </c>
      <c r="P417" s="41"/>
      <c r="Q417" s="17">
        <f t="shared" si="336"/>
        <v>352051</v>
      </c>
      <c r="R417" s="16"/>
      <c r="S417" s="60">
        <f t="shared" si="337"/>
        <v>-0.13515857223573341</v>
      </c>
      <c r="T417" s="16"/>
      <c r="U417" s="41"/>
      <c r="V417" s="10">
        <f t="shared" si="356"/>
        <v>309</v>
      </c>
      <c r="W417" s="34">
        <v>661</v>
      </c>
      <c r="X417" s="33">
        <v>4256</v>
      </c>
      <c r="Y417" s="33"/>
      <c r="Z417" s="33">
        <f t="shared" si="338"/>
        <v>4609</v>
      </c>
      <c r="AA417" s="33">
        <f t="shared" si="339"/>
        <v>579302</v>
      </c>
      <c r="AB417" s="33"/>
      <c r="AC417" s="46">
        <f t="shared" si="340"/>
        <v>1.7660539327169003E-2</v>
      </c>
      <c r="AD417" s="33"/>
      <c r="AE417" s="33">
        <f t="shared" si="341"/>
        <v>1419.8578431372548</v>
      </c>
      <c r="AF417" s="50"/>
      <c r="AG417" s="33">
        <f t="shared" si="342"/>
        <v>4882</v>
      </c>
      <c r="AH417" s="33">
        <f t="shared" si="315"/>
        <v>1130476670.060914</v>
      </c>
      <c r="AI417" s="213">
        <f t="shared" si="343"/>
        <v>-2.0661985957873621E-2</v>
      </c>
      <c r="AJ417" s="50"/>
      <c r="AK417" s="111"/>
      <c r="AL417" s="23">
        <f t="shared" si="344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45"/>
        <v>2.6365081919812036E-3</v>
      </c>
      <c r="AS417" s="25"/>
      <c r="AT417" s="25"/>
      <c r="AU417" s="24"/>
      <c r="AV417" s="298">
        <f t="shared" si="346"/>
        <v>0.78586314833436055</v>
      </c>
      <c r="AW417" s="298"/>
      <c r="AX417" s="24">
        <f t="shared" si="347"/>
        <v>63181.193627450979</v>
      </c>
      <c r="AY417" s="308"/>
      <c r="AZ417" s="111"/>
      <c r="BA417" s="65">
        <f t="shared" si="348"/>
        <v>1105485</v>
      </c>
      <c r="BB417" s="66"/>
      <c r="BC417" s="66">
        <v>447732682</v>
      </c>
      <c r="BD417" s="66"/>
      <c r="BE417" s="66">
        <f t="shared" si="349"/>
        <v>42034</v>
      </c>
      <c r="BF417" s="66"/>
      <c r="BG417" s="144">
        <f t="shared" si="350"/>
        <v>3.8023130119359379E-2</v>
      </c>
      <c r="BH417" s="66"/>
      <c r="BI417" s="170"/>
      <c r="BJ417" s="66"/>
      <c r="BK417" s="66">
        <f t="shared" si="351"/>
        <v>9141254</v>
      </c>
      <c r="BL417" s="66"/>
      <c r="BM417" s="144">
        <f t="shared" si="352"/>
        <v>3.8512331021542556E-2</v>
      </c>
      <c r="BN417" s="65">
        <f t="shared" si="353"/>
        <v>1097384.0245098039</v>
      </c>
      <c r="BO417" s="66"/>
      <c r="BP417" s="66">
        <f t="shared" si="354"/>
        <v>31895078</v>
      </c>
      <c r="BQ417" s="66"/>
      <c r="BR417" s="435">
        <f t="shared" si="355"/>
        <v>7.1236877007785637E-2</v>
      </c>
      <c r="BS417" s="66"/>
      <c r="BT417" s="75"/>
      <c r="BU417" s="170"/>
      <c r="BV417" s="1"/>
      <c r="BW417" s="61">
        <f t="shared" si="189"/>
        <v>408</v>
      </c>
    </row>
    <row r="418" spans="2:75" x14ac:dyDescent="0.3">
      <c r="B418" s="347">
        <f t="shared" si="163"/>
        <v>44318</v>
      </c>
      <c r="C418" s="61"/>
      <c r="D418" s="17">
        <v>30701</v>
      </c>
      <c r="E418" s="16"/>
      <c r="F418" s="16"/>
      <c r="G418" s="16"/>
      <c r="H418" s="16">
        <f t="shared" si="332"/>
        <v>32832757</v>
      </c>
      <c r="I418" s="16"/>
      <c r="J418" s="436">
        <f t="shared" si="333"/>
        <v>9.3594742963672769E-4</v>
      </c>
      <c r="K418" s="16"/>
      <c r="L418" s="16"/>
      <c r="M418" s="16"/>
      <c r="N418" s="577">
        <f t="shared" si="334"/>
        <v>348016</v>
      </c>
      <c r="O418" s="16">
        <f t="shared" si="335"/>
        <v>80275.689486552568</v>
      </c>
      <c r="P418" s="41"/>
      <c r="Q418" s="17">
        <f t="shared" si="336"/>
        <v>348016</v>
      </c>
      <c r="R418" s="16"/>
      <c r="S418" s="60">
        <f t="shared" si="337"/>
        <v>-0.12695892129194106</v>
      </c>
      <c r="T418" s="16"/>
      <c r="U418" s="41"/>
      <c r="V418" s="10">
        <f t="shared" si="356"/>
        <v>310</v>
      </c>
      <c r="W418" s="34">
        <v>312</v>
      </c>
      <c r="X418" s="33">
        <v>4256</v>
      </c>
      <c r="Y418" s="33"/>
      <c r="Z418" s="33">
        <f t="shared" si="338"/>
        <v>4466</v>
      </c>
      <c r="AA418" s="33">
        <f t="shared" si="339"/>
        <v>579614</v>
      </c>
      <c r="AB418" s="33"/>
      <c r="AC418" s="46">
        <f t="shared" si="340"/>
        <v>1.7653528151778421E-2</v>
      </c>
      <c r="AD418" s="33"/>
      <c r="AE418" s="33">
        <f t="shared" si="341"/>
        <v>1417.1491442542788</v>
      </c>
      <c r="AF418" s="50"/>
      <c r="AG418" s="33">
        <f t="shared" si="342"/>
        <v>4921</v>
      </c>
      <c r="AH418" s="33">
        <f t="shared" si="315"/>
        <v>1130406646.060914</v>
      </c>
      <c r="AI418" s="213">
        <f t="shared" si="343"/>
        <v>-5.4567502021018593E-3</v>
      </c>
      <c r="AJ418" s="50"/>
      <c r="AK418" s="111"/>
      <c r="AL418" s="23">
        <f t="shared" si="344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45"/>
        <v>1.7795457330606918E-3</v>
      </c>
      <c r="AS418" s="25"/>
      <c r="AT418" s="25"/>
      <c r="AU418" s="24"/>
      <c r="AV418" s="298">
        <f t="shared" si="346"/>
        <v>0.78652548124423427</v>
      </c>
      <c r="AW418" s="298"/>
      <c r="AX418" s="24">
        <f t="shared" si="347"/>
        <v>63138.875305623471</v>
      </c>
      <c r="AY418" s="308"/>
      <c r="AZ418" s="111"/>
      <c r="BA418" s="65">
        <f t="shared" si="348"/>
        <v>1251998</v>
      </c>
      <c r="BB418" s="66"/>
      <c r="BC418" s="66">
        <v>448984680</v>
      </c>
      <c r="BD418" s="66"/>
      <c r="BE418" s="66">
        <f t="shared" si="349"/>
        <v>30701</v>
      </c>
      <c r="BF418" s="66"/>
      <c r="BG418" s="144">
        <f t="shared" si="350"/>
        <v>2.4521604667100107E-2</v>
      </c>
      <c r="BH418" s="66"/>
      <c r="BI418" s="170"/>
      <c r="BJ418" s="66"/>
      <c r="BK418" s="66">
        <f t="shared" si="351"/>
        <v>9341188</v>
      </c>
      <c r="BL418" s="66"/>
      <c r="BM418" s="144">
        <f t="shared" si="352"/>
        <v>3.7256074923232463E-2</v>
      </c>
      <c r="BN418" s="65">
        <f t="shared" si="353"/>
        <v>1097762.0537897311</v>
      </c>
      <c r="BO418" s="66"/>
      <c r="BP418" s="66">
        <f t="shared" si="354"/>
        <v>31925779</v>
      </c>
      <c r="BQ418" s="66"/>
      <c r="BR418" s="435">
        <f t="shared" si="355"/>
        <v>7.1106611031806252E-2</v>
      </c>
      <c r="BS418" s="66"/>
      <c r="BT418" s="75"/>
      <c r="BU418" s="170"/>
      <c r="BV418" s="1"/>
      <c r="BW418" s="61">
        <f t="shared" si="189"/>
        <v>409</v>
      </c>
    </row>
    <row r="419" spans="2:75" x14ac:dyDescent="0.3">
      <c r="B419" s="158">
        <f t="shared" si="163"/>
        <v>44319</v>
      </c>
      <c r="C419" s="61"/>
      <c r="D419" s="17">
        <v>40454</v>
      </c>
      <c r="E419" s="16"/>
      <c r="F419" s="16"/>
      <c r="G419" s="16"/>
      <c r="H419" s="16">
        <f t="shared" ref="H419:H439" si="357">+H418+D419</f>
        <v>32873211</v>
      </c>
      <c r="I419" s="16"/>
      <c r="J419" s="436">
        <f t="shared" ref="J419:J439" si="358">+D419/H418</f>
        <v>1.2321231506693148E-3</v>
      </c>
      <c r="K419" s="16"/>
      <c r="L419" s="16"/>
      <c r="M419" s="16"/>
      <c r="N419" s="16">
        <f t="shared" ref="N419:N439" si="359">SUM(D413:D419)</f>
        <v>341014</v>
      </c>
      <c r="O419" s="16">
        <f t="shared" ref="O419:O439" si="360">+H419/BW419</f>
        <v>80178.563414634147</v>
      </c>
      <c r="P419" s="41"/>
      <c r="Q419" s="17">
        <f t="shared" ref="Q419:Q439" si="361">SUM(D413:D419)</f>
        <v>341014</v>
      </c>
      <c r="R419" s="16"/>
      <c r="S419" s="60">
        <f t="shared" ref="S419:S439" si="362">+(Q419-Q412)/Q412</f>
        <v>-0.135427996278183</v>
      </c>
      <c r="T419" s="16"/>
      <c r="U419" s="41"/>
      <c r="V419" s="10">
        <f t="shared" si="356"/>
        <v>311</v>
      </c>
      <c r="W419" s="34">
        <v>460</v>
      </c>
      <c r="X419" s="33">
        <v>4256</v>
      </c>
      <c r="Y419" s="33"/>
      <c r="Z419" s="33">
        <f t="shared" ref="Z419:Z439" si="363">SUM(W414:W419)</f>
        <v>4041</v>
      </c>
      <c r="AA419" s="33">
        <f t="shared" ref="AA419:AA439" si="364">+AA418+W419</f>
        <v>580074</v>
      </c>
      <c r="AB419" s="33"/>
      <c r="AC419" s="46">
        <f t="shared" ref="AC419:AC439" si="365">+AA419/H419</f>
        <v>1.7645796755297195E-2</v>
      </c>
      <c r="AD419" s="33"/>
      <c r="AE419" s="33">
        <f t="shared" ref="AE419:AE439" si="366">+AA419/BW419</f>
        <v>1414.8146341463414</v>
      </c>
      <c r="AF419" s="50"/>
      <c r="AG419" s="33">
        <f t="shared" ref="AG419:AG439" si="367">SUM(W413:W419)</f>
        <v>4926</v>
      </c>
      <c r="AH419" s="33">
        <f t="shared" si="315"/>
        <v>1130340492.060914</v>
      </c>
      <c r="AI419" s="213">
        <f t="shared" ref="AI419:AI439" si="368">+(AG419-AG412)/AG412</f>
        <v>2.2380467955239063E-3</v>
      </c>
      <c r="AJ419" s="50"/>
      <c r="AK419" s="111"/>
      <c r="AL419" s="23">
        <f t="shared" ref="AL419:AL439" si="369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70">+AL419/AP418</f>
        <v>3.2870452838079599E-3</v>
      </c>
      <c r="AS419" s="25"/>
      <c r="AT419" s="25"/>
      <c r="AU419" s="24"/>
      <c r="AV419" s="298">
        <f t="shared" ref="AV419:AV439" si="371">+AP419/H419</f>
        <v>0.78813974089723093</v>
      </c>
      <c r="AW419" s="298"/>
      <c r="AX419" s="24">
        <f t="shared" ref="AX419:AX439" si="372">+AP419/BW419</f>
        <v>63191.912195121949</v>
      </c>
      <c r="AY419" s="308"/>
      <c r="AZ419" s="111"/>
      <c r="BA419" s="65">
        <f t="shared" ref="BA419:BA439" si="373">+BC419-BC418</f>
        <v>1302508</v>
      </c>
      <c r="BB419" s="66"/>
      <c r="BC419" s="66">
        <v>450287188</v>
      </c>
      <c r="BD419" s="66"/>
      <c r="BE419" s="66">
        <f t="shared" ref="BE419:BE439" si="374">+D419</f>
        <v>40454</v>
      </c>
      <c r="BF419" s="66"/>
      <c r="BG419" s="144">
        <f t="shared" ref="BG419:BG439" si="375">+BE419/BA419</f>
        <v>3.1058542442733556E-2</v>
      </c>
      <c r="BH419" s="66"/>
      <c r="BI419" s="170"/>
      <c r="BJ419" s="66"/>
      <c r="BK419" s="66">
        <f t="shared" ref="BK419:BK439" si="376">SUM(BA413:BA419)</f>
        <v>9098343</v>
      </c>
      <c r="BL419" s="66"/>
      <c r="BM419" s="144">
        <f t="shared" ref="BM419:BM439" si="377">+Q419/BK419</f>
        <v>3.7480890751206017E-2</v>
      </c>
      <c r="BN419" s="65">
        <f t="shared" ref="BN419:BN439" si="378">+BC419/BW419</f>
        <v>1098261.4341463414</v>
      </c>
      <c r="BO419" s="66"/>
      <c r="BP419" s="66">
        <f t="shared" ref="BP419:BP439" si="379">+BP418+BE419</f>
        <v>31966233</v>
      </c>
      <c r="BQ419" s="66"/>
      <c r="BR419" s="435">
        <f t="shared" ref="BR419:BR439" si="380">+BP419/BC419</f>
        <v>7.0990767341130745E-2</v>
      </c>
      <c r="BS419" s="66"/>
      <c r="BT419" s="75"/>
      <c r="BU419" s="170"/>
      <c r="BV419" s="1"/>
      <c r="BW419" s="61">
        <f t="shared" si="189"/>
        <v>410</v>
      </c>
    </row>
    <row r="420" spans="2:75" x14ac:dyDescent="0.3">
      <c r="B420" s="158">
        <f t="shared" si="163"/>
        <v>44320</v>
      </c>
      <c r="C420" s="61"/>
      <c r="D420" s="17">
        <v>42354</v>
      </c>
      <c r="E420" s="16"/>
      <c r="F420" s="16"/>
      <c r="G420" s="16"/>
      <c r="H420" s="16">
        <f t="shared" si="357"/>
        <v>32915565</v>
      </c>
      <c r="I420" s="16"/>
      <c r="J420" s="436">
        <f t="shared" si="358"/>
        <v>1.2884047134914809E-3</v>
      </c>
      <c r="K420" s="16"/>
      <c r="L420" s="16"/>
      <c r="M420" s="16"/>
      <c r="N420" s="16">
        <f t="shared" si="359"/>
        <v>331322</v>
      </c>
      <c r="O420" s="16">
        <f t="shared" si="360"/>
        <v>80086.53284671533</v>
      </c>
      <c r="P420" s="41"/>
      <c r="Q420" s="17">
        <f t="shared" si="361"/>
        <v>331322</v>
      </c>
      <c r="R420" s="16"/>
      <c r="S420" s="60">
        <f t="shared" si="362"/>
        <v>-0.14200849388854361</v>
      </c>
      <c r="T420" s="16"/>
      <c r="U420" s="41"/>
      <c r="V420" s="10">
        <f t="shared" si="356"/>
        <v>312</v>
      </c>
      <c r="W420" s="34">
        <v>853</v>
      </c>
      <c r="X420" s="33">
        <v>4256</v>
      </c>
      <c r="Y420" s="33"/>
      <c r="Z420" s="33">
        <f t="shared" si="363"/>
        <v>3940</v>
      </c>
      <c r="AA420" s="33">
        <f t="shared" si="364"/>
        <v>580927</v>
      </c>
      <c r="AB420" s="33"/>
      <c r="AC420" s="46">
        <f t="shared" si="365"/>
        <v>1.764900587305732E-2</v>
      </c>
      <c r="AD420" s="33"/>
      <c r="AE420" s="33">
        <f t="shared" si="366"/>
        <v>1413.4476885644769</v>
      </c>
      <c r="AF420" s="50"/>
      <c r="AG420" s="33">
        <f t="shared" si="367"/>
        <v>4894</v>
      </c>
      <c r="AH420" s="33">
        <f t="shared" si="315"/>
        <v>1130303509.060914</v>
      </c>
      <c r="AI420" s="213">
        <f t="shared" si="368"/>
        <v>-4.6776489729509867E-3</v>
      </c>
      <c r="AJ420" s="50"/>
      <c r="AK420" s="111"/>
      <c r="AL420" s="23">
        <f t="shared" si="369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70"/>
        <v>2.227245505792575E-3</v>
      </c>
      <c r="AS420" s="25"/>
      <c r="AT420" s="25"/>
      <c r="AU420" s="24"/>
      <c r="AV420" s="298">
        <f t="shared" si="371"/>
        <v>0.78887872652345481</v>
      </c>
      <c r="AW420" s="298"/>
      <c r="AX420" s="24">
        <f t="shared" si="372"/>
        <v>63178.562043795624</v>
      </c>
      <c r="AY420" s="308"/>
      <c r="AZ420" s="111"/>
      <c r="BA420" s="65">
        <f t="shared" si="373"/>
        <v>959207</v>
      </c>
      <c r="BB420" s="66"/>
      <c r="BC420" s="66">
        <v>451246395</v>
      </c>
      <c r="BD420" s="66"/>
      <c r="BE420" s="66">
        <f t="shared" si="374"/>
        <v>42354</v>
      </c>
      <c r="BF420" s="66"/>
      <c r="BG420" s="144">
        <f t="shared" si="375"/>
        <v>4.4155224054870323E-2</v>
      </c>
      <c r="BH420" s="66"/>
      <c r="BI420" s="170"/>
      <c r="BJ420" s="66"/>
      <c r="BK420" s="66">
        <f t="shared" si="376"/>
        <v>9035743</v>
      </c>
      <c r="BL420" s="66"/>
      <c r="BM420" s="144">
        <f t="shared" si="377"/>
        <v>3.666793090507333E-2</v>
      </c>
      <c r="BN420" s="65">
        <f t="shared" si="378"/>
        <v>1097923.1021897809</v>
      </c>
      <c r="BO420" s="66"/>
      <c r="BP420" s="66">
        <f t="shared" si="379"/>
        <v>32008587</v>
      </c>
      <c r="BQ420" s="66"/>
      <c r="BR420" s="435">
        <f t="shared" si="380"/>
        <v>7.0933723470522125E-2</v>
      </c>
      <c r="BS420" s="66"/>
      <c r="BT420" s="75"/>
      <c r="BU420" s="170"/>
      <c r="BV420" s="1"/>
      <c r="BW420" s="61">
        <f t="shared" si="189"/>
        <v>411</v>
      </c>
    </row>
    <row r="421" spans="2:75" x14ac:dyDescent="0.3">
      <c r="B421" s="158">
        <f t="shared" si="163"/>
        <v>44321</v>
      </c>
      <c r="C421" s="61"/>
      <c r="D421" s="17">
        <v>46129</v>
      </c>
      <c r="E421" s="16"/>
      <c r="F421" s="16"/>
      <c r="G421" s="16"/>
      <c r="H421" s="16">
        <f t="shared" si="357"/>
        <v>32961694</v>
      </c>
      <c r="I421" s="16"/>
      <c r="J421" s="436">
        <f t="shared" si="358"/>
        <v>1.4014342454701902E-3</v>
      </c>
      <c r="K421" s="16"/>
      <c r="L421" s="16"/>
      <c r="M421" s="16"/>
      <c r="N421" s="16">
        <f t="shared" si="359"/>
        <v>320847</v>
      </c>
      <c r="O421" s="16">
        <f t="shared" si="360"/>
        <v>80004.111650485444</v>
      </c>
      <c r="P421" s="41"/>
      <c r="Q421" s="17">
        <f t="shared" si="361"/>
        <v>320847</v>
      </c>
      <c r="R421" s="16"/>
      <c r="S421" s="60">
        <f t="shared" si="362"/>
        <v>-0.15053996881180387</v>
      </c>
      <c r="T421" s="16"/>
      <c r="U421" s="41"/>
      <c r="V421" s="10">
        <f t="shared" si="356"/>
        <v>313</v>
      </c>
      <c r="W421" s="34">
        <v>743</v>
      </c>
      <c r="X421" s="33">
        <v>4256</v>
      </c>
      <c r="Y421" s="33"/>
      <c r="Z421" s="33">
        <f t="shared" si="363"/>
        <v>3813</v>
      </c>
      <c r="AA421" s="33">
        <f t="shared" si="364"/>
        <v>581670</v>
      </c>
      <c r="AB421" s="33"/>
      <c r="AC421" s="46">
        <f t="shared" si="365"/>
        <v>1.7646847883485601E-2</v>
      </c>
      <c r="AD421" s="33"/>
      <c r="AE421" s="33">
        <f t="shared" si="366"/>
        <v>1411.8203883495146</v>
      </c>
      <c r="AF421" s="50"/>
      <c r="AG421" s="33">
        <f t="shared" si="367"/>
        <v>4683</v>
      </c>
      <c r="AH421" s="33">
        <f t="shared" si="315"/>
        <v>1130245865.060914</v>
      </c>
      <c r="AI421" s="213">
        <f t="shared" si="368"/>
        <v>-6.2462462462462461E-2</v>
      </c>
      <c r="AJ421" s="50"/>
      <c r="AK421" s="111"/>
      <c r="AL421" s="23">
        <f t="shared" si="369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70"/>
        <v>2.654392953906683E-3</v>
      </c>
      <c r="AS421" s="25"/>
      <c r="AT421" s="25"/>
      <c r="AU421" s="24"/>
      <c r="AV421" s="298">
        <f t="shared" si="371"/>
        <v>0.78986577570922178</v>
      </c>
      <c r="AW421" s="298"/>
      <c r="AX421" s="24">
        <f t="shared" si="372"/>
        <v>63192.509708737867</v>
      </c>
      <c r="AY421" s="308"/>
      <c r="AZ421" s="111"/>
      <c r="BA421" s="65">
        <f t="shared" si="373"/>
        <v>1834660</v>
      </c>
      <c r="BB421" s="66"/>
      <c r="BC421" s="66">
        <v>453081055</v>
      </c>
      <c r="BD421" s="66"/>
      <c r="BE421" s="66">
        <f t="shared" si="374"/>
        <v>46129</v>
      </c>
      <c r="BF421" s="66"/>
      <c r="BG421" s="144">
        <f t="shared" si="375"/>
        <v>2.5143078281534455E-2</v>
      </c>
      <c r="BH421" s="66"/>
      <c r="BI421" s="170"/>
      <c r="BJ421" s="66"/>
      <c r="BK421" s="66">
        <f t="shared" si="376"/>
        <v>9094058</v>
      </c>
      <c r="BL421" s="66"/>
      <c r="BM421" s="144">
        <f t="shared" si="377"/>
        <v>3.5280949384752111E-2</v>
      </c>
      <c r="BN421" s="65">
        <f t="shared" si="378"/>
        <v>1099711.2985436893</v>
      </c>
      <c r="BO421" s="66"/>
      <c r="BP421" s="66">
        <f t="shared" si="379"/>
        <v>32054716</v>
      </c>
      <c r="BQ421" s="66"/>
      <c r="BR421" s="435">
        <f t="shared" si="380"/>
        <v>7.0748303523748085E-2</v>
      </c>
      <c r="BS421" s="66"/>
      <c r="BT421" s="75"/>
      <c r="BU421" s="170"/>
      <c r="BV421" s="1"/>
      <c r="BW421" s="61">
        <f t="shared" si="189"/>
        <v>412</v>
      </c>
    </row>
    <row r="422" spans="2:75" x14ac:dyDescent="0.3">
      <c r="B422" s="158">
        <f t="shared" si="163"/>
        <v>44322</v>
      </c>
      <c r="C422" s="61"/>
      <c r="D422" s="17">
        <v>47819</v>
      </c>
      <c r="E422" s="16"/>
      <c r="F422" s="16"/>
      <c r="G422" s="16"/>
      <c r="H422" s="16">
        <f t="shared" si="357"/>
        <v>33009513</v>
      </c>
      <c r="I422" s="16"/>
      <c r="J422" s="436">
        <f t="shared" si="358"/>
        <v>1.4507446128223871E-3</v>
      </c>
      <c r="K422" s="16"/>
      <c r="L422" s="16"/>
      <c r="M422" s="16"/>
      <c r="N422" s="16">
        <f t="shared" si="359"/>
        <v>309397</v>
      </c>
      <c r="O422" s="16">
        <f t="shared" si="360"/>
        <v>79926.181598062947</v>
      </c>
      <c r="P422" s="41"/>
      <c r="Q422" s="17">
        <f t="shared" si="361"/>
        <v>309397</v>
      </c>
      <c r="R422" s="16"/>
      <c r="S422" s="60">
        <f t="shared" si="362"/>
        <v>-0.16357939584651235</v>
      </c>
      <c r="T422" s="16"/>
      <c r="U422" s="41"/>
      <c r="V422" s="10">
        <f t="shared" si="356"/>
        <v>314</v>
      </c>
      <c r="W422" s="34">
        <v>860</v>
      </c>
      <c r="X422" s="33">
        <v>4256</v>
      </c>
      <c r="Y422" s="33"/>
      <c r="Z422" s="33">
        <f t="shared" si="363"/>
        <v>3889</v>
      </c>
      <c r="AA422" s="33">
        <f t="shared" si="364"/>
        <v>582530</v>
      </c>
      <c r="AB422" s="33"/>
      <c r="AC422" s="46">
        <f t="shared" si="365"/>
        <v>1.7647336996459172E-2</v>
      </c>
      <c r="AD422" s="33"/>
      <c r="AE422" s="33">
        <f t="shared" si="366"/>
        <v>1410.4842615012108</v>
      </c>
      <c r="AF422" s="50"/>
      <c r="AG422" s="33">
        <f t="shared" si="367"/>
        <v>4673</v>
      </c>
      <c r="AH422" s="33">
        <f t="shared" ref="AH422:AH485" si="381">SUM(D393:D933)</f>
        <v>1130183582.060914</v>
      </c>
      <c r="AI422" s="213">
        <f t="shared" si="368"/>
        <v>-5.9569329845039244E-2</v>
      </c>
      <c r="AJ422" s="50"/>
      <c r="AK422" s="111"/>
      <c r="AL422" s="23">
        <f t="shared" si="369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70"/>
        <v>2.692381586025811E-3</v>
      </c>
      <c r="AS422" s="25"/>
      <c r="AT422" s="25"/>
      <c r="AU422" s="24"/>
      <c r="AV422" s="298">
        <f t="shared" si="371"/>
        <v>0.79084508153755551</v>
      </c>
      <c r="AW422" s="298"/>
      <c r="AX422" s="24">
        <f t="shared" si="372"/>
        <v>63209.227602905572</v>
      </c>
      <c r="AY422" s="308"/>
      <c r="AZ422" s="111"/>
      <c r="BA422" s="65">
        <f t="shared" si="373"/>
        <v>1372147</v>
      </c>
      <c r="BB422" s="66"/>
      <c r="BC422" s="66">
        <v>454453202</v>
      </c>
      <c r="BD422" s="66"/>
      <c r="BE422" s="66">
        <f t="shared" si="374"/>
        <v>47819</v>
      </c>
      <c r="BF422" s="66"/>
      <c r="BG422" s="144">
        <f t="shared" si="375"/>
        <v>3.4849764638919881E-2</v>
      </c>
      <c r="BH422" s="66"/>
      <c r="BI422" s="170"/>
      <c r="BJ422" s="66"/>
      <c r="BK422" s="66">
        <f t="shared" si="376"/>
        <v>9320519</v>
      </c>
      <c r="BL422" s="66"/>
      <c r="BM422" s="144">
        <f t="shared" si="377"/>
        <v>3.3195254470271454E-2</v>
      </c>
      <c r="BN422" s="65">
        <f t="shared" si="378"/>
        <v>1100370.9491525423</v>
      </c>
      <c r="BO422" s="66"/>
      <c r="BP422" s="66">
        <f t="shared" si="379"/>
        <v>32102535</v>
      </c>
      <c r="BQ422" s="66"/>
      <c r="BR422" s="435">
        <f t="shared" si="380"/>
        <v>7.0639913766082349E-2</v>
      </c>
      <c r="BS422" s="66"/>
      <c r="BT422" s="75"/>
      <c r="BU422" s="170"/>
      <c r="BV422" s="1"/>
      <c r="BW422" s="61">
        <f t="shared" si="189"/>
        <v>413</v>
      </c>
    </row>
    <row r="423" spans="2:75" x14ac:dyDescent="0.3">
      <c r="B423" s="158">
        <f t="shared" si="163"/>
        <v>44323</v>
      </c>
      <c r="C423" s="61"/>
      <c r="D423" s="17">
        <v>49491</v>
      </c>
      <c r="E423" s="16"/>
      <c r="F423" s="16"/>
      <c r="G423" s="16"/>
      <c r="H423" s="16">
        <f t="shared" si="357"/>
        <v>33059004</v>
      </c>
      <c r="I423" s="16"/>
      <c r="J423" s="436">
        <f t="shared" si="358"/>
        <v>1.4992950668493656E-3</v>
      </c>
      <c r="K423" s="16"/>
      <c r="L423" s="16"/>
      <c r="M423" s="16"/>
      <c r="N423" s="16">
        <f t="shared" si="359"/>
        <v>298982</v>
      </c>
      <c r="O423" s="16">
        <f t="shared" si="360"/>
        <v>79852.666666666672</v>
      </c>
      <c r="P423" s="41"/>
      <c r="Q423" s="17">
        <f t="shared" si="361"/>
        <v>298982</v>
      </c>
      <c r="R423" s="16"/>
      <c r="S423" s="60">
        <f t="shared" si="362"/>
        <v>-0.17703146461435135</v>
      </c>
      <c r="T423" s="16"/>
      <c r="U423" s="41"/>
      <c r="V423" s="10">
        <f t="shared" si="356"/>
        <v>315</v>
      </c>
      <c r="W423" s="34">
        <v>774</v>
      </c>
      <c r="X423" s="33">
        <v>4256</v>
      </c>
      <c r="Y423" s="33"/>
      <c r="Z423" s="33">
        <f t="shared" si="363"/>
        <v>4002</v>
      </c>
      <c r="AA423" s="33">
        <f t="shared" si="364"/>
        <v>583304</v>
      </c>
      <c r="AB423" s="33"/>
      <c r="AC423" s="46">
        <f t="shared" si="365"/>
        <v>1.7644330724543304E-2</v>
      </c>
      <c r="AD423" s="33"/>
      <c r="AE423" s="33">
        <f t="shared" si="366"/>
        <v>1408.9468599033817</v>
      </c>
      <c r="AF423" s="50"/>
      <c r="AG423" s="33">
        <f t="shared" si="367"/>
        <v>4663</v>
      </c>
      <c r="AH423" s="33">
        <f t="shared" si="381"/>
        <v>1130108399.060914</v>
      </c>
      <c r="AI423" s="213">
        <f t="shared" si="368"/>
        <v>-6.0447310094700786E-2</v>
      </c>
      <c r="AJ423" s="50"/>
      <c r="AK423" s="111"/>
      <c r="AL423" s="23">
        <f t="shared" si="369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70"/>
        <v>8.4023193505744845E-3</v>
      </c>
      <c r="AS423" s="25"/>
      <c r="AT423" s="25"/>
      <c r="AU423" s="24"/>
      <c r="AV423" s="298">
        <f t="shared" si="371"/>
        <v>0.79629613160759471</v>
      </c>
      <c r="AW423" s="298"/>
      <c r="AX423" s="24">
        <f t="shared" si="372"/>
        <v>63586.369565217392</v>
      </c>
      <c r="AY423" s="308"/>
      <c r="AZ423" s="111"/>
      <c r="BA423" s="65">
        <f t="shared" si="373"/>
        <v>1536629</v>
      </c>
      <c r="BB423" s="66"/>
      <c r="BC423" s="66">
        <v>455989831</v>
      </c>
      <c r="BD423" s="66"/>
      <c r="BE423" s="66">
        <f t="shared" si="374"/>
        <v>49491</v>
      </c>
      <c r="BF423" s="66"/>
      <c r="BG423" s="144">
        <f t="shared" si="375"/>
        <v>3.2207513980277609E-2</v>
      </c>
      <c r="BH423" s="66"/>
      <c r="BI423" s="170"/>
      <c r="BJ423" s="66"/>
      <c r="BK423" s="66">
        <f t="shared" si="376"/>
        <v>9362634</v>
      </c>
      <c r="BL423" s="66"/>
      <c r="BM423" s="144">
        <f t="shared" si="377"/>
        <v>3.1933534943264896E-2</v>
      </c>
      <c r="BN423" s="65">
        <f t="shared" si="378"/>
        <v>1101424.7125603864</v>
      </c>
      <c r="BO423" s="66"/>
      <c r="BP423" s="66">
        <f t="shared" si="379"/>
        <v>32152026</v>
      </c>
      <c r="BQ423" s="66"/>
      <c r="BR423" s="435">
        <f t="shared" si="380"/>
        <v>7.0510401360244362E-2</v>
      </c>
      <c r="BS423" s="66"/>
      <c r="BT423" s="75"/>
      <c r="BU423" s="170"/>
      <c r="BV423" s="1"/>
      <c r="BW423" s="61">
        <f t="shared" si="189"/>
        <v>414</v>
      </c>
    </row>
    <row r="424" spans="2:75" x14ac:dyDescent="0.3">
      <c r="B424" s="158">
        <f t="shared" si="163"/>
        <v>44324</v>
      </c>
      <c r="C424" s="61"/>
      <c r="D424" s="17">
        <v>35755</v>
      </c>
      <c r="E424" s="16"/>
      <c r="F424" s="16"/>
      <c r="G424" s="16"/>
      <c r="H424" s="16">
        <f t="shared" si="357"/>
        <v>33094759</v>
      </c>
      <c r="I424" s="16"/>
      <c r="J424" s="436">
        <f t="shared" si="358"/>
        <v>1.0815510352338504E-3</v>
      </c>
      <c r="K424" s="16"/>
      <c r="L424" s="16"/>
      <c r="M424" s="16"/>
      <c r="N424" s="16">
        <f t="shared" si="359"/>
        <v>292703</v>
      </c>
      <c r="O424" s="16">
        <f t="shared" si="360"/>
        <v>79746.407228915661</v>
      </c>
      <c r="P424" s="41"/>
      <c r="Q424" s="17">
        <f t="shared" si="361"/>
        <v>292703</v>
      </c>
      <c r="R424" s="16"/>
      <c r="S424" s="60">
        <f t="shared" si="362"/>
        <v>-0.16857784809587248</v>
      </c>
      <c r="T424" s="16"/>
      <c r="U424" s="41"/>
      <c r="V424" s="10">
        <f t="shared" si="356"/>
        <v>316</v>
      </c>
      <c r="W424" s="34">
        <v>648</v>
      </c>
      <c r="X424" s="33">
        <v>4256</v>
      </c>
      <c r="Y424" s="33"/>
      <c r="Z424" s="33">
        <f t="shared" si="363"/>
        <v>4338</v>
      </c>
      <c r="AA424" s="33">
        <f t="shared" si="364"/>
        <v>583952</v>
      </c>
      <c r="AB424" s="33"/>
      <c r="AC424" s="46">
        <f t="shared" si="365"/>
        <v>1.7644848237148365E-2</v>
      </c>
      <c r="AD424" s="33"/>
      <c r="AE424" s="33">
        <f t="shared" si="366"/>
        <v>1407.1132530120483</v>
      </c>
      <c r="AF424" s="50"/>
      <c r="AG424" s="33">
        <f t="shared" si="367"/>
        <v>4650</v>
      </c>
      <c r="AH424" s="33">
        <f t="shared" si="381"/>
        <v>1130028238.060914</v>
      </c>
      <c r="AI424" s="213">
        <f t="shared" si="368"/>
        <v>-4.7521507578861123E-2</v>
      </c>
      <c r="AJ424" s="50"/>
      <c r="AK424" s="111"/>
      <c r="AL424" s="23">
        <f t="shared" si="369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70"/>
        <v>3.081282003856674E-3</v>
      </c>
      <c r="AS424" s="25"/>
      <c r="AT424" s="25"/>
      <c r="AU424" s="24"/>
      <c r="AV424" s="298">
        <f t="shared" si="371"/>
        <v>0.79788678926472922</v>
      </c>
      <c r="AW424" s="298"/>
      <c r="AX424" s="24">
        <f t="shared" si="372"/>
        <v>63628.604819277105</v>
      </c>
      <c r="AY424" s="308"/>
      <c r="AZ424" s="111"/>
      <c r="BA424" s="65">
        <f t="shared" si="373"/>
        <v>1304842</v>
      </c>
      <c r="BB424" s="66"/>
      <c r="BC424" s="66">
        <v>457294673</v>
      </c>
      <c r="BD424" s="66"/>
      <c r="BE424" s="66">
        <f t="shared" si="374"/>
        <v>35755</v>
      </c>
      <c r="BF424" s="66"/>
      <c r="BG424" s="144">
        <f t="shared" si="375"/>
        <v>2.7401785043706443E-2</v>
      </c>
      <c r="BH424" s="66"/>
      <c r="BI424" s="170"/>
      <c r="BJ424" s="66"/>
      <c r="BK424" s="66">
        <f t="shared" si="376"/>
        <v>9561991</v>
      </c>
      <c r="BL424" s="66"/>
      <c r="BM424" s="144">
        <f t="shared" si="377"/>
        <v>3.0611093442777765E-2</v>
      </c>
      <c r="BN424" s="65">
        <f t="shared" si="378"/>
        <v>1101914.8746987951</v>
      </c>
      <c r="BO424" s="66"/>
      <c r="BP424" s="66">
        <f t="shared" si="379"/>
        <v>32187781</v>
      </c>
      <c r="BQ424" s="66"/>
      <c r="BR424" s="435">
        <f t="shared" si="380"/>
        <v>7.0387395481425169E-2</v>
      </c>
      <c r="BS424" s="66"/>
      <c r="BT424" s="75"/>
      <c r="BU424" s="170"/>
      <c r="BV424" s="1"/>
      <c r="BW424" s="61">
        <f t="shared" si="189"/>
        <v>415</v>
      </c>
    </row>
    <row r="425" spans="2:75" x14ac:dyDescent="0.3">
      <c r="B425" s="347">
        <f t="shared" si="163"/>
        <v>44325</v>
      </c>
      <c r="C425" s="61"/>
      <c r="D425" s="17">
        <v>22200</v>
      </c>
      <c r="E425" s="16"/>
      <c r="F425" s="16"/>
      <c r="G425" s="16"/>
      <c r="H425" s="16">
        <f t="shared" si="357"/>
        <v>33116959</v>
      </c>
      <c r="I425" s="16"/>
      <c r="J425" s="436">
        <f t="shared" si="358"/>
        <v>6.7080107759660672E-4</v>
      </c>
      <c r="K425" s="16"/>
      <c r="L425" s="16"/>
      <c r="M425" s="16"/>
      <c r="N425" s="577">
        <f t="shared" si="359"/>
        <v>284202</v>
      </c>
      <c r="O425" s="16">
        <f t="shared" si="360"/>
        <v>79608.074519230766</v>
      </c>
      <c r="P425" s="41"/>
      <c r="Q425" s="17">
        <f t="shared" si="361"/>
        <v>284202</v>
      </c>
      <c r="R425" s="16"/>
      <c r="S425" s="60">
        <f t="shared" si="362"/>
        <v>-0.18336513263757989</v>
      </c>
      <c r="T425" s="16"/>
      <c r="U425" s="41"/>
      <c r="V425" s="10">
        <f t="shared" si="356"/>
        <v>317</v>
      </c>
      <c r="W425" s="34">
        <v>241</v>
      </c>
      <c r="X425" s="33">
        <v>4256</v>
      </c>
      <c r="Y425" s="33"/>
      <c r="Z425" s="33">
        <f t="shared" si="363"/>
        <v>4119</v>
      </c>
      <c r="AA425" s="33">
        <f t="shared" si="364"/>
        <v>584193</v>
      </c>
      <c r="AB425" s="33"/>
      <c r="AC425" s="46">
        <f t="shared" si="365"/>
        <v>1.7640297226566001E-2</v>
      </c>
      <c r="AD425" s="33"/>
      <c r="AE425" s="33">
        <f t="shared" si="366"/>
        <v>1404.3100961538462</v>
      </c>
      <c r="AF425" s="50"/>
      <c r="AG425" s="33">
        <f t="shared" si="367"/>
        <v>4579</v>
      </c>
      <c r="AH425" s="33">
        <f t="shared" si="381"/>
        <v>1129942870.060914</v>
      </c>
      <c r="AI425" s="213">
        <f t="shared" si="368"/>
        <v>-6.9498069498069498E-2</v>
      </c>
      <c r="AJ425" s="50"/>
      <c r="AK425" s="111"/>
      <c r="AL425" s="23">
        <f t="shared" si="369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70"/>
        <v>1.2815710566790241E-3</v>
      </c>
      <c r="AS425" s="25"/>
      <c r="AT425" s="25"/>
      <c r="AU425" s="24"/>
      <c r="AV425" s="298">
        <f t="shared" si="371"/>
        <v>0.79837378788312052</v>
      </c>
      <c r="AW425" s="298"/>
      <c r="AX425" s="24">
        <f t="shared" si="372"/>
        <v>63557</v>
      </c>
      <c r="AY425" s="308"/>
      <c r="AZ425" s="111"/>
      <c r="BA425" s="65">
        <f t="shared" si="373"/>
        <v>873630</v>
      </c>
      <c r="BB425" s="66"/>
      <c r="BC425" s="66">
        <v>458168303</v>
      </c>
      <c r="BD425" s="66"/>
      <c r="BE425" s="66">
        <f t="shared" si="374"/>
        <v>22200</v>
      </c>
      <c r="BF425" s="66"/>
      <c r="BG425" s="144">
        <f t="shared" si="375"/>
        <v>2.541121527420075E-2</v>
      </c>
      <c r="BH425" s="66"/>
      <c r="BI425" s="170"/>
      <c r="BJ425" s="66"/>
      <c r="BK425" s="66">
        <f t="shared" si="376"/>
        <v>9183623</v>
      </c>
      <c r="BL425" s="66"/>
      <c r="BM425" s="144">
        <f t="shared" si="377"/>
        <v>3.0946610068814891E-2</v>
      </c>
      <c r="BN425" s="65">
        <f t="shared" si="378"/>
        <v>1101366.1129807692</v>
      </c>
      <c r="BO425" s="66"/>
      <c r="BP425" s="66">
        <f t="shared" si="379"/>
        <v>32209981</v>
      </c>
      <c r="BQ425" s="66"/>
      <c r="BR425" s="435">
        <f t="shared" si="380"/>
        <v>7.0301635423260608E-2</v>
      </c>
      <c r="BS425" s="66"/>
      <c r="BT425" s="75"/>
      <c r="BU425" s="170"/>
      <c r="BV425" s="1"/>
      <c r="BW425" s="61">
        <f t="shared" si="189"/>
        <v>416</v>
      </c>
    </row>
    <row r="426" spans="2:75" x14ac:dyDescent="0.3">
      <c r="B426" s="158">
        <f t="shared" si="163"/>
        <v>44326</v>
      </c>
      <c r="C426" s="61"/>
      <c r="D426" s="17">
        <v>30152</v>
      </c>
      <c r="E426" s="16"/>
      <c r="F426" s="16"/>
      <c r="G426" s="16"/>
      <c r="H426" s="16">
        <f t="shared" si="357"/>
        <v>33147111</v>
      </c>
      <c r="I426" s="16"/>
      <c r="J426" s="436">
        <f t="shared" si="358"/>
        <v>9.1047007063661855E-4</v>
      </c>
      <c r="K426" s="16"/>
      <c r="L426" s="16"/>
      <c r="M426" s="16"/>
      <c r="N426" s="16">
        <f t="shared" si="359"/>
        <v>273900</v>
      </c>
      <c r="O426" s="16">
        <f t="shared" si="360"/>
        <v>79489.474820143878</v>
      </c>
      <c r="P426" s="41"/>
      <c r="Q426" s="17">
        <f t="shared" si="361"/>
        <v>273900</v>
      </c>
      <c r="R426" s="16"/>
      <c r="S426" s="60">
        <f t="shared" si="362"/>
        <v>-0.19680716920712932</v>
      </c>
      <c r="T426" s="16"/>
      <c r="U426" s="41"/>
      <c r="V426" s="10">
        <f t="shared" si="356"/>
        <v>318</v>
      </c>
      <c r="W426" s="34">
        <v>387</v>
      </c>
      <c r="X426" s="33">
        <v>4256</v>
      </c>
      <c r="Y426" s="33"/>
      <c r="Z426" s="33">
        <f t="shared" si="363"/>
        <v>3653</v>
      </c>
      <c r="AA426" s="33">
        <f t="shared" si="364"/>
        <v>584580</v>
      </c>
      <c r="AB426" s="33"/>
      <c r="AC426" s="46">
        <f t="shared" si="365"/>
        <v>1.7635926099260957E-2</v>
      </c>
      <c r="AD426" s="33"/>
      <c r="AE426" s="33">
        <f t="shared" si="366"/>
        <v>1401.8705035971223</v>
      </c>
      <c r="AF426" s="50"/>
      <c r="AG426" s="33">
        <f t="shared" si="367"/>
        <v>4506</v>
      </c>
      <c r="AH426" s="33">
        <f t="shared" si="381"/>
        <v>1129876090.060914</v>
      </c>
      <c r="AI426" s="213">
        <f t="shared" si="368"/>
        <v>-8.5261875761266745E-2</v>
      </c>
      <c r="AJ426" s="50"/>
      <c r="AK426" s="111"/>
      <c r="AL426" s="23">
        <f t="shared" si="369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70"/>
        <v>2.5611095915114355E-3</v>
      </c>
      <c r="AS426" s="25"/>
      <c r="AT426" s="25"/>
      <c r="AU426" s="24"/>
      <c r="AV426" s="298">
        <f t="shared" si="371"/>
        <v>0.79969041645891858</v>
      </c>
      <c r="AW426" s="298"/>
      <c r="AX426" s="24">
        <f t="shared" si="372"/>
        <v>63566.971223021581</v>
      </c>
      <c r="AY426" s="308"/>
      <c r="AZ426" s="111"/>
      <c r="BA426" s="65">
        <f t="shared" si="373"/>
        <v>1252631</v>
      </c>
      <c r="BB426" s="66"/>
      <c r="BC426" s="66">
        <v>459420934</v>
      </c>
      <c r="BD426" s="66"/>
      <c r="BE426" s="66">
        <f t="shared" si="374"/>
        <v>30152</v>
      </c>
      <c r="BF426" s="66"/>
      <c r="BG426" s="144">
        <f t="shared" si="375"/>
        <v>2.4070935494970188E-2</v>
      </c>
      <c r="BH426" s="66"/>
      <c r="BI426" s="170"/>
      <c r="BJ426" s="66"/>
      <c r="BK426" s="66">
        <f t="shared" si="376"/>
        <v>9133746</v>
      </c>
      <c r="BL426" s="66"/>
      <c r="BM426" s="144">
        <f t="shared" si="377"/>
        <v>2.9987696176355244E-2</v>
      </c>
      <c r="BN426" s="65">
        <f t="shared" si="378"/>
        <v>1101728.8585131895</v>
      </c>
      <c r="BO426" s="66"/>
      <c r="BP426" s="66">
        <f t="shared" si="379"/>
        <v>32240133</v>
      </c>
      <c r="BQ426" s="66"/>
      <c r="BR426" s="435">
        <f t="shared" si="380"/>
        <v>7.0175585425108211E-2</v>
      </c>
      <c r="BS426" s="66"/>
      <c r="BT426" s="75"/>
      <c r="BU426" s="170"/>
      <c r="BV426" s="1"/>
      <c r="BW426" s="61">
        <f t="shared" si="189"/>
        <v>417</v>
      </c>
    </row>
    <row r="427" spans="2:75" x14ac:dyDescent="0.3">
      <c r="B427" s="158">
        <f t="shared" si="163"/>
        <v>44327</v>
      </c>
      <c r="C427" s="61"/>
      <c r="D427" s="17">
        <v>34904</v>
      </c>
      <c r="E427" s="16"/>
      <c r="F427" s="16"/>
      <c r="G427" s="16"/>
      <c r="H427" s="16">
        <f t="shared" si="357"/>
        <v>33182015</v>
      </c>
      <c r="I427" s="16"/>
      <c r="J427" s="436">
        <f t="shared" si="358"/>
        <v>1.0530027790355545E-3</v>
      </c>
      <c r="K427" s="16"/>
      <c r="L427" s="16"/>
      <c r="M427" s="16"/>
      <c r="N427" s="16">
        <f t="shared" si="359"/>
        <v>266450</v>
      </c>
      <c r="O427" s="16">
        <f t="shared" si="360"/>
        <v>79382.811004784686</v>
      </c>
      <c r="P427" s="41"/>
      <c r="Q427" s="17">
        <f t="shared" si="361"/>
        <v>266450</v>
      </c>
      <c r="R427" s="16"/>
      <c r="S427" s="60">
        <f t="shared" si="362"/>
        <v>-0.19579744176360156</v>
      </c>
      <c r="T427" s="16"/>
      <c r="U427" s="41"/>
      <c r="V427" s="10">
        <f t="shared" si="356"/>
        <v>319</v>
      </c>
      <c r="W427" s="34">
        <v>743</v>
      </c>
      <c r="X427" s="33">
        <v>4256</v>
      </c>
      <c r="Y427" s="33"/>
      <c r="Z427" s="33">
        <f t="shared" si="363"/>
        <v>3653</v>
      </c>
      <c r="AA427" s="33">
        <f t="shared" si="364"/>
        <v>585323</v>
      </c>
      <c r="AB427" s="33"/>
      <c r="AC427" s="46">
        <f t="shared" si="365"/>
        <v>1.7639766602480289E-2</v>
      </c>
      <c r="AD427" s="33"/>
      <c r="AE427" s="33">
        <f t="shared" si="366"/>
        <v>1400.2942583732058</v>
      </c>
      <c r="AF427" s="50"/>
      <c r="AG427" s="33">
        <f t="shared" si="367"/>
        <v>4396</v>
      </c>
      <c r="AH427" s="33">
        <f t="shared" si="381"/>
        <v>1129828216.060914</v>
      </c>
      <c r="AI427" s="213">
        <f t="shared" si="368"/>
        <v>-0.10175725378013895</v>
      </c>
      <c r="AJ427" s="50"/>
      <c r="AK427" s="111"/>
      <c r="AL427" s="23">
        <f t="shared" si="369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70"/>
        <v>1.9130864719536906E-3</v>
      </c>
      <c r="AS427" s="25"/>
      <c r="AT427" s="25"/>
      <c r="AU427" s="24"/>
      <c r="AV427" s="298">
        <f t="shared" si="371"/>
        <v>0.80037749365130473</v>
      </c>
      <c r="AW427" s="298"/>
      <c r="AX427" s="24">
        <f t="shared" si="372"/>
        <v>63536.215311004788</v>
      </c>
      <c r="AY427" s="308"/>
      <c r="AZ427" s="111"/>
      <c r="BA427" s="65">
        <f t="shared" si="373"/>
        <v>979552</v>
      </c>
      <c r="BB427" s="66"/>
      <c r="BC427" s="66">
        <v>460400486</v>
      </c>
      <c r="BD427" s="66"/>
      <c r="BE427" s="66">
        <f t="shared" si="374"/>
        <v>34904</v>
      </c>
      <c r="BF427" s="66"/>
      <c r="BG427" s="144">
        <f t="shared" si="375"/>
        <v>3.5632615726372871E-2</v>
      </c>
      <c r="BH427" s="66"/>
      <c r="BI427" s="170"/>
      <c r="BJ427" s="66"/>
      <c r="BK427" s="66">
        <f t="shared" si="376"/>
        <v>9154091</v>
      </c>
      <c r="BL427" s="66"/>
      <c r="BM427" s="144">
        <f t="shared" si="377"/>
        <v>2.9107204636702869E-2</v>
      </c>
      <c r="BN427" s="65">
        <f t="shared" si="378"/>
        <v>1101436.5693779904</v>
      </c>
      <c r="BO427" s="66"/>
      <c r="BP427" s="66">
        <f t="shared" si="379"/>
        <v>32275037</v>
      </c>
      <c r="BQ427" s="66"/>
      <c r="BR427" s="435">
        <f t="shared" si="380"/>
        <v>7.0102091508217917E-2</v>
      </c>
      <c r="BS427" s="66"/>
      <c r="BT427" s="75"/>
      <c r="BU427" s="170"/>
      <c r="BV427" s="1"/>
      <c r="BW427" s="61">
        <f t="shared" si="189"/>
        <v>418</v>
      </c>
    </row>
    <row r="428" spans="2:75" x14ac:dyDescent="0.3">
      <c r="B428" s="158">
        <f t="shared" si="163"/>
        <v>44328</v>
      </c>
      <c r="C428" s="61"/>
      <c r="D428" s="17">
        <v>35816</v>
      </c>
      <c r="E428" s="16"/>
      <c r="F428" s="16"/>
      <c r="G428" s="16"/>
      <c r="H428" s="16">
        <f t="shared" si="357"/>
        <v>33217831</v>
      </c>
      <c r="I428" s="16"/>
      <c r="J428" s="436">
        <f t="shared" si="358"/>
        <v>1.079379899020599E-3</v>
      </c>
      <c r="K428" s="16"/>
      <c r="L428" s="16"/>
      <c r="M428" s="16"/>
      <c r="N428" s="16">
        <f t="shared" si="359"/>
        <v>256137</v>
      </c>
      <c r="O428" s="16">
        <f t="shared" si="360"/>
        <v>79278.832935560858</v>
      </c>
      <c r="P428" s="41"/>
      <c r="Q428" s="17">
        <f t="shared" si="361"/>
        <v>256137</v>
      </c>
      <c r="R428" s="16"/>
      <c r="S428" s="60">
        <f t="shared" si="362"/>
        <v>-0.2016849152399742</v>
      </c>
      <c r="T428" s="16"/>
      <c r="U428" s="41"/>
      <c r="V428" s="10">
        <f t="shared" si="356"/>
        <v>320</v>
      </c>
      <c r="W428" s="34">
        <v>841</v>
      </c>
      <c r="X428" s="33">
        <v>4256</v>
      </c>
      <c r="Y428" s="33"/>
      <c r="Z428" s="33">
        <f t="shared" si="363"/>
        <v>3634</v>
      </c>
      <c r="AA428" s="33">
        <f t="shared" si="364"/>
        <v>586164</v>
      </c>
      <c r="AB428" s="33"/>
      <c r="AC428" s="46">
        <f t="shared" si="365"/>
        <v>1.7646064849929546E-2</v>
      </c>
      <c r="AD428" s="33"/>
      <c r="AE428" s="33">
        <f t="shared" si="366"/>
        <v>1398.9594272076372</v>
      </c>
      <c r="AF428" s="50"/>
      <c r="AG428" s="33">
        <f t="shared" si="367"/>
        <v>4494</v>
      </c>
      <c r="AH428" s="33">
        <f t="shared" si="381"/>
        <v>1129771694.060914</v>
      </c>
      <c r="AI428" s="213">
        <f t="shared" si="368"/>
        <v>-4.0358744394618833E-2</v>
      </c>
      <c r="AJ428" s="50"/>
      <c r="AK428" s="111"/>
      <c r="AL428" s="23">
        <f t="shared" si="369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70"/>
        <v>2.3379274556070157E-3</v>
      </c>
      <c r="AS428" s="25"/>
      <c r="AT428" s="25"/>
      <c r="AU428" s="24"/>
      <c r="AV428" s="298">
        <f t="shared" si="371"/>
        <v>0.80138372068904795</v>
      </c>
      <c r="AW428" s="298"/>
      <c r="AX428" s="24">
        <f t="shared" si="372"/>
        <v>63532.766109785203</v>
      </c>
      <c r="AY428" s="308"/>
      <c r="AZ428" s="111"/>
      <c r="BA428" s="65">
        <f t="shared" si="373"/>
        <v>1076057</v>
      </c>
      <c r="BB428" s="66"/>
      <c r="BC428" s="66">
        <v>461476543</v>
      </c>
      <c r="BD428" s="66"/>
      <c r="BE428" s="66">
        <f t="shared" si="374"/>
        <v>35816</v>
      </c>
      <c r="BF428" s="66"/>
      <c r="BG428" s="144">
        <f t="shared" si="375"/>
        <v>3.3284482141745279E-2</v>
      </c>
      <c r="BH428" s="66"/>
      <c r="BI428" s="170"/>
      <c r="BJ428" s="66"/>
      <c r="BK428" s="66">
        <f t="shared" si="376"/>
        <v>8395488</v>
      </c>
      <c r="BL428" s="66"/>
      <c r="BM428" s="144">
        <f t="shared" si="377"/>
        <v>3.0508887631070403E-2</v>
      </c>
      <c r="BN428" s="65">
        <f t="shared" si="378"/>
        <v>1101375.9976133651</v>
      </c>
      <c r="BO428" s="66"/>
      <c r="BP428" s="66">
        <f t="shared" si="379"/>
        <v>32310853</v>
      </c>
      <c r="BQ428" s="66"/>
      <c r="BR428" s="435">
        <f t="shared" si="380"/>
        <v>7.0016241323884579E-2</v>
      </c>
      <c r="BS428" s="66"/>
      <c r="BT428" s="75"/>
      <c r="BU428" s="170"/>
      <c r="BV428" s="1"/>
      <c r="BW428" s="61">
        <f t="shared" si="189"/>
        <v>419</v>
      </c>
    </row>
    <row r="429" spans="2:75" x14ac:dyDescent="0.3">
      <c r="B429" s="158">
        <f t="shared" si="163"/>
        <v>44329</v>
      </c>
      <c r="C429" s="61"/>
      <c r="D429" s="17">
        <v>39825</v>
      </c>
      <c r="E429" s="16"/>
      <c r="F429" s="16"/>
      <c r="G429" s="16"/>
      <c r="H429" s="16">
        <f t="shared" si="357"/>
        <v>33257656</v>
      </c>
      <c r="I429" s="16"/>
      <c r="J429" s="436">
        <f t="shared" si="358"/>
        <v>1.198904287278721E-3</v>
      </c>
      <c r="K429" s="16"/>
      <c r="L429" s="16"/>
      <c r="M429" s="16"/>
      <c r="N429" s="16">
        <f t="shared" si="359"/>
        <v>248143</v>
      </c>
      <c r="O429" s="16">
        <f t="shared" si="360"/>
        <v>79184.89523809524</v>
      </c>
      <c r="P429" s="41"/>
      <c r="Q429" s="17">
        <f t="shared" si="361"/>
        <v>248143</v>
      </c>
      <c r="R429" s="16"/>
      <c r="S429" s="60">
        <f t="shared" si="362"/>
        <v>-0.19797864879103547</v>
      </c>
      <c r="T429" s="16"/>
      <c r="U429" s="41"/>
      <c r="V429" s="10">
        <f t="shared" si="356"/>
        <v>321</v>
      </c>
      <c r="W429" s="34">
        <v>762</v>
      </c>
      <c r="X429" s="33">
        <v>4256</v>
      </c>
      <c r="Y429" s="33"/>
      <c r="Z429" s="33">
        <f t="shared" si="363"/>
        <v>3622</v>
      </c>
      <c r="AA429" s="33">
        <f t="shared" si="364"/>
        <v>586926</v>
      </c>
      <c r="AB429" s="33"/>
      <c r="AC429" s="46">
        <f t="shared" si="365"/>
        <v>1.7647846258317182E-2</v>
      </c>
      <c r="AD429" s="33"/>
      <c r="AE429" s="33">
        <f t="shared" si="366"/>
        <v>1397.4428571428571</v>
      </c>
      <c r="AF429" s="50"/>
      <c r="AG429" s="33">
        <f t="shared" si="367"/>
        <v>4396</v>
      </c>
      <c r="AH429" s="33">
        <f t="shared" si="381"/>
        <v>1129693974.060914</v>
      </c>
      <c r="AI429" s="213">
        <f t="shared" si="368"/>
        <v>-5.9276695912689921E-2</v>
      </c>
      <c r="AJ429" s="50"/>
      <c r="AK429" s="111"/>
      <c r="AL429" s="23">
        <f t="shared" si="369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70"/>
        <v>1.7644476311604984E-3</v>
      </c>
      <c r="AS429" s="25"/>
      <c r="AT429" s="25"/>
      <c r="AU429" s="24"/>
      <c r="AV429" s="298">
        <f t="shared" si="371"/>
        <v>0.80183639520476124</v>
      </c>
      <c r="AW429" s="298"/>
      <c r="AX429" s="24">
        <f t="shared" si="372"/>
        <v>63493.330952380951</v>
      </c>
      <c r="AY429" s="308"/>
      <c r="AZ429" s="111"/>
      <c r="BA429" s="65">
        <f t="shared" si="373"/>
        <v>1318757</v>
      </c>
      <c r="BB429" s="66"/>
      <c r="BC429" s="66">
        <v>462795300</v>
      </c>
      <c r="BD429" s="66"/>
      <c r="BE429" s="66">
        <f t="shared" si="374"/>
        <v>39825</v>
      </c>
      <c r="BF429" s="66"/>
      <c r="BG429" s="144">
        <f t="shared" si="375"/>
        <v>3.0198891835266087E-2</v>
      </c>
      <c r="BH429" s="66"/>
      <c r="BI429" s="170"/>
      <c r="BJ429" s="66"/>
      <c r="BK429" s="66">
        <f t="shared" si="376"/>
        <v>8342098</v>
      </c>
      <c r="BL429" s="66"/>
      <c r="BM429" s="144">
        <f t="shared" si="377"/>
        <v>2.9745874479057906E-2</v>
      </c>
      <c r="BN429" s="65">
        <f t="shared" si="378"/>
        <v>1101893.5714285714</v>
      </c>
      <c r="BO429" s="66"/>
      <c r="BP429" s="66">
        <f t="shared" si="379"/>
        <v>32350678</v>
      </c>
      <c r="BQ429" s="66"/>
      <c r="BR429" s="435">
        <f t="shared" si="380"/>
        <v>6.9902779911550528E-2</v>
      </c>
      <c r="BS429" s="66"/>
      <c r="BT429" s="75"/>
      <c r="BU429" s="170"/>
      <c r="BV429" s="1"/>
      <c r="BW429" s="61">
        <f t="shared" si="189"/>
        <v>420</v>
      </c>
    </row>
    <row r="430" spans="2:75" x14ac:dyDescent="0.3">
      <c r="B430" s="158">
        <f t="shared" si="163"/>
        <v>44330</v>
      </c>
      <c r="C430" s="61"/>
      <c r="D430" s="17">
        <v>39095</v>
      </c>
      <c r="E430" s="16"/>
      <c r="F430" s="16"/>
      <c r="G430" s="16"/>
      <c r="H430" s="16">
        <f t="shared" si="357"/>
        <v>33296751</v>
      </c>
      <c r="I430" s="16"/>
      <c r="J430" s="436">
        <f t="shared" si="358"/>
        <v>1.1755188038507585E-3</v>
      </c>
      <c r="K430" s="16"/>
      <c r="L430" s="16"/>
      <c r="M430" s="16"/>
      <c r="N430" s="16">
        <f t="shared" si="359"/>
        <v>237747</v>
      </c>
      <c r="O430" s="16">
        <f t="shared" si="360"/>
        <v>79089.669833729218</v>
      </c>
      <c r="P430" s="41"/>
      <c r="Q430" s="17">
        <f t="shared" si="361"/>
        <v>237747</v>
      </c>
      <c r="R430" s="16"/>
      <c r="S430" s="60">
        <f t="shared" si="362"/>
        <v>-0.20481166090266303</v>
      </c>
      <c r="T430" s="16"/>
      <c r="U430" s="41"/>
      <c r="V430" s="10">
        <f t="shared" si="356"/>
        <v>322</v>
      </c>
      <c r="W430" s="34">
        <v>733</v>
      </c>
      <c r="X430" s="33">
        <v>4256</v>
      </c>
      <c r="Y430" s="33"/>
      <c r="Z430" s="33">
        <f t="shared" si="363"/>
        <v>3707</v>
      </c>
      <c r="AA430" s="33">
        <f t="shared" si="364"/>
        <v>587659</v>
      </c>
      <c r="AB430" s="33"/>
      <c r="AC430" s="46">
        <f t="shared" si="365"/>
        <v>1.7649139401018435E-2</v>
      </c>
      <c r="AD430" s="33"/>
      <c r="AE430" s="33">
        <f t="shared" si="366"/>
        <v>1395.8646080760095</v>
      </c>
      <c r="AF430" s="50"/>
      <c r="AG430" s="33">
        <f t="shared" si="367"/>
        <v>4355</v>
      </c>
      <c r="AH430" s="33">
        <f t="shared" si="381"/>
        <v>1129615535.060914</v>
      </c>
      <c r="AI430" s="213">
        <f t="shared" si="368"/>
        <v>-6.6051897919794128E-2</v>
      </c>
      <c r="AJ430" s="50"/>
      <c r="AK430" s="111"/>
      <c r="AL430" s="23">
        <f t="shared" si="369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70"/>
        <v>1.71079084833769E-3</v>
      </c>
      <c r="AS430" s="25"/>
      <c r="AT430" s="25"/>
      <c r="AU430" s="24"/>
      <c r="AV430" s="298">
        <f t="shared" si="371"/>
        <v>0.80226509187037498</v>
      </c>
      <c r="AW430" s="298"/>
      <c r="AX430" s="24">
        <f t="shared" si="372"/>
        <v>63450.881235154397</v>
      </c>
      <c r="AY430" s="308"/>
      <c r="AZ430" s="111"/>
      <c r="BA430" s="65">
        <f t="shared" si="373"/>
        <v>1304242</v>
      </c>
      <c r="BB430" s="66"/>
      <c r="BC430" s="66">
        <v>464099542</v>
      </c>
      <c r="BD430" s="66"/>
      <c r="BE430" s="66">
        <f t="shared" si="374"/>
        <v>39095</v>
      </c>
      <c r="BF430" s="66"/>
      <c r="BG430" s="144">
        <f t="shared" si="375"/>
        <v>2.9975265326526824E-2</v>
      </c>
      <c r="BH430" s="66"/>
      <c r="BI430" s="170"/>
      <c r="BJ430" s="66"/>
      <c r="BK430" s="66">
        <f t="shared" si="376"/>
        <v>8109711</v>
      </c>
      <c r="BL430" s="66"/>
      <c r="BM430" s="144">
        <f t="shared" si="377"/>
        <v>2.9316334453841821E-2</v>
      </c>
      <c r="BN430" s="65">
        <f t="shared" si="378"/>
        <v>1102374.2090261283</v>
      </c>
      <c r="BO430" s="66"/>
      <c r="BP430" s="66">
        <f t="shared" si="379"/>
        <v>32389773</v>
      </c>
      <c r="BQ430" s="66"/>
      <c r="BR430" s="435">
        <f t="shared" si="380"/>
        <v>6.9790573074946058E-2</v>
      </c>
      <c r="BS430" s="66"/>
      <c r="BT430" s="75"/>
      <c r="BU430" s="170"/>
      <c r="BV430" s="1"/>
      <c r="BW430" s="61">
        <f t="shared" si="189"/>
        <v>421</v>
      </c>
    </row>
    <row r="431" spans="2:75" x14ac:dyDescent="0.3">
      <c r="B431" s="158">
        <f t="shared" si="163"/>
        <v>44331</v>
      </c>
      <c r="C431" s="61"/>
      <c r="D431" s="17">
        <v>25642</v>
      </c>
      <c r="E431" s="16"/>
      <c r="F431" s="16"/>
      <c r="G431" s="16"/>
      <c r="H431" s="16">
        <f t="shared" si="357"/>
        <v>33322393</v>
      </c>
      <c r="I431" s="16"/>
      <c r="J431" s="436">
        <f t="shared" si="358"/>
        <v>7.7010516731797641E-4</v>
      </c>
      <c r="K431" s="16"/>
      <c r="L431" s="16"/>
      <c r="M431" s="16"/>
      <c r="N431" s="16">
        <f t="shared" si="359"/>
        <v>227634</v>
      </c>
      <c r="O431" s="16">
        <f t="shared" si="360"/>
        <v>78963.016587677732</v>
      </c>
      <c r="P431" s="41"/>
      <c r="Q431" s="17">
        <f t="shared" si="361"/>
        <v>227634</v>
      </c>
      <c r="R431" s="16"/>
      <c r="S431" s="60">
        <f t="shared" si="362"/>
        <v>-0.22230383699517942</v>
      </c>
      <c r="T431" s="16"/>
      <c r="U431" s="41"/>
      <c r="V431" s="10">
        <f t="shared" si="356"/>
        <v>323</v>
      </c>
      <c r="W431" s="34">
        <v>499</v>
      </c>
      <c r="X431" s="33">
        <v>4256</v>
      </c>
      <c r="Y431" s="33"/>
      <c r="Z431" s="33">
        <f t="shared" si="363"/>
        <v>3965</v>
      </c>
      <c r="AA431" s="33">
        <f t="shared" si="364"/>
        <v>588158</v>
      </c>
      <c r="AB431" s="33"/>
      <c r="AC431" s="46">
        <f t="shared" si="365"/>
        <v>1.7650533081462666E-2</v>
      </c>
      <c r="AD431" s="33"/>
      <c r="AE431" s="33">
        <f t="shared" si="366"/>
        <v>1393.739336492891</v>
      </c>
      <c r="AF431" s="50"/>
      <c r="AG431" s="33">
        <f t="shared" si="367"/>
        <v>4206</v>
      </c>
      <c r="AH431" s="33">
        <f t="shared" si="381"/>
        <v>1129541056.060914</v>
      </c>
      <c r="AI431" s="213">
        <f t="shared" si="368"/>
        <v>-9.5483870967741941E-2</v>
      </c>
      <c r="AJ431" s="50"/>
      <c r="AK431" s="111"/>
      <c r="AL431" s="23">
        <f t="shared" si="369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70"/>
        <v>1.4442465660964823E-2</v>
      </c>
      <c r="AS431" s="25"/>
      <c r="AT431" s="25"/>
      <c r="AU431" s="24"/>
      <c r="AV431" s="298">
        <f t="shared" si="371"/>
        <v>0.81322550874422495</v>
      </c>
      <c r="AW431" s="298"/>
      <c r="AX431" s="24">
        <f t="shared" si="372"/>
        <v>64214.739336492894</v>
      </c>
      <c r="AY431" s="308"/>
      <c r="AZ431" s="111"/>
      <c r="BA431" s="65">
        <f t="shared" si="373"/>
        <v>1125402</v>
      </c>
      <c r="BB431" s="66"/>
      <c r="BC431" s="66">
        <v>465224944</v>
      </c>
      <c r="BD431" s="66"/>
      <c r="BE431" s="66">
        <f t="shared" si="374"/>
        <v>25642</v>
      </c>
      <c r="BF431" s="66"/>
      <c r="BG431" s="144">
        <f t="shared" si="375"/>
        <v>2.2784747139244464E-2</v>
      </c>
      <c r="BH431" s="66"/>
      <c r="BI431" s="170"/>
      <c r="BJ431" s="66"/>
      <c r="BK431" s="66">
        <f t="shared" si="376"/>
        <v>7930271</v>
      </c>
      <c r="BL431" s="66"/>
      <c r="BM431" s="144">
        <f t="shared" si="377"/>
        <v>2.8704441500170676E-2</v>
      </c>
      <c r="BN431" s="65">
        <f t="shared" si="378"/>
        <v>1102428.7772511849</v>
      </c>
      <c r="BO431" s="66"/>
      <c r="BP431" s="66">
        <f t="shared" si="379"/>
        <v>32415415</v>
      </c>
      <c r="BQ431" s="66"/>
      <c r="BR431" s="435">
        <f t="shared" si="380"/>
        <v>6.9676863672211001E-2</v>
      </c>
      <c r="BS431" s="66"/>
      <c r="BT431" s="75"/>
      <c r="BU431" s="170"/>
      <c r="BV431" s="1"/>
      <c r="BW431" s="61">
        <f t="shared" si="189"/>
        <v>422</v>
      </c>
    </row>
    <row r="432" spans="2:75" x14ac:dyDescent="0.3">
      <c r="B432" s="347">
        <f t="shared" si="163"/>
        <v>44332</v>
      </c>
      <c r="C432" s="61"/>
      <c r="D432" s="17">
        <v>17834</v>
      </c>
      <c r="E432" s="16"/>
      <c r="F432" s="16"/>
      <c r="G432" s="16"/>
      <c r="H432" s="16">
        <f t="shared" si="357"/>
        <v>33340227</v>
      </c>
      <c r="I432" s="16"/>
      <c r="J432" s="436">
        <f t="shared" si="358"/>
        <v>5.3519565656644165E-4</v>
      </c>
      <c r="K432" s="16"/>
      <c r="L432" s="16"/>
      <c r="M432" s="16"/>
      <c r="N432" s="577">
        <f t="shared" si="359"/>
        <v>223268</v>
      </c>
      <c r="O432" s="16">
        <f t="shared" si="360"/>
        <v>78818.503546099295</v>
      </c>
      <c r="P432" s="41"/>
      <c r="Q432" s="17">
        <f t="shared" si="361"/>
        <v>223268</v>
      </c>
      <c r="R432" s="16"/>
      <c r="S432" s="60">
        <f t="shared" si="362"/>
        <v>-0.21440383952259309</v>
      </c>
      <c r="T432" s="16"/>
      <c r="U432" s="41"/>
      <c r="V432" s="10">
        <f t="shared" si="356"/>
        <v>324</v>
      </c>
      <c r="W432" s="34">
        <v>289</v>
      </c>
      <c r="X432" s="33">
        <v>4256</v>
      </c>
      <c r="Y432" s="33"/>
      <c r="Z432" s="33">
        <f t="shared" si="363"/>
        <v>3867</v>
      </c>
      <c r="AA432" s="33">
        <f t="shared" si="364"/>
        <v>588447</v>
      </c>
      <c r="AB432" s="33"/>
      <c r="AC432" s="46">
        <f t="shared" si="365"/>
        <v>1.7649759853164766E-2</v>
      </c>
      <c r="AD432" s="33"/>
      <c r="AE432" s="33">
        <f t="shared" si="366"/>
        <v>1391.127659574468</v>
      </c>
      <c r="AF432" s="50"/>
      <c r="AG432" s="33">
        <f t="shared" si="367"/>
        <v>4254</v>
      </c>
      <c r="AH432" s="33">
        <f t="shared" si="381"/>
        <v>1129459283.060914</v>
      </c>
      <c r="AI432" s="213">
        <f t="shared" si="368"/>
        <v>-7.0976195675911777E-2</v>
      </c>
      <c r="AJ432" s="50"/>
      <c r="AK432" s="111"/>
      <c r="AL432" s="23">
        <f t="shared" si="369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70"/>
        <v>1.3801440811377112E-3</v>
      </c>
      <c r="AS432" s="25"/>
      <c r="AT432" s="25"/>
      <c r="AU432" s="24"/>
      <c r="AV432" s="298">
        <f t="shared" si="371"/>
        <v>0.8139122748024481</v>
      </c>
      <c r="AW432" s="298"/>
      <c r="AX432" s="24">
        <f t="shared" si="372"/>
        <v>64151.347517730494</v>
      </c>
      <c r="AY432" s="308"/>
      <c r="AZ432" s="111"/>
      <c r="BA432" s="65">
        <f t="shared" si="373"/>
        <v>831508</v>
      </c>
      <c r="BB432" s="66"/>
      <c r="BC432" s="66">
        <v>466056452</v>
      </c>
      <c r="BD432" s="66"/>
      <c r="BE432" s="66">
        <f t="shared" si="374"/>
        <v>17834</v>
      </c>
      <c r="BF432" s="66"/>
      <c r="BG432" s="144">
        <f t="shared" si="375"/>
        <v>2.1447779215593838E-2</v>
      </c>
      <c r="BH432" s="66"/>
      <c r="BI432" s="170"/>
      <c r="BJ432" s="66"/>
      <c r="BK432" s="66">
        <f t="shared" si="376"/>
        <v>7888149</v>
      </c>
      <c r="BL432" s="66"/>
      <c r="BM432" s="144">
        <f t="shared" si="377"/>
        <v>2.8304232082837177E-2</v>
      </c>
      <c r="BN432" s="65">
        <f t="shared" si="378"/>
        <v>1101788.3026004727</v>
      </c>
      <c r="BO432" s="66"/>
      <c r="BP432" s="66">
        <f t="shared" si="379"/>
        <v>32433249</v>
      </c>
      <c r="BQ432" s="66"/>
      <c r="BR432" s="435">
        <f t="shared" si="380"/>
        <v>6.9590816436117059E-2</v>
      </c>
      <c r="BS432" s="66"/>
      <c r="BT432" s="75"/>
      <c r="BU432" s="170"/>
      <c r="BV432" s="1"/>
      <c r="BW432" s="61">
        <f t="shared" si="189"/>
        <v>423</v>
      </c>
    </row>
    <row r="433" spans="2:75" x14ac:dyDescent="0.3">
      <c r="B433" s="158">
        <f t="shared" si="163"/>
        <v>44333</v>
      </c>
      <c r="C433" s="61"/>
      <c r="D433" s="17">
        <v>25030</v>
      </c>
      <c r="E433" s="16"/>
      <c r="F433" s="16"/>
      <c r="G433" s="16"/>
      <c r="H433" s="16">
        <f t="shared" si="357"/>
        <v>33365257</v>
      </c>
      <c r="I433" s="16"/>
      <c r="J433" s="436">
        <f t="shared" si="358"/>
        <v>7.5074473848063485E-4</v>
      </c>
      <c r="K433" s="16"/>
      <c r="L433" s="16"/>
      <c r="M433" s="16"/>
      <c r="N433" s="16">
        <f t="shared" si="359"/>
        <v>218146</v>
      </c>
      <c r="O433" s="16">
        <f t="shared" si="360"/>
        <v>78691.643867924533</v>
      </c>
      <c r="P433" s="41"/>
      <c r="Q433" s="17">
        <f t="shared" si="361"/>
        <v>218146</v>
      </c>
      <c r="R433" s="16"/>
      <c r="S433" s="60">
        <f t="shared" si="362"/>
        <v>-0.20355604235122307</v>
      </c>
      <c r="T433" s="16"/>
      <c r="U433" s="41"/>
      <c r="V433" s="10">
        <f t="shared" si="356"/>
        <v>325</v>
      </c>
      <c r="W433" s="34">
        <v>369</v>
      </c>
      <c r="X433" s="33">
        <v>4256</v>
      </c>
      <c r="Y433" s="33"/>
      <c r="Z433" s="33">
        <f t="shared" si="363"/>
        <v>3493</v>
      </c>
      <c r="AA433" s="33">
        <f t="shared" si="364"/>
        <v>588816</v>
      </c>
      <c r="AB433" s="33"/>
      <c r="AC433" s="46">
        <f t="shared" si="365"/>
        <v>1.7647578737367435E-2</v>
      </c>
      <c r="AD433" s="33"/>
      <c r="AE433" s="33">
        <f t="shared" si="366"/>
        <v>1388.7169811320755</v>
      </c>
      <c r="AF433" s="50"/>
      <c r="AG433" s="33">
        <f t="shared" si="367"/>
        <v>4236</v>
      </c>
      <c r="AH433" s="33">
        <f t="shared" si="381"/>
        <v>1129395702.060914</v>
      </c>
      <c r="AI433" s="213">
        <f t="shared" si="368"/>
        <v>-5.9920106524633823E-2</v>
      </c>
      <c r="AJ433" s="50"/>
      <c r="AK433" s="111"/>
      <c r="AL433" s="23">
        <f t="shared" si="369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70"/>
        <v>2.4428416547452427E-3</v>
      </c>
      <c r="AS433" s="25"/>
      <c r="AT433" s="25"/>
      <c r="AU433" s="24"/>
      <c r="AV433" s="298">
        <f t="shared" si="371"/>
        <v>0.81528846008888822</v>
      </c>
      <c r="AW433" s="298"/>
      <c r="AX433" s="24">
        <f t="shared" si="372"/>
        <v>64156.389150943396</v>
      </c>
      <c r="AY433" s="308"/>
      <c r="AZ433" s="111"/>
      <c r="BA433" s="65">
        <f t="shared" si="373"/>
        <v>1166344</v>
      </c>
      <c r="BB433" s="66"/>
      <c r="BC433" s="66">
        <v>467222796</v>
      </c>
      <c r="BD433" s="66"/>
      <c r="BE433" s="66">
        <f t="shared" si="374"/>
        <v>25030</v>
      </c>
      <c r="BF433" s="66"/>
      <c r="BG433" s="144">
        <f t="shared" si="375"/>
        <v>2.1460220998264664E-2</v>
      </c>
      <c r="BH433" s="66"/>
      <c r="BI433" s="170"/>
      <c r="BJ433" s="66"/>
      <c r="BK433" s="66">
        <f t="shared" si="376"/>
        <v>7801862</v>
      </c>
      <c r="BL433" s="66"/>
      <c r="BM433" s="144">
        <f t="shared" si="377"/>
        <v>2.7960761161886741E-2</v>
      </c>
      <c r="BN433" s="65">
        <f t="shared" si="378"/>
        <v>1101940.5566037735</v>
      </c>
      <c r="BO433" s="66"/>
      <c r="BP433" s="66">
        <f t="shared" si="379"/>
        <v>32458279</v>
      </c>
      <c r="BQ433" s="66"/>
      <c r="BR433" s="435">
        <f t="shared" si="380"/>
        <v>6.9470666409864129E-2</v>
      </c>
      <c r="BS433" s="66"/>
      <c r="BT433" s="75"/>
      <c r="BU433" s="170"/>
      <c r="BV433" s="1"/>
      <c r="BW433" s="61">
        <f t="shared" si="189"/>
        <v>424</v>
      </c>
    </row>
    <row r="434" spans="2:75" x14ac:dyDescent="0.3">
      <c r="B434" s="158">
        <f t="shared" si="163"/>
        <v>44334</v>
      </c>
      <c r="C434" s="61"/>
      <c r="D434" s="17">
        <v>27506</v>
      </c>
      <c r="E434" s="16"/>
      <c r="F434" s="16"/>
      <c r="G434" s="16"/>
      <c r="H434" s="16">
        <f t="shared" si="357"/>
        <v>33392763</v>
      </c>
      <c r="I434" s="16"/>
      <c r="J434" s="436">
        <f t="shared" si="358"/>
        <v>8.243904730001031E-4</v>
      </c>
      <c r="K434" s="16"/>
      <c r="L434" s="16"/>
      <c r="M434" s="16"/>
      <c r="N434" s="16">
        <f t="shared" si="359"/>
        <v>210748</v>
      </c>
      <c r="O434" s="16">
        <f t="shared" si="360"/>
        <v>78571.207058823536</v>
      </c>
      <c r="P434" s="41"/>
      <c r="Q434" s="17">
        <f t="shared" si="361"/>
        <v>210748</v>
      </c>
      <c r="R434" s="16"/>
      <c r="S434" s="60">
        <f t="shared" si="362"/>
        <v>-0.20905235503846875</v>
      </c>
      <c r="T434" s="16"/>
      <c r="U434" s="41"/>
      <c r="V434" s="10">
        <f t="shared" si="356"/>
        <v>326</v>
      </c>
      <c r="W434" s="34">
        <v>733</v>
      </c>
      <c r="X434" s="33">
        <v>4256</v>
      </c>
      <c r="Y434" s="33"/>
      <c r="Z434" s="33">
        <f t="shared" si="363"/>
        <v>3385</v>
      </c>
      <c r="AA434" s="33">
        <f t="shared" si="364"/>
        <v>589549</v>
      </c>
      <c r="AB434" s="33"/>
      <c r="AC434" s="46">
        <f t="shared" si="365"/>
        <v>1.765499308937089E-2</v>
      </c>
      <c r="AD434" s="33"/>
      <c r="AE434" s="33">
        <f t="shared" si="366"/>
        <v>1387.1741176470589</v>
      </c>
      <c r="AF434" s="50"/>
      <c r="AG434" s="33">
        <f t="shared" si="367"/>
        <v>4226</v>
      </c>
      <c r="AH434" s="33">
        <f t="shared" si="381"/>
        <v>1129352521.060914</v>
      </c>
      <c r="AI434" s="213">
        <f t="shared" si="368"/>
        <v>-3.8671519563239311E-2</v>
      </c>
      <c r="AJ434" s="50"/>
      <c r="AK434" s="111"/>
      <c r="AL434" s="23">
        <f t="shared" si="369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70"/>
        <v>1.8755025538457048E-3</v>
      </c>
      <c r="AS434" s="25"/>
      <c r="AT434" s="25"/>
      <c r="AU434" s="24"/>
      <c r="AV434" s="298">
        <f t="shared" si="371"/>
        <v>0.81614471375129993</v>
      </c>
      <c r="AW434" s="298"/>
      <c r="AX434" s="24">
        <f t="shared" si="372"/>
        <v>64125.475294117648</v>
      </c>
      <c r="AY434" s="308"/>
      <c r="AZ434" s="111"/>
      <c r="BA434" s="65">
        <f t="shared" si="373"/>
        <v>845306</v>
      </c>
      <c r="BB434" s="66"/>
      <c r="BC434" s="66">
        <v>468068102</v>
      </c>
      <c r="BD434" s="66"/>
      <c r="BE434" s="66">
        <f t="shared" si="374"/>
        <v>27506</v>
      </c>
      <c r="BF434" s="66"/>
      <c r="BG434" s="144">
        <f t="shared" si="375"/>
        <v>3.2539695684166446E-2</v>
      </c>
      <c r="BH434" s="66"/>
      <c r="BI434" s="170"/>
      <c r="BJ434" s="66"/>
      <c r="BK434" s="66">
        <f t="shared" si="376"/>
        <v>7667616</v>
      </c>
      <c r="BL434" s="66"/>
      <c r="BM434" s="144">
        <f t="shared" si="377"/>
        <v>2.7485466147496172E-2</v>
      </c>
      <c r="BN434" s="65">
        <f t="shared" si="378"/>
        <v>1101336.7105882354</v>
      </c>
      <c r="BO434" s="66"/>
      <c r="BP434" s="66">
        <f t="shared" si="379"/>
        <v>32485785</v>
      </c>
      <c r="BQ434" s="66"/>
      <c r="BR434" s="435">
        <f t="shared" si="380"/>
        <v>6.9403971048640267E-2</v>
      </c>
      <c r="BS434" s="66"/>
      <c r="BT434" s="75"/>
      <c r="BU434" s="170"/>
      <c r="BV434" s="1"/>
      <c r="BW434" s="61">
        <f t="shared" si="189"/>
        <v>425</v>
      </c>
    </row>
    <row r="435" spans="2:75" x14ac:dyDescent="0.3">
      <c r="B435" s="158">
        <f t="shared" si="163"/>
        <v>44335</v>
      </c>
      <c r="C435" s="61"/>
      <c r="D435" s="17">
        <v>28541</v>
      </c>
      <c r="E435" s="16"/>
      <c r="F435" s="16"/>
      <c r="G435" s="16"/>
      <c r="H435" s="16">
        <f t="shared" si="357"/>
        <v>33421304</v>
      </c>
      <c r="I435" s="16"/>
      <c r="J435" s="436">
        <f t="shared" si="358"/>
        <v>8.5470615294697236E-4</v>
      </c>
      <c r="K435" s="16"/>
      <c r="L435" s="16"/>
      <c r="M435" s="16"/>
      <c r="N435" s="16">
        <f t="shared" si="359"/>
        <v>203473</v>
      </c>
      <c r="O435" s="16">
        <f t="shared" si="360"/>
        <v>78453.765258215964</v>
      </c>
      <c r="P435" s="41"/>
      <c r="Q435" s="17">
        <f t="shared" si="361"/>
        <v>203473</v>
      </c>
      <c r="R435" s="16"/>
      <c r="S435" s="60">
        <f t="shared" si="362"/>
        <v>-0.20560871720993062</v>
      </c>
      <c r="T435" s="16"/>
      <c r="U435" s="41"/>
      <c r="V435" s="10">
        <f t="shared" si="356"/>
        <v>327</v>
      </c>
      <c r="W435" s="34">
        <v>636</v>
      </c>
      <c r="X435" s="33">
        <v>4256</v>
      </c>
      <c r="Y435" s="33"/>
      <c r="Z435" s="33">
        <f t="shared" si="363"/>
        <v>3259</v>
      </c>
      <c r="AA435" s="33">
        <f t="shared" si="364"/>
        <v>590185</v>
      </c>
      <c r="AB435" s="33"/>
      <c r="AC435" s="46">
        <f t="shared" si="365"/>
        <v>1.765894592263665E-2</v>
      </c>
      <c r="AD435" s="33"/>
      <c r="AE435" s="33">
        <f t="shared" si="366"/>
        <v>1385.4107981220657</v>
      </c>
      <c r="AF435" s="50"/>
      <c r="AG435" s="33">
        <f t="shared" si="367"/>
        <v>4021</v>
      </c>
      <c r="AH435" s="33">
        <f t="shared" si="381"/>
        <v>1129300871.060914</v>
      </c>
      <c r="AI435" s="213">
        <f t="shared" si="368"/>
        <v>-0.1052514463729417</v>
      </c>
      <c r="AJ435" s="50"/>
      <c r="AK435" s="111"/>
      <c r="AL435" s="23">
        <f t="shared" si="369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70"/>
        <v>1.682473482962282E-3</v>
      </c>
      <c r="AS435" s="25"/>
      <c r="AT435" s="25"/>
      <c r="AU435" s="24"/>
      <c r="AV435" s="298">
        <f t="shared" si="371"/>
        <v>0.81681971475439741</v>
      </c>
      <c r="AW435" s="298"/>
      <c r="AX435" s="24">
        <f t="shared" si="372"/>
        <v>64082.582159624413</v>
      </c>
      <c r="AY435" s="308"/>
      <c r="AZ435" s="111"/>
      <c r="BA435" s="65">
        <f t="shared" si="373"/>
        <v>877500</v>
      </c>
      <c r="BB435" s="66"/>
      <c r="BC435" s="66">
        <v>468945602</v>
      </c>
      <c r="BD435" s="66"/>
      <c r="BE435" s="66">
        <f t="shared" si="374"/>
        <v>28541</v>
      </c>
      <c r="BF435" s="66"/>
      <c r="BG435" s="144">
        <f t="shared" si="375"/>
        <v>3.2525356125356127E-2</v>
      </c>
      <c r="BH435" s="66"/>
      <c r="BI435" s="170"/>
      <c r="BJ435" s="66"/>
      <c r="BK435" s="66">
        <f t="shared" si="376"/>
        <v>7469059</v>
      </c>
      <c r="BL435" s="66"/>
      <c r="BM435" s="144">
        <f t="shared" si="377"/>
        <v>2.7242119790458208E-2</v>
      </c>
      <c r="BN435" s="65">
        <f t="shared" si="378"/>
        <v>1100811.2723004695</v>
      </c>
      <c r="BO435" s="66"/>
      <c r="BP435" s="66">
        <f t="shared" si="379"/>
        <v>32514326</v>
      </c>
      <c r="BQ435" s="66"/>
      <c r="BR435" s="435">
        <f t="shared" si="380"/>
        <v>6.9334963077444536E-2</v>
      </c>
      <c r="BS435" s="66"/>
      <c r="BT435" s="75"/>
      <c r="BU435" s="170"/>
      <c r="BV435" s="1"/>
      <c r="BW435" s="61">
        <f t="shared" si="189"/>
        <v>426</v>
      </c>
    </row>
    <row r="436" spans="2:75" x14ac:dyDescent="0.3">
      <c r="B436" s="158">
        <f t="shared" si="163"/>
        <v>44336</v>
      </c>
      <c r="C436" s="61"/>
      <c r="D436" s="17">
        <v>30214</v>
      </c>
      <c r="E436" s="16"/>
      <c r="F436" s="16"/>
      <c r="G436" s="16"/>
      <c r="H436" s="16">
        <f t="shared" si="357"/>
        <v>33451518</v>
      </c>
      <c r="I436" s="16"/>
      <c r="J436" s="436">
        <f t="shared" si="358"/>
        <v>9.0403414540617566E-4</v>
      </c>
      <c r="K436" s="16"/>
      <c r="L436" s="16"/>
      <c r="M436" s="16"/>
      <c r="N436" s="16">
        <f t="shared" si="359"/>
        <v>193862</v>
      </c>
      <c r="O436" s="16">
        <f t="shared" si="360"/>
        <v>78340.79156908665</v>
      </c>
      <c r="P436" s="41"/>
      <c r="Q436" s="17">
        <f t="shared" si="361"/>
        <v>193862</v>
      </c>
      <c r="R436" s="16"/>
      <c r="S436" s="60">
        <f t="shared" si="362"/>
        <v>-0.2187488665809634</v>
      </c>
      <c r="T436" s="16"/>
      <c r="U436" s="41"/>
      <c r="V436" s="10">
        <f t="shared" si="356"/>
        <v>328</v>
      </c>
      <c r="W436" s="34">
        <v>659</v>
      </c>
      <c r="X436" s="33">
        <v>4256</v>
      </c>
      <c r="Y436" s="33"/>
      <c r="Z436" s="33">
        <f t="shared" si="363"/>
        <v>3185</v>
      </c>
      <c r="AA436" s="33">
        <f t="shared" si="364"/>
        <v>590844</v>
      </c>
      <c r="AB436" s="33"/>
      <c r="AC436" s="46">
        <f t="shared" si="365"/>
        <v>1.7662696204100513E-2</v>
      </c>
      <c r="AD436" s="33"/>
      <c r="AE436" s="33">
        <f t="shared" si="366"/>
        <v>1383.7096018735363</v>
      </c>
      <c r="AF436" s="50"/>
      <c r="AG436" s="33">
        <f t="shared" si="367"/>
        <v>3918</v>
      </c>
      <c r="AH436" s="33">
        <f t="shared" si="381"/>
        <v>1129240554.060914</v>
      </c>
      <c r="AI436" s="213">
        <f t="shared" si="368"/>
        <v>-0.10873521383075523</v>
      </c>
      <c r="AJ436" s="50"/>
      <c r="AK436" s="111"/>
      <c r="AL436" s="23">
        <f t="shared" si="369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70"/>
        <v>2.1784903429333774E-3</v>
      </c>
      <c r="AS436" s="25"/>
      <c r="AT436" s="25"/>
      <c r="AU436" s="24"/>
      <c r="AV436" s="298">
        <f t="shared" si="371"/>
        <v>0.81785977545174482</v>
      </c>
      <c r="AW436" s="298"/>
      <c r="AX436" s="24">
        <f t="shared" si="372"/>
        <v>64071.782201405149</v>
      </c>
      <c r="AY436" s="308"/>
      <c r="AZ436" s="111"/>
      <c r="BA436" s="65">
        <f t="shared" si="373"/>
        <v>1172702</v>
      </c>
      <c r="BB436" s="66"/>
      <c r="BC436" s="66">
        <v>470118304</v>
      </c>
      <c r="BD436" s="66"/>
      <c r="BE436" s="66">
        <f t="shared" si="374"/>
        <v>30214</v>
      </c>
      <c r="BF436" s="66"/>
      <c r="BG436" s="144">
        <f t="shared" si="375"/>
        <v>2.5764431202470874E-2</v>
      </c>
      <c r="BH436" s="66"/>
      <c r="BI436" s="170"/>
      <c r="BJ436" s="66"/>
      <c r="BK436" s="66">
        <f t="shared" si="376"/>
        <v>7323004</v>
      </c>
      <c r="BL436" s="66"/>
      <c r="BM436" s="144">
        <f t="shared" si="377"/>
        <v>2.647301571868594E-2</v>
      </c>
      <c r="BN436" s="65">
        <f t="shared" si="378"/>
        <v>1100979.6346604216</v>
      </c>
      <c r="BO436" s="66"/>
      <c r="BP436" s="66">
        <f t="shared" si="379"/>
        <v>32544540</v>
      </c>
      <c r="BQ436" s="66"/>
      <c r="BR436" s="435">
        <f t="shared" si="380"/>
        <v>6.9226277137254377E-2</v>
      </c>
      <c r="BS436" s="66"/>
      <c r="BT436" s="75"/>
      <c r="BU436" s="170"/>
      <c r="BV436" s="1"/>
      <c r="BW436" s="61">
        <f t="shared" si="189"/>
        <v>427</v>
      </c>
    </row>
    <row r="437" spans="2:75" x14ac:dyDescent="0.3">
      <c r="B437" s="158">
        <f t="shared" si="163"/>
        <v>44337</v>
      </c>
      <c r="C437" s="61"/>
      <c r="D437" s="17">
        <v>29014</v>
      </c>
      <c r="E437" s="16"/>
      <c r="F437" s="16"/>
      <c r="G437" s="16"/>
      <c r="H437" s="16">
        <f t="shared" si="357"/>
        <v>33480532</v>
      </c>
      <c r="I437" s="16"/>
      <c r="J437" s="436">
        <f t="shared" si="358"/>
        <v>8.6734479433788327E-4</v>
      </c>
      <c r="K437" s="16"/>
      <c r="L437" s="16"/>
      <c r="M437" s="16"/>
      <c r="N437" s="16">
        <f t="shared" si="359"/>
        <v>183781</v>
      </c>
      <c r="O437" s="16">
        <f t="shared" si="360"/>
        <v>78225.542056074773</v>
      </c>
      <c r="P437" s="41"/>
      <c r="Q437" s="17">
        <f t="shared" si="361"/>
        <v>183781</v>
      </c>
      <c r="R437" s="16"/>
      <c r="S437" s="60">
        <f t="shared" si="362"/>
        <v>-0.22698919439572318</v>
      </c>
      <c r="T437" s="16"/>
      <c r="U437" s="41"/>
      <c r="V437" s="10">
        <f t="shared" si="356"/>
        <v>329</v>
      </c>
      <c r="W437" s="34">
        <v>657</v>
      </c>
      <c r="X437" s="33">
        <v>4256</v>
      </c>
      <c r="Y437" s="33"/>
      <c r="Z437" s="33">
        <f t="shared" si="363"/>
        <v>3343</v>
      </c>
      <c r="AA437" s="33">
        <f t="shared" si="364"/>
        <v>591501</v>
      </c>
      <c r="AB437" s="33"/>
      <c r="AC437" s="46">
        <f t="shared" si="365"/>
        <v>1.7667013176493135E-2</v>
      </c>
      <c r="AD437" s="33"/>
      <c r="AE437" s="33">
        <f t="shared" si="366"/>
        <v>1382.0116822429907</v>
      </c>
      <c r="AF437" s="50"/>
      <c r="AG437" s="33">
        <f t="shared" si="367"/>
        <v>3842</v>
      </c>
      <c r="AH437" s="33">
        <f t="shared" si="381"/>
        <v>1129175497.060914</v>
      </c>
      <c r="AI437" s="213">
        <f t="shared" si="368"/>
        <v>-0.11779563719862228</v>
      </c>
      <c r="AJ437" s="50"/>
      <c r="AK437" s="111"/>
      <c r="AL437" s="23">
        <f t="shared" si="369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70"/>
        <v>1.4904974664138228E-3</v>
      </c>
      <c r="AS437" s="25"/>
      <c r="AT437" s="25"/>
      <c r="AU437" s="24"/>
      <c r="AV437" s="298">
        <f t="shared" si="371"/>
        <v>0.81836898529569357</v>
      </c>
      <c r="AW437" s="298"/>
      <c r="AX437" s="24">
        <f t="shared" si="372"/>
        <v>64017.357476635516</v>
      </c>
      <c r="AY437" s="308"/>
      <c r="AZ437" s="111"/>
      <c r="BA437" s="65">
        <f t="shared" si="373"/>
        <v>1425608</v>
      </c>
      <c r="BB437" s="66"/>
      <c r="BC437" s="66">
        <v>471543912</v>
      </c>
      <c r="BD437" s="66"/>
      <c r="BE437" s="66">
        <f t="shared" si="374"/>
        <v>29014</v>
      </c>
      <c r="BF437" s="66"/>
      <c r="BG437" s="144">
        <f t="shared" si="375"/>
        <v>2.0352018226609279E-2</v>
      </c>
      <c r="BH437" s="66"/>
      <c r="BI437" s="170"/>
      <c r="BJ437" s="66"/>
      <c r="BK437" s="66">
        <f t="shared" si="376"/>
        <v>7444370</v>
      </c>
      <c r="BL437" s="66"/>
      <c r="BM437" s="144">
        <f t="shared" si="377"/>
        <v>2.4687246872468725E-2</v>
      </c>
      <c r="BN437" s="65">
        <f t="shared" si="378"/>
        <v>1101738.1121495327</v>
      </c>
      <c r="BO437" s="66"/>
      <c r="BP437" s="66">
        <f t="shared" si="379"/>
        <v>32573554</v>
      </c>
      <c r="BQ437" s="66"/>
      <c r="BR437" s="435">
        <f t="shared" si="380"/>
        <v>6.9078516700264381E-2</v>
      </c>
      <c r="BS437" s="66"/>
      <c r="BT437" s="75"/>
      <c r="BU437" s="170"/>
      <c r="BV437" s="1"/>
      <c r="BW437" s="61">
        <f t="shared" si="189"/>
        <v>428</v>
      </c>
    </row>
    <row r="438" spans="2:75" x14ac:dyDescent="0.3">
      <c r="B438" s="158">
        <f t="shared" si="163"/>
        <v>44338</v>
      </c>
      <c r="C438" s="61"/>
      <c r="D438" s="17">
        <v>19639</v>
      </c>
      <c r="E438" s="16"/>
      <c r="F438" s="16"/>
      <c r="G438" s="16"/>
      <c r="H438" s="16">
        <f t="shared" si="357"/>
        <v>33500171</v>
      </c>
      <c r="I438" s="16"/>
      <c r="J438" s="436">
        <f t="shared" si="358"/>
        <v>5.8657968756290965E-4</v>
      </c>
      <c r="K438" s="16"/>
      <c r="L438" s="16"/>
      <c r="M438" s="16"/>
      <c r="N438" s="16">
        <f t="shared" si="359"/>
        <v>177778</v>
      </c>
      <c r="O438" s="16">
        <f t="shared" si="360"/>
        <v>78088.976689976684</v>
      </c>
      <c r="P438" s="41"/>
      <c r="Q438" s="17">
        <f t="shared" si="361"/>
        <v>177778</v>
      </c>
      <c r="R438" s="16"/>
      <c r="S438" s="60">
        <f t="shared" si="362"/>
        <v>-0.21901824859203808</v>
      </c>
      <c r="T438" s="16"/>
      <c r="U438" s="41"/>
      <c r="V438" s="10">
        <f t="shared" si="356"/>
        <v>330</v>
      </c>
      <c r="W438" s="34">
        <v>468</v>
      </c>
      <c r="X438" s="33">
        <v>4256</v>
      </c>
      <c r="Y438" s="33"/>
      <c r="Z438" s="33">
        <f t="shared" si="363"/>
        <v>3522</v>
      </c>
      <c r="AA438" s="33">
        <f t="shared" si="364"/>
        <v>591969</v>
      </c>
      <c r="AB438" s="33"/>
      <c r="AC438" s="46">
        <f t="shared" si="365"/>
        <v>1.7670626218594526E-2</v>
      </c>
      <c r="AD438" s="33"/>
      <c r="AE438" s="33">
        <f t="shared" si="366"/>
        <v>1379.8811188811189</v>
      </c>
      <c r="AF438" s="50"/>
      <c r="AG438" s="33">
        <f t="shared" si="367"/>
        <v>3811</v>
      </c>
      <c r="AH438" s="33">
        <f t="shared" si="381"/>
        <v>1129108427.060914</v>
      </c>
      <c r="AI438" s="213">
        <f t="shared" si="368"/>
        <v>-9.3913456966238706E-2</v>
      </c>
      <c r="AJ438" s="50"/>
      <c r="AK438" s="111"/>
      <c r="AL438" s="23">
        <f t="shared" si="369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70"/>
        <v>2.6209670281814998E-3</v>
      </c>
      <c r="AS438" s="25"/>
      <c r="AT438" s="25"/>
      <c r="AU438" s="24"/>
      <c r="AV438" s="298">
        <f t="shared" si="371"/>
        <v>0.82003288878734382</v>
      </c>
      <c r="AW438" s="298"/>
      <c r="AX438" s="24">
        <f t="shared" si="372"/>
        <v>64035.529137529134</v>
      </c>
      <c r="AY438" s="308"/>
      <c r="AZ438" s="111"/>
      <c r="BA438" s="65">
        <f t="shared" si="373"/>
        <v>994699</v>
      </c>
      <c r="BB438" s="66"/>
      <c r="BC438" s="66">
        <v>472538611</v>
      </c>
      <c r="BD438" s="66"/>
      <c r="BE438" s="66">
        <f t="shared" si="374"/>
        <v>19639</v>
      </c>
      <c r="BF438" s="66"/>
      <c r="BG438" s="144">
        <f t="shared" si="375"/>
        <v>1.9743661147744191E-2</v>
      </c>
      <c r="BH438" s="66"/>
      <c r="BI438" s="170"/>
      <c r="BJ438" s="66"/>
      <c r="BK438" s="66">
        <f t="shared" si="376"/>
        <v>7313667</v>
      </c>
      <c r="BL438" s="66"/>
      <c r="BM438" s="144">
        <f t="shared" si="377"/>
        <v>2.4307642117148621E-2</v>
      </c>
      <c r="BN438" s="65">
        <f t="shared" si="378"/>
        <v>1101488.6037296038</v>
      </c>
      <c r="BO438" s="66"/>
      <c r="BP438" s="66">
        <f t="shared" si="379"/>
        <v>32593193</v>
      </c>
      <c r="BQ438" s="66"/>
      <c r="BR438" s="435">
        <f t="shared" si="380"/>
        <v>6.8974666283936739E-2</v>
      </c>
      <c r="BS438" s="66"/>
      <c r="BT438" s="75"/>
      <c r="BU438" s="170"/>
      <c r="BV438" s="1"/>
      <c r="BW438" s="61">
        <f t="shared" si="189"/>
        <v>429</v>
      </c>
    </row>
    <row r="439" spans="2:75" x14ac:dyDescent="0.3">
      <c r="B439" s="347">
        <f t="shared" si="163"/>
        <v>44339</v>
      </c>
      <c r="C439" s="61"/>
      <c r="D439" s="17">
        <v>13541</v>
      </c>
      <c r="E439" s="16"/>
      <c r="F439" s="16"/>
      <c r="G439" s="16"/>
      <c r="H439" s="16">
        <f t="shared" si="357"/>
        <v>33513712</v>
      </c>
      <c r="I439" s="16"/>
      <c r="J439" s="436">
        <f t="shared" si="358"/>
        <v>4.0420689195884999E-4</v>
      </c>
      <c r="K439" s="16"/>
      <c r="L439" s="16"/>
      <c r="M439" s="16"/>
      <c r="N439" s="7">
        <f t="shared" si="359"/>
        <v>173485</v>
      </c>
      <c r="O439" s="16">
        <f t="shared" si="360"/>
        <v>77938.865116279063</v>
      </c>
      <c r="P439" s="41"/>
      <c r="Q439" s="17">
        <f t="shared" si="361"/>
        <v>173485</v>
      </c>
      <c r="R439" s="16"/>
      <c r="S439" s="60">
        <f t="shared" si="362"/>
        <v>-0.22297418349248438</v>
      </c>
      <c r="T439" s="16"/>
      <c r="U439" s="41"/>
      <c r="V439" s="10">
        <f t="shared" si="356"/>
        <v>331</v>
      </c>
      <c r="W439" s="34">
        <v>228</v>
      </c>
      <c r="X439" s="33">
        <v>4256</v>
      </c>
      <c r="Y439" s="33"/>
      <c r="Z439" s="33">
        <f t="shared" si="363"/>
        <v>3381</v>
      </c>
      <c r="AA439" s="33">
        <f t="shared" si="364"/>
        <v>592197</v>
      </c>
      <c r="AB439" s="33"/>
      <c r="AC439" s="46">
        <f t="shared" si="365"/>
        <v>1.7670289701122933E-2</v>
      </c>
      <c r="AD439" s="33"/>
      <c r="AE439" s="33">
        <f t="shared" si="366"/>
        <v>1377.2023255813954</v>
      </c>
      <c r="AF439" s="50"/>
      <c r="AG439" s="33">
        <f t="shared" si="367"/>
        <v>3750</v>
      </c>
      <c r="AH439" s="33">
        <f t="shared" si="381"/>
        <v>1129041912.060914</v>
      </c>
      <c r="AI439" s="213">
        <f t="shared" si="368"/>
        <v>-0.11847672778561354</v>
      </c>
      <c r="AJ439" s="50"/>
      <c r="AK439" s="111"/>
      <c r="AL439" s="23">
        <f t="shared" si="369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70"/>
        <v>1.128926023803365E-3</v>
      </c>
      <c r="AS439" s="25"/>
      <c r="AT439" s="25"/>
      <c r="AU439" s="24"/>
      <c r="AV439" s="298">
        <f t="shared" si="371"/>
        <v>0.82062694219011012</v>
      </c>
      <c r="AW439" s="298"/>
      <c r="AX439" s="24">
        <f t="shared" si="372"/>
        <v>63958.732558139534</v>
      </c>
      <c r="AY439" s="308"/>
      <c r="AZ439" s="111"/>
      <c r="BA439" s="65">
        <f t="shared" si="373"/>
        <v>766245</v>
      </c>
      <c r="BB439" s="66"/>
      <c r="BC439" s="66">
        <v>473304856</v>
      </c>
      <c r="BD439" s="66"/>
      <c r="BE439" s="66">
        <f t="shared" si="374"/>
        <v>13541</v>
      </c>
      <c r="BF439" s="66"/>
      <c r="BG439" s="144">
        <f t="shared" si="375"/>
        <v>1.7671893454443421E-2</v>
      </c>
      <c r="BH439" s="66"/>
      <c r="BI439" s="170"/>
      <c r="BJ439" s="66"/>
      <c r="BK439" s="66">
        <f t="shared" si="376"/>
        <v>7248404</v>
      </c>
      <c r="BL439" s="66"/>
      <c r="BM439" s="144">
        <f t="shared" si="377"/>
        <v>2.3934234350072098E-2</v>
      </c>
      <c r="BN439" s="65">
        <f t="shared" si="378"/>
        <v>1100708.9674418604</v>
      </c>
      <c r="BO439" s="66"/>
      <c r="BP439" s="66">
        <f t="shared" si="379"/>
        <v>32606734</v>
      </c>
      <c r="BQ439" s="66"/>
      <c r="BR439" s="435">
        <f t="shared" si="380"/>
        <v>6.8891610949370866E-2</v>
      </c>
      <c r="BS439" s="66"/>
      <c r="BT439" s="75"/>
      <c r="BU439" s="170"/>
      <c r="BV439" s="1"/>
      <c r="BW439" s="61">
        <f t="shared" si="189"/>
        <v>430</v>
      </c>
    </row>
    <row r="440" spans="2:75" x14ac:dyDescent="0.3">
      <c r="B440" s="158">
        <f t="shared" si="163"/>
        <v>44340</v>
      </c>
      <c r="C440" s="61"/>
      <c r="D440" s="17">
        <v>20366</v>
      </c>
      <c r="E440" s="16"/>
      <c r="F440" s="16"/>
      <c r="G440" s="16"/>
      <c r="H440" s="16">
        <f t="shared" ref="H440:H471" si="382">+H439+D440</f>
        <v>33534078</v>
      </c>
      <c r="I440" s="16"/>
      <c r="J440" s="436">
        <f t="shared" ref="J440:J471" si="383">+D440/H439</f>
        <v>6.0769156218803814E-4</v>
      </c>
      <c r="K440" s="16"/>
      <c r="L440" s="16"/>
      <c r="M440" s="16"/>
      <c r="N440" s="16">
        <f t="shared" ref="N440:N471" si="384">SUM(D434:D440)</f>
        <v>168821</v>
      </c>
      <c r="O440" s="16">
        <f t="shared" ref="O440:O471" si="385">+H440/BW440</f>
        <v>77805.285382830625</v>
      </c>
      <c r="P440" s="41"/>
      <c r="Q440" s="17">
        <f t="shared" ref="Q440:Q471" si="386">SUM(D434:D440)</f>
        <v>168821</v>
      </c>
      <c r="R440" s="16"/>
      <c r="S440" s="60">
        <f t="shared" ref="S440:S471" si="387">+(Q440-Q433)/Q433</f>
        <v>-0.22611003639764193</v>
      </c>
      <c r="T440" s="16"/>
      <c r="U440" s="41"/>
      <c r="V440" s="10">
        <f t="shared" si="356"/>
        <v>332</v>
      </c>
      <c r="W440" s="34">
        <v>365</v>
      </c>
      <c r="X440" s="33">
        <v>4256</v>
      </c>
      <c r="Y440" s="33"/>
      <c r="Z440" s="33">
        <f t="shared" ref="Z440:Z471" si="388">SUM(W435:W440)</f>
        <v>3013</v>
      </c>
      <c r="AA440" s="33">
        <f t="shared" ref="AA440:AA471" si="389">+AA439+W440</f>
        <v>592562</v>
      </c>
      <c r="AB440" s="33"/>
      <c r="AC440" s="46">
        <f t="shared" ref="AC440:AC471" si="390">+AA440/H440</f>
        <v>1.767044258679186E-2</v>
      </c>
      <c r="AD440" s="33"/>
      <c r="AE440" s="33">
        <f t="shared" ref="AE440:AE471" si="391">+AA440/BW440</f>
        <v>1374.8538283062644</v>
      </c>
      <c r="AF440" s="50"/>
      <c r="AG440" s="33">
        <f t="shared" ref="AG440:AG471" si="392">SUM(W434:W440)</f>
        <v>3746</v>
      </c>
      <c r="AH440" s="33">
        <f t="shared" si="381"/>
        <v>1128988632.060914</v>
      </c>
      <c r="AI440" s="213">
        <f t="shared" ref="AI440:AI471" si="393">+(AG440-AG433)/AG433</f>
        <v>-0.11567516525023608</v>
      </c>
      <c r="AJ440" s="50"/>
      <c r="AK440" s="111"/>
      <c r="AL440" s="23">
        <f t="shared" ref="AL440:AL471" si="394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95">+AL440/AP439</f>
        <v>2.2425433841697707E-3</v>
      </c>
      <c r="AS440" s="25"/>
      <c r="AT440" s="25"/>
      <c r="AU440" s="24"/>
      <c r="AV440" s="298">
        <f t="shared" ref="AV440:AV471" si="396">+AP440/H440</f>
        <v>0.82196773085575814</v>
      </c>
      <c r="AW440" s="298"/>
      <c r="AX440" s="24">
        <f t="shared" ref="AX440:AX471" si="397">+AP440/BW440</f>
        <v>63953.433874709975</v>
      </c>
      <c r="AY440" s="308"/>
      <c r="AZ440" s="111"/>
      <c r="BA440" s="65">
        <f t="shared" ref="BA440:BA471" si="398">+BC440-BC439</f>
        <v>1063757</v>
      </c>
      <c r="BB440" s="66"/>
      <c r="BC440" s="66">
        <v>474368613</v>
      </c>
      <c r="BD440" s="66"/>
      <c r="BE440" s="66">
        <f t="shared" ref="BE440:BE471" si="399">+D440</f>
        <v>20366</v>
      </c>
      <c r="BF440" s="66"/>
      <c r="BG440" s="144">
        <f t="shared" ref="BG440:BG471" si="400">+BE440/BA440</f>
        <v>1.9145349924841858E-2</v>
      </c>
      <c r="BH440" s="66"/>
      <c r="BI440" s="170"/>
      <c r="BJ440" s="66"/>
      <c r="BK440" s="66">
        <f t="shared" ref="BK440:BK471" si="401">SUM(BA434:BA440)</f>
        <v>7145817</v>
      </c>
      <c r="BL440" s="66"/>
      <c r="BM440" s="144">
        <f t="shared" ref="BM440:BM471" si="402">+Q440/BK440</f>
        <v>2.3625150210255873E-2</v>
      </c>
      <c r="BN440" s="65">
        <f t="shared" ref="BN440:BN471" si="403">+BC440/BW440</f>
        <v>1100623.2320185616</v>
      </c>
      <c r="BO440" s="66"/>
      <c r="BP440" s="66">
        <f t="shared" ref="BP440:BP471" si="404">+BP439+BE440</f>
        <v>32627100</v>
      </c>
      <c r="BQ440" s="66"/>
      <c r="BR440" s="435">
        <f t="shared" ref="BR440:BR471" si="405">+BP440/BC440</f>
        <v>6.878005649163807E-2</v>
      </c>
      <c r="BS440" s="66"/>
      <c r="BT440" s="75"/>
      <c r="BU440" s="170"/>
      <c r="BV440" s="1"/>
      <c r="BW440" s="61">
        <f t="shared" si="189"/>
        <v>431</v>
      </c>
    </row>
    <row r="441" spans="2:75" x14ac:dyDescent="0.3">
      <c r="B441" s="158">
        <f t="shared" si="163"/>
        <v>44341</v>
      </c>
      <c r="C441" s="61"/>
      <c r="D441" s="17">
        <v>22738</v>
      </c>
      <c r="E441" s="16"/>
      <c r="F441" s="16"/>
      <c r="G441" s="16"/>
      <c r="H441" s="16">
        <f t="shared" si="382"/>
        <v>33556816</v>
      </c>
      <c r="I441" s="16"/>
      <c r="J441" s="436">
        <f t="shared" si="383"/>
        <v>6.780565131386645E-4</v>
      </c>
      <c r="K441" s="16"/>
      <c r="L441" s="16"/>
      <c r="M441" s="16"/>
      <c r="N441" s="16">
        <f t="shared" si="384"/>
        <v>164053</v>
      </c>
      <c r="O441" s="16">
        <f t="shared" si="385"/>
        <v>77677.814814814818</v>
      </c>
      <c r="P441" s="41"/>
      <c r="Q441" s="17">
        <f t="shared" si="386"/>
        <v>164053</v>
      </c>
      <c r="R441" s="16"/>
      <c r="S441" s="60">
        <f t="shared" si="387"/>
        <v>-0.22156793896027482</v>
      </c>
      <c r="T441" s="16"/>
      <c r="U441" s="41"/>
      <c r="V441" s="10">
        <f t="shared" si="356"/>
        <v>333</v>
      </c>
      <c r="W441" s="34">
        <v>669</v>
      </c>
      <c r="X441" s="33">
        <v>4256</v>
      </c>
      <c r="Y441" s="33"/>
      <c r="Z441" s="33">
        <f t="shared" si="388"/>
        <v>3046</v>
      </c>
      <c r="AA441" s="33">
        <f t="shared" si="389"/>
        <v>593231</v>
      </c>
      <c r="AB441" s="33"/>
      <c r="AC441" s="46">
        <f t="shared" si="390"/>
        <v>1.7678405484000629E-2</v>
      </c>
      <c r="AD441" s="33"/>
      <c r="AE441" s="33">
        <f t="shared" si="391"/>
        <v>1373.2199074074074</v>
      </c>
      <c r="AF441" s="50"/>
      <c r="AG441" s="33">
        <f t="shared" si="392"/>
        <v>3682</v>
      </c>
      <c r="AH441" s="33">
        <f t="shared" si="381"/>
        <v>1128953896.060914</v>
      </c>
      <c r="AI441" s="213">
        <f t="shared" si="393"/>
        <v>-0.12872692853762424</v>
      </c>
      <c r="AJ441" s="50"/>
      <c r="AK441" s="111"/>
      <c r="AL441" s="23">
        <f t="shared" si="394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95"/>
        <v>1.5423054695030789E-3</v>
      </c>
      <c r="AS441" s="25"/>
      <c r="AT441" s="25"/>
      <c r="AU441" s="24"/>
      <c r="AV441" s="298">
        <f t="shared" si="396"/>
        <v>0.82267763425469209</v>
      </c>
      <c r="AW441" s="298"/>
      <c r="AX441" s="24">
        <f t="shared" si="397"/>
        <v>63903.800925925927</v>
      </c>
      <c r="AY441" s="308"/>
      <c r="AZ441" s="111"/>
      <c r="BA441" s="65">
        <f t="shared" si="398"/>
        <v>858209</v>
      </c>
      <c r="BB441" s="66"/>
      <c r="BC441" s="66">
        <v>475226822</v>
      </c>
      <c r="BD441" s="66"/>
      <c r="BE441" s="66">
        <f t="shared" si="399"/>
        <v>22738</v>
      </c>
      <c r="BF441" s="66"/>
      <c r="BG441" s="144">
        <f t="shared" si="400"/>
        <v>2.6494711661145479E-2</v>
      </c>
      <c r="BH441" s="66"/>
      <c r="BI441" s="170"/>
      <c r="BJ441" s="66"/>
      <c r="BK441" s="66">
        <f t="shared" si="401"/>
        <v>7158720</v>
      </c>
      <c r="BL441" s="66"/>
      <c r="BM441" s="144">
        <f t="shared" si="402"/>
        <v>2.2916526976889725E-2</v>
      </c>
      <c r="BN441" s="65">
        <f t="shared" si="403"/>
        <v>1100062.0879629629</v>
      </c>
      <c r="BO441" s="66"/>
      <c r="BP441" s="66">
        <f t="shared" si="404"/>
        <v>32649838</v>
      </c>
      <c r="BQ441" s="66"/>
      <c r="BR441" s="435">
        <f t="shared" si="405"/>
        <v>6.8703693664832755E-2</v>
      </c>
      <c r="BS441" s="66"/>
      <c r="BT441" s="75"/>
      <c r="BU441" s="170"/>
      <c r="BV441" s="1"/>
      <c r="BW441" s="61">
        <f t="shared" si="189"/>
        <v>432</v>
      </c>
    </row>
    <row r="442" spans="2:75" x14ac:dyDescent="0.3">
      <c r="B442" s="158">
        <f t="shared" ref="B442:B518" si="406">1+B441</f>
        <v>44342</v>
      </c>
      <c r="C442" s="61"/>
      <c r="D442" s="17">
        <v>23500</v>
      </c>
      <c r="E442" s="16"/>
      <c r="F442" s="16"/>
      <c r="G442" s="16"/>
      <c r="H442" s="16">
        <f t="shared" si="382"/>
        <v>33580316</v>
      </c>
      <c r="I442" s="16"/>
      <c r="J442" s="436">
        <f t="shared" si="383"/>
        <v>7.0030482033813933E-4</v>
      </c>
      <c r="K442" s="16"/>
      <c r="L442" s="16"/>
      <c r="M442" s="16"/>
      <c r="N442" s="16">
        <f t="shared" si="384"/>
        <v>159012</v>
      </c>
      <c r="O442" s="16">
        <f t="shared" si="385"/>
        <v>77552.692840646647</v>
      </c>
      <c r="P442" s="41"/>
      <c r="Q442" s="17">
        <f t="shared" si="386"/>
        <v>159012</v>
      </c>
      <c r="R442" s="16"/>
      <c r="S442" s="60">
        <f t="shared" si="387"/>
        <v>-0.21851056405518177</v>
      </c>
      <c r="T442" s="16"/>
      <c r="U442" s="41"/>
      <c r="V442" s="10">
        <f t="shared" si="356"/>
        <v>334</v>
      </c>
      <c r="W442" s="34">
        <v>607</v>
      </c>
      <c r="X442" s="33">
        <v>4256</v>
      </c>
      <c r="Y442" s="33"/>
      <c r="Z442" s="33">
        <f t="shared" si="388"/>
        <v>2994</v>
      </c>
      <c r="AA442" s="33">
        <f t="shared" si="389"/>
        <v>593838</v>
      </c>
      <c r="AB442" s="33"/>
      <c r="AC442" s="46">
        <f t="shared" si="390"/>
        <v>1.7684109941073813E-2</v>
      </c>
      <c r="AD442" s="33"/>
      <c r="AE442" s="33">
        <f t="shared" si="391"/>
        <v>1371.4503464203233</v>
      </c>
      <c r="AF442" s="50"/>
      <c r="AG442" s="33">
        <f t="shared" si="392"/>
        <v>3653</v>
      </c>
      <c r="AH442" s="33">
        <f t="shared" si="381"/>
        <v>1128906440.060914</v>
      </c>
      <c r="AI442" s="213">
        <f t="shared" si="393"/>
        <v>-9.1519522506839091E-2</v>
      </c>
      <c r="AJ442" s="50"/>
      <c r="AK442" s="111"/>
      <c r="AL442" s="23">
        <f t="shared" si="394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95"/>
        <v>2.0222091640784423E-3</v>
      </c>
      <c r="AS442" s="25"/>
      <c r="AT442" s="25"/>
      <c r="AU442" s="24"/>
      <c r="AV442" s="298">
        <f t="shared" si="396"/>
        <v>0.82376437434358862</v>
      </c>
      <c r="AW442" s="298"/>
      <c r="AX442" s="24">
        <f t="shared" si="397"/>
        <v>63885.145496535799</v>
      </c>
      <c r="AY442" s="308"/>
      <c r="AZ442" s="111"/>
      <c r="BA442" s="65">
        <f t="shared" si="398"/>
        <v>913421</v>
      </c>
      <c r="BB442" s="66"/>
      <c r="BC442" s="66">
        <v>476140243</v>
      </c>
      <c r="BD442" s="66"/>
      <c r="BE442" s="66">
        <f t="shared" si="399"/>
        <v>23500</v>
      </c>
      <c r="BF442" s="66"/>
      <c r="BG442" s="144">
        <f t="shared" si="400"/>
        <v>2.5727457546958085E-2</v>
      </c>
      <c r="BH442" s="66"/>
      <c r="BI442" s="170"/>
      <c r="BJ442" s="66"/>
      <c r="BK442" s="66">
        <f t="shared" si="401"/>
        <v>7194641</v>
      </c>
      <c r="BL442" s="66"/>
      <c r="BM442" s="144">
        <f t="shared" si="402"/>
        <v>2.2101450232193655E-2</v>
      </c>
      <c r="BN442" s="65">
        <f t="shared" si="403"/>
        <v>1099631.0461893764</v>
      </c>
      <c r="BO442" s="66"/>
      <c r="BP442" s="66">
        <f t="shared" si="404"/>
        <v>32673338</v>
      </c>
      <c r="BQ442" s="66"/>
      <c r="BR442" s="435">
        <f t="shared" si="405"/>
        <v>6.862124863493213E-2</v>
      </c>
      <c r="BS442" s="66"/>
      <c r="BT442" s="75"/>
      <c r="BU442" s="170"/>
      <c r="BV442" s="1"/>
      <c r="BW442" s="61">
        <f t="shared" si="189"/>
        <v>433</v>
      </c>
    </row>
    <row r="443" spans="2:75" x14ac:dyDescent="0.3">
      <c r="B443" s="158">
        <f t="shared" si="406"/>
        <v>44343</v>
      </c>
      <c r="C443" s="61"/>
      <c r="D443" s="17">
        <v>24393</v>
      </c>
      <c r="E443" s="16"/>
      <c r="F443" s="16"/>
      <c r="G443" s="16"/>
      <c r="H443" s="16">
        <f t="shared" si="382"/>
        <v>33604709</v>
      </c>
      <c r="I443" s="16"/>
      <c r="J443" s="436">
        <f t="shared" si="383"/>
        <v>7.2640769669945929E-4</v>
      </c>
      <c r="K443" s="16"/>
      <c r="L443" s="16"/>
      <c r="M443" s="16"/>
      <c r="N443" s="16">
        <f t="shared" si="384"/>
        <v>153191</v>
      </c>
      <c r="O443" s="16">
        <f t="shared" si="385"/>
        <v>77430.205069124422</v>
      </c>
      <c r="P443" s="41"/>
      <c r="Q443" s="17">
        <f t="shared" si="386"/>
        <v>153191</v>
      </c>
      <c r="R443" s="16"/>
      <c r="S443" s="60">
        <f t="shared" si="387"/>
        <v>-0.20979356449433101</v>
      </c>
      <c r="T443" s="16"/>
      <c r="U443" s="41"/>
      <c r="V443" s="10">
        <f t="shared" si="356"/>
        <v>335</v>
      </c>
      <c r="W443" s="34">
        <v>630</v>
      </c>
      <c r="X443" s="33">
        <v>4256</v>
      </c>
      <c r="Y443" s="33"/>
      <c r="Z443" s="33">
        <f t="shared" si="388"/>
        <v>2967</v>
      </c>
      <c r="AA443" s="33">
        <f t="shared" si="389"/>
        <v>594468</v>
      </c>
      <c r="AB443" s="33"/>
      <c r="AC443" s="46">
        <f t="shared" si="390"/>
        <v>1.7690020764649383E-2</v>
      </c>
      <c r="AD443" s="33"/>
      <c r="AE443" s="33">
        <f t="shared" si="391"/>
        <v>1369.741935483871</v>
      </c>
      <c r="AF443" s="50"/>
      <c r="AG443" s="33">
        <f t="shared" si="392"/>
        <v>3624</v>
      </c>
      <c r="AH443" s="33">
        <f t="shared" si="381"/>
        <v>1128854394.060914</v>
      </c>
      <c r="AI443" s="213">
        <f t="shared" si="393"/>
        <v>-7.5038284839203676E-2</v>
      </c>
      <c r="AJ443" s="50"/>
      <c r="AK443" s="111"/>
      <c r="AL443" s="23">
        <f t="shared" si="394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95"/>
        <v>1.4319505544520066E-3</v>
      </c>
      <c r="AS443" s="25"/>
      <c r="AT443" s="25"/>
      <c r="AU443" s="24"/>
      <c r="AV443" s="298">
        <f t="shared" si="396"/>
        <v>0.82434515353190529</v>
      </c>
      <c r="AW443" s="298"/>
      <c r="AX443" s="24">
        <f t="shared" si="397"/>
        <v>63829.214285714283</v>
      </c>
      <c r="AY443" s="308"/>
      <c r="AZ443" s="111"/>
      <c r="BA443" s="65">
        <f t="shared" si="398"/>
        <v>1008406</v>
      </c>
      <c r="BB443" s="66"/>
      <c r="BC443" s="66">
        <v>477148649</v>
      </c>
      <c r="BD443" s="66"/>
      <c r="BE443" s="66">
        <f t="shared" si="399"/>
        <v>24393</v>
      </c>
      <c r="BF443" s="66"/>
      <c r="BG443" s="144">
        <f t="shared" si="400"/>
        <v>2.4189661703718543E-2</v>
      </c>
      <c r="BH443" s="66"/>
      <c r="BI443" s="170"/>
      <c r="BJ443" s="66"/>
      <c r="BK443" s="66">
        <f t="shared" si="401"/>
        <v>7030345</v>
      </c>
      <c r="BL443" s="66"/>
      <c r="BM443" s="144">
        <f t="shared" si="402"/>
        <v>2.1789969055572664E-2</v>
      </c>
      <c r="BN443" s="65">
        <f t="shared" si="403"/>
        <v>1099420.8502304147</v>
      </c>
      <c r="BO443" s="66"/>
      <c r="BP443" s="66">
        <f t="shared" si="404"/>
        <v>32697731</v>
      </c>
      <c r="BQ443" s="66"/>
      <c r="BR443" s="435">
        <f t="shared" si="405"/>
        <v>6.8527346914902407E-2</v>
      </c>
      <c r="BS443" s="66"/>
      <c r="BT443" s="75"/>
      <c r="BU443" s="170"/>
      <c r="BV443" s="1"/>
      <c r="BW443" s="61">
        <f t="shared" si="189"/>
        <v>434</v>
      </c>
    </row>
    <row r="444" spans="2:75" x14ac:dyDescent="0.3">
      <c r="B444" s="158">
        <f t="shared" si="406"/>
        <v>44344</v>
      </c>
      <c r="C444" s="61"/>
      <c r="D444" s="17">
        <v>22813</v>
      </c>
      <c r="E444" s="16"/>
      <c r="F444" s="16"/>
      <c r="G444" s="16"/>
      <c r="H444" s="16">
        <f t="shared" si="382"/>
        <v>33627522</v>
      </c>
      <c r="I444" s="16"/>
      <c r="J444" s="436">
        <f t="shared" si="383"/>
        <v>6.7886319146521991E-4</v>
      </c>
      <c r="K444" s="16"/>
      <c r="L444" s="16"/>
      <c r="M444" s="16"/>
      <c r="N444" s="16">
        <f t="shared" si="384"/>
        <v>146990</v>
      </c>
      <c r="O444" s="16">
        <f t="shared" si="385"/>
        <v>77304.64827586207</v>
      </c>
      <c r="P444" s="41"/>
      <c r="Q444" s="17">
        <f t="shared" si="386"/>
        <v>146990</v>
      </c>
      <c r="R444" s="16"/>
      <c r="S444" s="60">
        <f t="shared" si="387"/>
        <v>-0.20018935580936006</v>
      </c>
      <c r="T444" s="16"/>
      <c r="U444" s="41"/>
      <c r="V444" s="10">
        <f t="shared" si="356"/>
        <v>336</v>
      </c>
      <c r="W444" s="34">
        <v>627</v>
      </c>
      <c r="X444" s="33">
        <v>4256</v>
      </c>
      <c r="Y444" s="33"/>
      <c r="Z444" s="33">
        <f t="shared" si="388"/>
        <v>3126</v>
      </c>
      <c r="AA444" s="33">
        <f t="shared" si="389"/>
        <v>595095</v>
      </c>
      <c r="AB444" s="33"/>
      <c r="AC444" s="46">
        <f t="shared" si="390"/>
        <v>1.7696665249375198E-2</v>
      </c>
      <c r="AD444" s="33"/>
      <c r="AE444" s="33">
        <f t="shared" si="391"/>
        <v>1368.0344827586207</v>
      </c>
      <c r="AF444" s="50"/>
      <c r="AG444" s="33">
        <f t="shared" si="392"/>
        <v>3594</v>
      </c>
      <c r="AH444" s="33">
        <f t="shared" si="381"/>
        <v>1128797790.060914</v>
      </c>
      <c r="AI444" s="213">
        <f t="shared" si="393"/>
        <v>-6.4549713690786048E-2</v>
      </c>
      <c r="AJ444" s="50"/>
      <c r="AK444" s="111"/>
      <c r="AL444" s="23">
        <f t="shared" si="394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95"/>
        <v>2.3522231109304897E-3</v>
      </c>
      <c r="AS444" s="25"/>
      <c r="AT444" s="25"/>
      <c r="AU444" s="24"/>
      <c r="AV444" s="298">
        <f t="shared" si="396"/>
        <v>0.82572364386528396</v>
      </c>
      <c r="AW444" s="298"/>
      <c r="AX444" s="24">
        <f t="shared" si="397"/>
        <v>63832.275862068964</v>
      </c>
      <c r="AY444" s="308"/>
      <c r="AZ444" s="111"/>
      <c r="BA444" s="65">
        <f t="shared" si="398"/>
        <v>992768</v>
      </c>
      <c r="BB444" s="66"/>
      <c r="BC444" s="66">
        <v>478141417</v>
      </c>
      <c r="BD444" s="66"/>
      <c r="BE444" s="66">
        <f t="shared" si="399"/>
        <v>22813</v>
      </c>
      <c r="BF444" s="66"/>
      <c r="BG444" s="144">
        <f t="shared" si="400"/>
        <v>2.297918546931408E-2</v>
      </c>
      <c r="BH444" s="66"/>
      <c r="BI444" s="170"/>
      <c r="BJ444" s="66"/>
      <c r="BK444" s="66">
        <f t="shared" si="401"/>
        <v>6597505</v>
      </c>
      <c r="BL444" s="66"/>
      <c r="BM444" s="144">
        <f t="shared" si="402"/>
        <v>2.2279634498192879E-2</v>
      </c>
      <c r="BN444" s="65">
        <f t="shared" si="403"/>
        <v>1099175.6712643679</v>
      </c>
      <c r="BO444" s="66"/>
      <c r="BP444" s="66">
        <f t="shared" si="404"/>
        <v>32720544</v>
      </c>
      <c r="BQ444" s="66"/>
      <c r="BR444" s="435">
        <f t="shared" si="405"/>
        <v>6.8432774983807773E-2</v>
      </c>
      <c r="BS444" s="66"/>
      <c r="BT444" s="75"/>
      <c r="BU444" s="170"/>
      <c r="BV444" s="1"/>
      <c r="BW444" s="61">
        <f t="shared" si="189"/>
        <v>435</v>
      </c>
    </row>
    <row r="445" spans="2:75" x14ac:dyDescent="0.3">
      <c r="B445" s="158">
        <f t="shared" si="406"/>
        <v>44345</v>
      </c>
      <c r="C445" s="61"/>
      <c r="D445" s="17">
        <v>12661</v>
      </c>
      <c r="E445" s="16"/>
      <c r="F445" s="16"/>
      <c r="G445" s="16"/>
      <c r="H445" s="16">
        <f t="shared" si="382"/>
        <v>33640183</v>
      </c>
      <c r="I445" s="16"/>
      <c r="J445" s="436">
        <f t="shared" si="383"/>
        <v>3.7650707655473395E-4</v>
      </c>
      <c r="K445" s="16"/>
      <c r="L445" s="16"/>
      <c r="M445" s="16"/>
      <c r="N445" s="16">
        <f t="shared" si="384"/>
        <v>140012</v>
      </c>
      <c r="O445" s="16">
        <f t="shared" si="385"/>
        <v>77156.383027522941</v>
      </c>
      <c r="P445" s="41"/>
      <c r="Q445" s="17">
        <f t="shared" si="386"/>
        <v>140012</v>
      </c>
      <c r="R445" s="16"/>
      <c r="S445" s="60">
        <f t="shared" si="387"/>
        <v>-0.21243348445814442</v>
      </c>
      <c r="T445" s="16"/>
      <c r="U445" s="41"/>
      <c r="V445" s="10">
        <f t="shared" si="356"/>
        <v>337</v>
      </c>
      <c r="W445" s="34">
        <v>350</v>
      </c>
      <c r="X445" s="33">
        <v>4256</v>
      </c>
      <c r="Y445" s="33"/>
      <c r="Z445" s="33">
        <f t="shared" si="388"/>
        <v>3248</v>
      </c>
      <c r="AA445" s="33">
        <f t="shared" si="389"/>
        <v>595445</v>
      </c>
      <c r="AB445" s="33"/>
      <c r="AC445" s="46">
        <f t="shared" si="390"/>
        <v>1.770040906138947E-2</v>
      </c>
      <c r="AD445" s="33"/>
      <c r="AE445" s="33">
        <f t="shared" si="391"/>
        <v>1365.6995412844037</v>
      </c>
      <c r="AF445" s="50"/>
      <c r="AG445" s="33">
        <f t="shared" si="392"/>
        <v>3476</v>
      </c>
      <c r="AH445" s="33">
        <f t="shared" si="381"/>
        <v>1128738521.060914</v>
      </c>
      <c r="AI445" s="213">
        <f t="shared" si="393"/>
        <v>-8.7903437418000524E-2</v>
      </c>
      <c r="AJ445" s="50"/>
      <c r="AK445" s="111"/>
      <c r="AL445" s="23">
        <f t="shared" si="394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95"/>
        <v>1.8698788203567972E-3</v>
      </c>
      <c r="AS445" s="25"/>
      <c r="AT445" s="25"/>
      <c r="AU445" s="24"/>
      <c r="AV445" s="298">
        <f t="shared" si="396"/>
        <v>0.82695629212242994</v>
      </c>
      <c r="AW445" s="298"/>
      <c r="AX445" s="24">
        <f t="shared" si="397"/>
        <v>63804.956422018346</v>
      </c>
      <c r="AY445" s="308"/>
      <c r="AZ445" s="111"/>
      <c r="BA445" s="65">
        <f t="shared" si="398"/>
        <v>775719</v>
      </c>
      <c r="BB445" s="66"/>
      <c r="BC445" s="66">
        <v>478917136</v>
      </c>
      <c r="BD445" s="66"/>
      <c r="BE445" s="66">
        <f t="shared" si="399"/>
        <v>12661</v>
      </c>
      <c r="BF445" s="66"/>
      <c r="BG445" s="144">
        <f t="shared" si="400"/>
        <v>1.6321631931150327E-2</v>
      </c>
      <c r="BH445" s="66"/>
      <c r="BI445" s="170"/>
      <c r="BJ445" s="66"/>
      <c r="BK445" s="66">
        <f t="shared" si="401"/>
        <v>6378525</v>
      </c>
      <c r="BL445" s="66"/>
      <c r="BM445" s="144">
        <f t="shared" si="402"/>
        <v>2.1950529315162989E-2</v>
      </c>
      <c r="BN445" s="65">
        <f t="shared" si="403"/>
        <v>1098433.7981651376</v>
      </c>
      <c r="BO445" s="66"/>
      <c r="BP445" s="66">
        <f t="shared" si="404"/>
        <v>32733205</v>
      </c>
      <c r="BQ445" s="66"/>
      <c r="BR445" s="435">
        <f t="shared" si="405"/>
        <v>6.8348368724897746E-2</v>
      </c>
      <c r="BS445" s="66"/>
      <c r="BT445" s="75"/>
      <c r="BU445" s="170"/>
      <c r="BV445" s="1"/>
      <c r="BW445" s="61">
        <f t="shared" si="189"/>
        <v>436</v>
      </c>
    </row>
    <row r="446" spans="2:75" x14ac:dyDescent="0.3">
      <c r="B446" s="347">
        <f t="shared" si="406"/>
        <v>44346</v>
      </c>
      <c r="C446" s="61"/>
      <c r="D446" s="17">
        <v>7750</v>
      </c>
      <c r="E446" s="16"/>
      <c r="F446" s="16"/>
      <c r="G446" s="16"/>
      <c r="H446" s="16">
        <f t="shared" si="382"/>
        <v>33647933</v>
      </c>
      <c r="I446" s="16"/>
      <c r="J446" s="436">
        <f t="shared" si="383"/>
        <v>2.3037924615332801E-4</v>
      </c>
      <c r="K446" s="16"/>
      <c r="L446" s="16"/>
      <c r="M446" s="16"/>
      <c r="N446" s="16">
        <f t="shared" si="384"/>
        <v>134221</v>
      </c>
      <c r="O446" s="16">
        <f t="shared" si="385"/>
        <v>76997.558352402746</v>
      </c>
      <c r="P446" s="41"/>
      <c r="Q446" s="17">
        <f t="shared" si="386"/>
        <v>134221</v>
      </c>
      <c r="R446" s="16"/>
      <c r="S446" s="60">
        <f t="shared" si="387"/>
        <v>-0.2263250425108799</v>
      </c>
      <c r="T446" s="16"/>
      <c r="U446" s="41"/>
      <c r="V446" s="10">
        <f t="shared" si="356"/>
        <v>338</v>
      </c>
      <c r="W446" s="34">
        <v>124</v>
      </c>
      <c r="X446" s="33">
        <v>4256</v>
      </c>
      <c r="Y446" s="33"/>
      <c r="Z446" s="33">
        <f t="shared" si="388"/>
        <v>3007</v>
      </c>
      <c r="AA446" s="33">
        <f t="shared" si="389"/>
        <v>595569</v>
      </c>
      <c r="AB446" s="33"/>
      <c r="AC446" s="46">
        <f t="shared" si="390"/>
        <v>1.7700017412659495E-2</v>
      </c>
      <c r="AD446" s="33"/>
      <c r="AE446" s="33">
        <f t="shared" si="391"/>
        <v>1362.8581235697941</v>
      </c>
      <c r="AF446" s="50"/>
      <c r="AG446" s="33">
        <f t="shared" si="392"/>
        <v>3372</v>
      </c>
      <c r="AH446" s="33">
        <f t="shared" si="381"/>
        <v>1128678615.060914</v>
      </c>
      <c r="AI446" s="213">
        <f t="shared" si="393"/>
        <v>-0.1008</v>
      </c>
      <c r="AJ446" s="50"/>
      <c r="AK446" s="111"/>
      <c r="AL446" s="23">
        <f t="shared" si="394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95"/>
        <v>7.880596259508038E-4</v>
      </c>
      <c r="AS446" s="25"/>
      <c r="AT446" s="25"/>
      <c r="AU446" s="24"/>
      <c r="AV446" s="298">
        <f t="shared" si="396"/>
        <v>0.82741736320028925</v>
      </c>
      <c r="AW446" s="298"/>
      <c r="AX446" s="24">
        <f t="shared" si="397"/>
        <v>63709.116704805492</v>
      </c>
      <c r="AY446" s="308"/>
      <c r="AZ446" s="111"/>
      <c r="BA446" s="65">
        <f t="shared" si="398"/>
        <v>573759</v>
      </c>
      <c r="BB446" s="66"/>
      <c r="BC446" s="66">
        <v>479490895</v>
      </c>
      <c r="BD446" s="66"/>
      <c r="BE446" s="66">
        <f t="shared" si="399"/>
        <v>7750</v>
      </c>
      <c r="BF446" s="66"/>
      <c r="BG446" s="144">
        <f t="shared" si="400"/>
        <v>1.350741339133678E-2</v>
      </c>
      <c r="BH446" s="66"/>
      <c r="BI446" s="170"/>
      <c r="BJ446" s="66"/>
      <c r="BK446" s="66">
        <f t="shared" si="401"/>
        <v>6186039</v>
      </c>
      <c r="BL446" s="66"/>
      <c r="BM446" s="144">
        <f t="shared" si="402"/>
        <v>2.1697406046098319E-2</v>
      </c>
      <c r="BN446" s="65">
        <f t="shared" si="403"/>
        <v>1097233.1693363844</v>
      </c>
      <c r="BO446" s="66"/>
      <c r="BP446" s="66">
        <f t="shared" si="404"/>
        <v>32740955</v>
      </c>
      <c r="BQ446" s="66"/>
      <c r="BR446" s="435">
        <f t="shared" si="405"/>
        <v>6.8282746015437892E-2</v>
      </c>
      <c r="BS446" s="66"/>
      <c r="BT446" s="75"/>
      <c r="BU446" s="170"/>
      <c r="BV446" s="1"/>
      <c r="BW446" s="61">
        <f t="shared" si="189"/>
        <v>437</v>
      </c>
    </row>
    <row r="447" spans="2:75" x14ac:dyDescent="0.3">
      <c r="B447" s="158">
        <f t="shared" si="406"/>
        <v>44347</v>
      </c>
      <c r="C447" s="61"/>
      <c r="D447" s="17">
        <v>5235</v>
      </c>
      <c r="E447" s="16"/>
      <c r="F447" s="16"/>
      <c r="G447" s="16"/>
      <c r="H447" s="16">
        <f t="shared" si="382"/>
        <v>33653168</v>
      </c>
      <c r="I447" s="16"/>
      <c r="J447" s="436">
        <f t="shared" si="383"/>
        <v>1.5558162220544126E-4</v>
      </c>
      <c r="K447" s="16"/>
      <c r="L447" s="16"/>
      <c r="M447" s="16"/>
      <c r="N447" s="16">
        <f t="shared" si="384"/>
        <v>119090</v>
      </c>
      <c r="O447" s="16">
        <f t="shared" si="385"/>
        <v>76833.716894977173</v>
      </c>
      <c r="P447" s="41"/>
      <c r="Q447" s="17">
        <f t="shared" si="386"/>
        <v>119090</v>
      </c>
      <c r="R447" s="16"/>
      <c r="S447" s="60">
        <f t="shared" si="387"/>
        <v>-0.2945782811380101</v>
      </c>
      <c r="T447" s="16"/>
      <c r="U447" s="41"/>
      <c r="V447" s="10">
        <f t="shared" si="356"/>
        <v>339</v>
      </c>
      <c r="W447" s="34">
        <v>115</v>
      </c>
      <c r="X447" s="33">
        <v>4256</v>
      </c>
      <c r="Y447" s="33"/>
      <c r="Z447" s="33">
        <f t="shared" si="388"/>
        <v>2453</v>
      </c>
      <c r="AA447" s="33">
        <f t="shared" si="389"/>
        <v>595684</v>
      </c>
      <c r="AB447" s="33"/>
      <c r="AC447" s="46">
        <f t="shared" si="390"/>
        <v>1.770068125532788E-2</v>
      </c>
      <c r="AD447" s="33"/>
      <c r="AE447" s="33">
        <f t="shared" si="391"/>
        <v>1360.0091324200914</v>
      </c>
      <c r="AF447" s="50"/>
      <c r="AG447" s="33">
        <f t="shared" si="392"/>
        <v>3122</v>
      </c>
      <c r="AH447" s="33">
        <f t="shared" si="381"/>
        <v>1128636581.060914</v>
      </c>
      <c r="AI447" s="213">
        <f t="shared" si="393"/>
        <v>-0.16657768286171917</v>
      </c>
      <c r="AJ447" s="50"/>
      <c r="AK447" s="111"/>
      <c r="AL447" s="23">
        <f t="shared" si="394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95"/>
        <v>8.2454278391447624E-4</v>
      </c>
      <c r="AS447" s="25"/>
      <c r="AT447" s="25"/>
      <c r="AU447" s="24"/>
      <c r="AV447" s="298">
        <f t="shared" si="396"/>
        <v>0.82797078717819372</v>
      </c>
      <c r="AW447" s="298"/>
      <c r="AX447" s="24">
        <f t="shared" si="397"/>
        <v>63616.07305936073</v>
      </c>
      <c r="AY447" s="308"/>
      <c r="AZ447" s="111"/>
      <c r="BA447" s="65">
        <f t="shared" si="398"/>
        <v>439228</v>
      </c>
      <c r="BB447" s="66"/>
      <c r="BC447" s="66">
        <v>479930123</v>
      </c>
      <c r="BD447" s="66"/>
      <c r="BE447" s="66">
        <f t="shared" si="399"/>
        <v>5235</v>
      </c>
      <c r="BF447" s="66"/>
      <c r="BG447" s="144">
        <f t="shared" si="400"/>
        <v>1.1918639066726164E-2</v>
      </c>
      <c r="BH447" s="66"/>
      <c r="BI447" s="170"/>
      <c r="BJ447" s="66"/>
      <c r="BK447" s="66">
        <f t="shared" si="401"/>
        <v>5561510</v>
      </c>
      <c r="BL447" s="66"/>
      <c r="BM447" s="144">
        <f t="shared" si="402"/>
        <v>2.1413249279422314E-2</v>
      </c>
      <c r="BN447" s="65">
        <f t="shared" si="403"/>
        <v>1095730.8744292238</v>
      </c>
      <c r="BO447" s="66"/>
      <c r="BP447" s="66">
        <f t="shared" si="404"/>
        <v>32746190</v>
      </c>
      <c r="BQ447" s="66"/>
      <c r="BR447" s="435">
        <f t="shared" si="405"/>
        <v>6.8231162060231845E-2</v>
      </c>
      <c r="BS447" s="66"/>
      <c r="BT447" s="75"/>
      <c r="BU447" s="170"/>
      <c r="BV447" s="1"/>
      <c r="BW447" s="61">
        <f t="shared" si="189"/>
        <v>438</v>
      </c>
    </row>
    <row r="448" spans="2:75" x14ac:dyDescent="0.3">
      <c r="B448" s="158">
        <f t="shared" si="406"/>
        <v>44348</v>
      </c>
      <c r="C448" s="61"/>
      <c r="D448" s="17">
        <v>12976</v>
      </c>
      <c r="E448" s="16"/>
      <c r="F448" s="16"/>
      <c r="G448" s="16"/>
      <c r="H448" s="16">
        <f t="shared" si="382"/>
        <v>33666144</v>
      </c>
      <c r="I448" s="16"/>
      <c r="J448" s="436">
        <f t="shared" si="383"/>
        <v>3.855803412029441E-4</v>
      </c>
      <c r="K448" s="16"/>
      <c r="L448" s="16"/>
      <c r="M448" s="16"/>
      <c r="N448" s="16">
        <f t="shared" si="384"/>
        <v>109328</v>
      </c>
      <c r="O448" s="16">
        <f t="shared" si="385"/>
        <v>76688.255125284733</v>
      </c>
      <c r="P448" s="41"/>
      <c r="Q448" s="17">
        <f t="shared" si="386"/>
        <v>109328</v>
      </c>
      <c r="R448" s="16"/>
      <c r="S448" s="60">
        <f t="shared" si="387"/>
        <v>-0.33358122070306545</v>
      </c>
      <c r="T448" s="16"/>
      <c r="U448" s="41"/>
      <c r="V448" s="10">
        <f t="shared" si="356"/>
        <v>340</v>
      </c>
      <c r="W448" s="34">
        <v>287</v>
      </c>
      <c r="X448" s="33">
        <v>4256</v>
      </c>
      <c r="Y448" s="33"/>
      <c r="Z448" s="33">
        <f t="shared" si="388"/>
        <v>2133</v>
      </c>
      <c r="AA448" s="33">
        <f t="shared" si="389"/>
        <v>595971</v>
      </c>
      <c r="AB448" s="33"/>
      <c r="AC448" s="46">
        <f t="shared" si="390"/>
        <v>1.7702383736016812E-2</v>
      </c>
      <c r="AD448" s="33"/>
      <c r="AE448" s="33">
        <f t="shared" si="391"/>
        <v>1357.5649202733484</v>
      </c>
      <c r="AF448" s="50"/>
      <c r="AG448" s="33">
        <f t="shared" si="392"/>
        <v>2740</v>
      </c>
      <c r="AH448" s="33">
        <f t="shared" si="381"/>
        <v>1128605880.060914</v>
      </c>
      <c r="AI448" s="213">
        <f t="shared" si="393"/>
        <v>-0.25583921781640412</v>
      </c>
      <c r="AJ448" s="50"/>
      <c r="AK448" s="111"/>
      <c r="AL448" s="23">
        <f t="shared" si="394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95"/>
        <v>2.7662375322281495E-3</v>
      </c>
      <c r="AS448" s="25"/>
      <c r="AT448" s="25"/>
      <c r="AU448" s="24"/>
      <c r="AV448" s="298">
        <f t="shared" si="396"/>
        <v>0.82994114205654201</v>
      </c>
      <c r="AW448" s="298"/>
      <c r="AX448" s="24">
        <f t="shared" si="397"/>
        <v>63646.738041002282</v>
      </c>
      <c r="AY448" s="308"/>
      <c r="AZ448" s="111"/>
      <c r="BA448" s="65">
        <f t="shared" si="398"/>
        <v>1018663</v>
      </c>
      <c r="BB448" s="66"/>
      <c r="BC448" s="66">
        <v>480948786</v>
      </c>
      <c r="BD448" s="66"/>
      <c r="BE448" s="66">
        <f t="shared" si="399"/>
        <v>12976</v>
      </c>
      <c r="BF448" s="66"/>
      <c r="BG448" s="144">
        <f t="shared" si="400"/>
        <v>1.2738265746375396E-2</v>
      </c>
      <c r="BH448" s="66"/>
      <c r="BI448" s="170"/>
      <c r="BJ448" s="66"/>
      <c r="BK448" s="66">
        <f t="shared" si="401"/>
        <v>5721964</v>
      </c>
      <c r="BL448" s="66"/>
      <c r="BM448" s="144">
        <f t="shared" si="402"/>
        <v>1.91067262918816E-2</v>
      </c>
      <c r="BN448" s="65">
        <f t="shared" si="403"/>
        <v>1095555.3211845104</v>
      </c>
      <c r="BO448" s="66"/>
      <c r="BP448" s="66">
        <f t="shared" si="404"/>
        <v>32759166</v>
      </c>
      <c r="BQ448" s="66"/>
      <c r="BR448" s="435">
        <f t="shared" si="405"/>
        <v>6.8113626551497317E-2</v>
      </c>
      <c r="BS448" s="66"/>
      <c r="BT448" s="75"/>
      <c r="BU448" s="170"/>
      <c r="BV448" s="1"/>
      <c r="BW448" s="61">
        <f t="shared" si="189"/>
        <v>439</v>
      </c>
    </row>
    <row r="449" spans="2:75" x14ac:dyDescent="0.3">
      <c r="B449" s="158">
        <f t="shared" si="406"/>
        <v>44349</v>
      </c>
      <c r="C449" s="61"/>
      <c r="D449" s="17">
        <v>16974</v>
      </c>
      <c r="E449" s="16"/>
      <c r="F449" s="16"/>
      <c r="G449" s="16"/>
      <c r="H449" s="16">
        <f t="shared" si="382"/>
        <v>33683118</v>
      </c>
      <c r="I449" s="16"/>
      <c r="J449" s="436">
        <f t="shared" si="383"/>
        <v>5.0418604518533518E-4</v>
      </c>
      <c r="K449" s="16"/>
      <c r="L449" s="16"/>
      <c r="M449" s="16"/>
      <c r="N449" s="16">
        <f t="shared" si="384"/>
        <v>102802</v>
      </c>
      <c r="O449" s="16">
        <f t="shared" si="385"/>
        <v>76552.540909090909</v>
      </c>
      <c r="P449" s="41"/>
      <c r="Q449" s="17">
        <f t="shared" si="386"/>
        <v>102802</v>
      </c>
      <c r="R449" s="16"/>
      <c r="S449" s="60">
        <f t="shared" si="387"/>
        <v>-0.35349533368550801</v>
      </c>
      <c r="T449" s="16"/>
      <c r="U449" s="41"/>
      <c r="V449" s="10">
        <f t="shared" si="356"/>
        <v>341</v>
      </c>
      <c r="W449" s="34">
        <v>514</v>
      </c>
      <c r="X449" s="33">
        <v>4256</v>
      </c>
      <c r="Y449" s="33"/>
      <c r="Z449" s="33">
        <f t="shared" si="388"/>
        <v>2017</v>
      </c>
      <c r="AA449" s="33">
        <f t="shared" si="389"/>
        <v>596485</v>
      </c>
      <c r="AB449" s="33"/>
      <c r="AC449" s="46">
        <f t="shared" si="390"/>
        <v>1.7708722808856353E-2</v>
      </c>
      <c r="AD449" s="33"/>
      <c r="AE449" s="33">
        <f t="shared" si="391"/>
        <v>1355.6477272727273</v>
      </c>
      <c r="AF449" s="50"/>
      <c r="AG449" s="33">
        <f t="shared" si="392"/>
        <v>2647</v>
      </c>
      <c r="AH449" s="33">
        <f t="shared" si="381"/>
        <v>1128565426.060914</v>
      </c>
      <c r="AI449" s="213">
        <f t="shared" si="393"/>
        <v>-0.27539009033670958</v>
      </c>
      <c r="AJ449" s="50"/>
      <c r="AK449" s="111"/>
      <c r="AL449" s="23">
        <f t="shared" si="394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95"/>
        <v>1.6317645683652914E-3</v>
      </c>
      <c r="AS449" s="25"/>
      <c r="AT449" s="25"/>
      <c r="AU449" s="24"/>
      <c r="AV449" s="298">
        <f t="shared" si="396"/>
        <v>0.83087649427229393</v>
      </c>
      <c r="AW449" s="298"/>
      <c r="AX449" s="24">
        <f t="shared" si="397"/>
        <v>63605.706818181818</v>
      </c>
      <c r="AY449" s="308"/>
      <c r="AZ449" s="111"/>
      <c r="BA449" s="65">
        <f t="shared" si="398"/>
        <v>659207</v>
      </c>
      <c r="BB449" s="66"/>
      <c r="BC449" s="66">
        <v>481607993</v>
      </c>
      <c r="BD449" s="66"/>
      <c r="BE449" s="66">
        <f t="shared" si="399"/>
        <v>16974</v>
      </c>
      <c r="BF449" s="66"/>
      <c r="BG449" s="144">
        <f t="shared" si="400"/>
        <v>2.5749119775730536E-2</v>
      </c>
      <c r="BH449" s="66"/>
      <c r="BI449" s="170"/>
      <c r="BJ449" s="66"/>
      <c r="BK449" s="66">
        <f t="shared" si="401"/>
        <v>5467750</v>
      </c>
      <c r="BL449" s="66"/>
      <c r="BM449" s="144">
        <f t="shared" si="402"/>
        <v>1.8801517991861368E-2</v>
      </c>
      <c r="BN449" s="65">
        <f t="shared" si="403"/>
        <v>1094563.6204545454</v>
      </c>
      <c r="BO449" s="66"/>
      <c r="BP449" s="66">
        <f t="shared" si="404"/>
        <v>32776140</v>
      </c>
      <c r="BQ449" s="66"/>
      <c r="BR449" s="435">
        <f t="shared" si="405"/>
        <v>6.8055639599818682E-2</v>
      </c>
      <c r="BS449" s="66"/>
      <c r="BT449" s="75"/>
      <c r="BU449" s="170"/>
      <c r="BV449" s="1"/>
      <c r="BW449" s="61">
        <f t="shared" si="189"/>
        <v>440</v>
      </c>
    </row>
    <row r="450" spans="2:75" x14ac:dyDescent="0.3">
      <c r="B450" s="158">
        <f t="shared" si="406"/>
        <v>44350</v>
      </c>
      <c r="C450" s="61"/>
      <c r="D450" s="17">
        <v>17821</v>
      </c>
      <c r="E450" s="16"/>
      <c r="F450" s="16"/>
      <c r="G450" s="16"/>
      <c r="H450" s="16">
        <f t="shared" si="382"/>
        <v>33700939</v>
      </c>
      <c r="I450" s="16"/>
      <c r="J450" s="436">
        <f t="shared" si="383"/>
        <v>5.2907809781742884E-4</v>
      </c>
      <c r="K450" s="16"/>
      <c r="L450" s="16"/>
      <c r="M450" s="16"/>
      <c r="N450" s="16">
        <f t="shared" si="384"/>
        <v>96230</v>
      </c>
      <c r="O450" s="16">
        <f t="shared" si="385"/>
        <v>76419.36281179139</v>
      </c>
      <c r="P450" s="41"/>
      <c r="Q450" s="17">
        <f t="shared" si="386"/>
        <v>96230</v>
      </c>
      <c r="R450" s="16"/>
      <c r="S450" s="60">
        <f t="shared" si="387"/>
        <v>-0.37182993779007906</v>
      </c>
      <c r="T450" s="16"/>
      <c r="U450" s="41"/>
      <c r="V450" s="10">
        <f t="shared" si="356"/>
        <v>342</v>
      </c>
      <c r="W450" s="34">
        <v>574</v>
      </c>
      <c r="X450" s="33">
        <v>4256</v>
      </c>
      <c r="Y450" s="33"/>
      <c r="Z450" s="33">
        <f t="shared" si="388"/>
        <v>1964</v>
      </c>
      <c r="AA450" s="33">
        <f t="shared" si="389"/>
        <v>597059</v>
      </c>
      <c r="AB450" s="33"/>
      <c r="AC450" s="46">
        <f t="shared" si="390"/>
        <v>1.7716390632320365E-2</v>
      </c>
      <c r="AD450" s="33"/>
      <c r="AE450" s="33">
        <f t="shared" si="391"/>
        <v>1353.875283446712</v>
      </c>
      <c r="AF450" s="50"/>
      <c r="AG450" s="33">
        <f t="shared" si="392"/>
        <v>2591</v>
      </c>
      <c r="AH450" s="33">
        <f t="shared" si="381"/>
        <v>1128523072.060914</v>
      </c>
      <c r="AI450" s="213">
        <f t="shared" si="393"/>
        <v>-0.28504415011037526</v>
      </c>
      <c r="AJ450" s="50"/>
      <c r="AK450" s="111"/>
      <c r="AL450" s="23">
        <f t="shared" si="394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95"/>
        <v>1.3958152911593732E-3</v>
      </c>
      <c r="AS450" s="25"/>
      <c r="AT450" s="25"/>
      <c r="AU450" s="24"/>
      <c r="AV450" s="298">
        <f t="shared" si="396"/>
        <v>0.83159626501801631</v>
      </c>
      <c r="AW450" s="298"/>
      <c r="AX450" s="24">
        <f t="shared" si="397"/>
        <v>63550.056689342404</v>
      </c>
      <c r="AY450" s="308"/>
      <c r="AZ450" s="111"/>
      <c r="BA450" s="65">
        <f t="shared" si="398"/>
        <v>782831</v>
      </c>
      <c r="BB450" s="66"/>
      <c r="BC450" s="66">
        <v>482390824</v>
      </c>
      <c r="BD450" s="66"/>
      <c r="BE450" s="66">
        <f t="shared" si="399"/>
        <v>17821</v>
      </c>
      <c r="BF450" s="66"/>
      <c r="BG450" s="144">
        <f t="shared" si="400"/>
        <v>2.2764811306654947E-2</v>
      </c>
      <c r="BH450" s="66"/>
      <c r="BI450" s="170"/>
      <c r="BJ450" s="66"/>
      <c r="BK450" s="66">
        <f t="shared" si="401"/>
        <v>5242175</v>
      </c>
      <c r="BL450" s="66"/>
      <c r="BM450" s="144">
        <f t="shared" si="402"/>
        <v>1.835688430851698E-2</v>
      </c>
      <c r="BN450" s="65">
        <f t="shared" si="403"/>
        <v>1093856.7437641723</v>
      </c>
      <c r="BO450" s="66"/>
      <c r="BP450" s="66">
        <f t="shared" si="404"/>
        <v>32793961</v>
      </c>
      <c r="BQ450" s="66"/>
      <c r="BR450" s="435">
        <f t="shared" si="405"/>
        <v>6.7982140970409499E-2</v>
      </c>
      <c r="BS450" s="66"/>
      <c r="BT450" s="75"/>
      <c r="BU450" s="170"/>
      <c r="BV450" s="1"/>
      <c r="BW450" s="61">
        <f t="shared" si="189"/>
        <v>441</v>
      </c>
    </row>
    <row r="451" spans="2:75" x14ac:dyDescent="0.3">
      <c r="B451" s="158">
        <f t="shared" si="406"/>
        <v>44351</v>
      </c>
      <c r="C451" s="61"/>
      <c r="D451" s="17">
        <v>16925</v>
      </c>
      <c r="E451" s="16"/>
      <c r="F451" s="16"/>
      <c r="G451" s="16"/>
      <c r="H451" s="16">
        <f t="shared" si="382"/>
        <v>33717864</v>
      </c>
      <c r="I451" s="16"/>
      <c r="J451" s="436">
        <f t="shared" si="383"/>
        <v>5.0221152591623636E-4</v>
      </c>
      <c r="K451" s="16"/>
      <c r="L451" s="16"/>
      <c r="M451" s="16"/>
      <c r="N451" s="16">
        <f t="shared" si="384"/>
        <v>90342</v>
      </c>
      <c r="O451" s="16">
        <f t="shared" si="385"/>
        <v>76284.760180995479</v>
      </c>
      <c r="P451" s="41"/>
      <c r="Q451" s="17">
        <f t="shared" si="386"/>
        <v>90342</v>
      </c>
      <c r="R451" s="16"/>
      <c r="S451" s="60">
        <f t="shared" si="387"/>
        <v>-0.38538676100414992</v>
      </c>
      <c r="T451" s="16"/>
      <c r="U451" s="41"/>
      <c r="V451" s="10">
        <f t="shared" si="356"/>
        <v>343</v>
      </c>
      <c r="W451" s="34">
        <v>520</v>
      </c>
      <c r="X451" s="33">
        <v>4256</v>
      </c>
      <c r="Y451" s="33"/>
      <c r="Z451" s="33">
        <f t="shared" si="388"/>
        <v>2134</v>
      </c>
      <c r="AA451" s="33">
        <f t="shared" si="389"/>
        <v>597579</v>
      </c>
      <c r="AB451" s="33"/>
      <c r="AC451" s="46">
        <f t="shared" si="390"/>
        <v>1.7722919814849483E-2</v>
      </c>
      <c r="AD451" s="33"/>
      <c r="AE451" s="33">
        <f t="shared" si="391"/>
        <v>1351.9886877828055</v>
      </c>
      <c r="AF451" s="50"/>
      <c r="AG451" s="33">
        <f t="shared" si="392"/>
        <v>2484</v>
      </c>
      <c r="AH451" s="33">
        <f t="shared" si="381"/>
        <v>1128476943.060914</v>
      </c>
      <c r="AI451" s="213">
        <f t="shared" si="393"/>
        <v>-0.30884808013355591</v>
      </c>
      <c r="AJ451" s="50"/>
      <c r="AK451" s="111"/>
      <c r="AL451" s="23">
        <f t="shared" si="394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95"/>
        <v>1.0497554465876257E-3</v>
      </c>
      <c r="AS451" s="25"/>
      <c r="AT451" s="25"/>
      <c r="AU451" s="24"/>
      <c r="AV451" s="298">
        <f t="shared" si="396"/>
        <v>0.8320513719374395</v>
      </c>
      <c r="AW451" s="298"/>
      <c r="AX451" s="24">
        <f t="shared" si="397"/>
        <v>63472.839366515836</v>
      </c>
      <c r="AY451" s="308"/>
      <c r="AZ451" s="111"/>
      <c r="BA451" s="65">
        <f t="shared" si="398"/>
        <v>973509</v>
      </c>
      <c r="BB451" s="66"/>
      <c r="BC451" s="66">
        <v>483364333</v>
      </c>
      <c r="BD451" s="66"/>
      <c r="BE451" s="66">
        <f t="shared" si="399"/>
        <v>16925</v>
      </c>
      <c r="BF451" s="66"/>
      <c r="BG451" s="144">
        <f t="shared" si="400"/>
        <v>1.7385560893633238E-2</v>
      </c>
      <c r="BH451" s="66"/>
      <c r="BI451" s="170"/>
      <c r="BJ451" s="66"/>
      <c r="BK451" s="66">
        <f t="shared" si="401"/>
        <v>5222916</v>
      </c>
      <c r="BL451" s="66"/>
      <c r="BM451" s="144">
        <f t="shared" si="402"/>
        <v>1.7297233958960857E-2</v>
      </c>
      <c r="BN451" s="65">
        <f t="shared" si="403"/>
        <v>1093584.463800905</v>
      </c>
      <c r="BO451" s="66"/>
      <c r="BP451" s="66">
        <f t="shared" si="404"/>
        <v>32810886</v>
      </c>
      <c r="BQ451" s="66"/>
      <c r="BR451" s="435">
        <f t="shared" si="405"/>
        <v>6.788023807292376E-2</v>
      </c>
      <c r="BS451" s="66"/>
      <c r="BT451" s="75"/>
      <c r="BU451" s="170"/>
      <c r="BV451" s="1"/>
      <c r="BW451" s="61">
        <f t="shared" si="189"/>
        <v>442</v>
      </c>
    </row>
    <row r="452" spans="2:75" x14ac:dyDescent="0.3">
      <c r="B452" s="158">
        <f t="shared" si="406"/>
        <v>44352</v>
      </c>
      <c r="C452" s="61"/>
      <c r="D452" s="17">
        <v>11603</v>
      </c>
      <c r="E452" s="16"/>
      <c r="F452" s="16"/>
      <c r="G452" s="16"/>
      <c r="H452" s="16">
        <f t="shared" si="382"/>
        <v>33729467</v>
      </c>
      <c r="I452" s="16"/>
      <c r="J452" s="436">
        <f t="shared" si="383"/>
        <v>3.4412025625348035E-4</v>
      </c>
      <c r="K452" s="16"/>
      <c r="L452" s="16"/>
      <c r="M452" s="16"/>
      <c r="N452" s="16">
        <f t="shared" si="384"/>
        <v>89284</v>
      </c>
      <c r="O452" s="16">
        <f t="shared" si="385"/>
        <v>76138.751693002254</v>
      </c>
      <c r="P452" s="41"/>
      <c r="Q452" s="17">
        <f t="shared" si="386"/>
        <v>89284</v>
      </c>
      <c r="R452" s="16"/>
      <c r="S452" s="60">
        <f t="shared" si="387"/>
        <v>-0.36231180184555611</v>
      </c>
      <c r="T452" s="16"/>
      <c r="U452" s="41"/>
      <c r="V452" s="10">
        <f t="shared" si="356"/>
        <v>344</v>
      </c>
      <c r="W452" s="34">
        <v>388</v>
      </c>
      <c r="X452" s="33">
        <v>4256</v>
      </c>
      <c r="Y452" s="33"/>
      <c r="Z452" s="33">
        <f t="shared" si="388"/>
        <v>2398</v>
      </c>
      <c r="AA452" s="33">
        <f t="shared" si="389"/>
        <v>597967</v>
      </c>
      <c r="AB452" s="33"/>
      <c r="AC452" s="46">
        <f t="shared" si="390"/>
        <v>1.7728326391875684E-2</v>
      </c>
      <c r="AD452" s="33"/>
      <c r="AE452" s="33">
        <f t="shared" si="391"/>
        <v>1349.8126410835214</v>
      </c>
      <c r="AF452" s="50"/>
      <c r="AG452" s="33">
        <f t="shared" si="392"/>
        <v>2522</v>
      </c>
      <c r="AH452" s="33">
        <f t="shared" si="381"/>
        <v>1128429124.060914</v>
      </c>
      <c r="AI452" s="213">
        <f t="shared" si="393"/>
        <v>-0.27445339470655927</v>
      </c>
      <c r="AJ452" s="50"/>
      <c r="AK452" s="111"/>
      <c r="AL452" s="23">
        <f t="shared" si="394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95"/>
        <v>1.7286048348966023E-3</v>
      </c>
      <c r="AS452" s="25"/>
      <c r="AT452" s="25"/>
      <c r="AU452" s="24"/>
      <c r="AV452" s="298">
        <f t="shared" si="396"/>
        <v>0.83320293795333322</v>
      </c>
      <c r="AW452" s="298"/>
      <c r="AX452" s="24">
        <f t="shared" si="397"/>
        <v>63439.031602708805</v>
      </c>
      <c r="AY452" s="308"/>
      <c r="AZ452" s="111"/>
      <c r="BA452" s="65">
        <f t="shared" si="398"/>
        <v>2921876</v>
      </c>
      <c r="BB452" s="66"/>
      <c r="BC452" s="66">
        <v>486286209</v>
      </c>
      <c r="BD452" s="66"/>
      <c r="BE452" s="66">
        <f t="shared" si="399"/>
        <v>11603</v>
      </c>
      <c r="BF452" s="66"/>
      <c r="BG452" s="144">
        <f t="shared" si="400"/>
        <v>3.971078854817932E-3</v>
      </c>
      <c r="BH452" s="66"/>
      <c r="BI452" s="170"/>
      <c r="BJ452" s="66"/>
      <c r="BK452" s="66">
        <f t="shared" si="401"/>
        <v>7369073</v>
      </c>
      <c r="BL452" s="66"/>
      <c r="BM452" s="144">
        <f t="shared" si="402"/>
        <v>1.2116042275602373E-2</v>
      </c>
      <c r="BN452" s="65">
        <f t="shared" si="403"/>
        <v>1097711.5327313771</v>
      </c>
      <c r="BO452" s="66"/>
      <c r="BP452" s="66">
        <f t="shared" si="404"/>
        <v>32822489</v>
      </c>
      <c r="BQ452" s="66"/>
      <c r="BR452" s="435">
        <f t="shared" si="405"/>
        <v>6.7496236563023726E-2</v>
      </c>
      <c r="BS452" s="66"/>
      <c r="BT452" s="75"/>
      <c r="BU452" s="170"/>
      <c r="BV452" s="1"/>
      <c r="BW452" s="61">
        <f t="shared" si="189"/>
        <v>443</v>
      </c>
    </row>
    <row r="453" spans="2:75" x14ac:dyDescent="0.3">
      <c r="B453" s="347">
        <f t="shared" si="406"/>
        <v>44353</v>
      </c>
      <c r="C453" s="61"/>
      <c r="D453" s="17">
        <v>6408</v>
      </c>
      <c r="E453" s="16"/>
      <c r="F453" s="16"/>
      <c r="G453" s="16"/>
      <c r="H453" s="16">
        <f t="shared" si="382"/>
        <v>33735875</v>
      </c>
      <c r="I453" s="16"/>
      <c r="J453" s="436">
        <f t="shared" si="383"/>
        <v>1.8998224905243834E-4</v>
      </c>
      <c r="K453" s="16"/>
      <c r="L453" s="16"/>
      <c r="M453" s="16"/>
      <c r="N453" s="16">
        <f t="shared" si="384"/>
        <v>87942</v>
      </c>
      <c r="O453" s="16">
        <f t="shared" si="385"/>
        <v>75981.700450450444</v>
      </c>
      <c r="P453" s="41"/>
      <c r="Q453" s="17">
        <f t="shared" si="386"/>
        <v>87942</v>
      </c>
      <c r="R453" s="16"/>
      <c r="S453" s="60">
        <f t="shared" si="387"/>
        <v>-0.34479701388009326</v>
      </c>
      <c r="T453" s="16"/>
      <c r="U453" s="41"/>
      <c r="V453" s="10">
        <f t="shared" si="356"/>
        <v>345</v>
      </c>
      <c r="W453" s="34">
        <v>164</v>
      </c>
      <c r="X453" s="33">
        <v>4256</v>
      </c>
      <c r="Y453" s="33"/>
      <c r="Z453" s="33">
        <f t="shared" si="388"/>
        <v>2447</v>
      </c>
      <c r="AA453" s="33">
        <f t="shared" si="389"/>
        <v>598131</v>
      </c>
      <c r="AB453" s="33"/>
      <c r="AC453" s="46">
        <f t="shared" si="390"/>
        <v>1.7729820258108021E-2</v>
      </c>
      <c r="AD453" s="33"/>
      <c r="AE453" s="33">
        <f t="shared" si="391"/>
        <v>1347.1418918918919</v>
      </c>
      <c r="AF453" s="50"/>
      <c r="AG453" s="33">
        <f t="shared" si="392"/>
        <v>2562</v>
      </c>
      <c r="AH453" s="33">
        <f t="shared" si="381"/>
        <v>1128379633.060914</v>
      </c>
      <c r="AI453" s="213">
        <f t="shared" si="393"/>
        <v>-0.2402135231316726</v>
      </c>
      <c r="AJ453" s="50"/>
      <c r="AK453" s="111"/>
      <c r="AL453" s="23">
        <f t="shared" si="394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95"/>
        <v>6.8482595276152703E-4</v>
      </c>
      <c r="AS453" s="25"/>
      <c r="AT453" s="25"/>
      <c r="AU453" s="24"/>
      <c r="AV453" s="298">
        <f t="shared" si="396"/>
        <v>0.83361516486529552</v>
      </c>
      <c r="AW453" s="298"/>
      <c r="AX453" s="24">
        <f t="shared" si="397"/>
        <v>63339.497747747744</v>
      </c>
      <c r="AY453" s="308"/>
      <c r="AZ453" s="111"/>
      <c r="BA453" s="65">
        <f t="shared" si="398"/>
        <v>582741</v>
      </c>
      <c r="BB453" s="66"/>
      <c r="BC453" s="66">
        <v>486868950</v>
      </c>
      <c r="BD453" s="66"/>
      <c r="BE453" s="66">
        <f t="shared" si="399"/>
        <v>6408</v>
      </c>
      <c r="BF453" s="66"/>
      <c r="BG453" s="144">
        <f t="shared" si="400"/>
        <v>1.0996308823302291E-2</v>
      </c>
      <c r="BH453" s="66"/>
      <c r="BI453" s="170"/>
      <c r="BJ453" s="66"/>
      <c r="BK453" s="66">
        <f t="shared" si="401"/>
        <v>7378055</v>
      </c>
      <c r="BL453" s="66"/>
      <c r="BM453" s="144">
        <f t="shared" si="402"/>
        <v>1.1919401522487973E-2</v>
      </c>
      <c r="BN453" s="65">
        <f t="shared" si="403"/>
        <v>1096551.6891891891</v>
      </c>
      <c r="BO453" s="66"/>
      <c r="BP453" s="66">
        <f t="shared" si="404"/>
        <v>32828897</v>
      </c>
      <c r="BQ453" s="66"/>
      <c r="BR453" s="435">
        <f t="shared" si="405"/>
        <v>6.7428610922918783E-2</v>
      </c>
      <c r="BS453" s="66"/>
      <c r="BT453" s="75"/>
      <c r="BU453" s="170"/>
      <c r="BV453" s="1"/>
      <c r="BW453" s="61">
        <f t="shared" si="189"/>
        <v>444</v>
      </c>
    </row>
    <row r="454" spans="2:75" x14ac:dyDescent="0.3">
      <c r="B454" s="158">
        <f t="shared" si="406"/>
        <v>44354</v>
      </c>
      <c r="C454" s="61"/>
      <c r="D454" s="17">
        <v>12283</v>
      </c>
      <c r="E454" s="16"/>
      <c r="F454" s="16"/>
      <c r="G454" s="16"/>
      <c r="H454" s="16">
        <f t="shared" si="382"/>
        <v>33748158</v>
      </c>
      <c r="I454" s="16"/>
      <c r="J454" s="436">
        <f t="shared" si="383"/>
        <v>3.6409312045411599E-4</v>
      </c>
      <c r="K454" s="16"/>
      <c r="L454" s="16"/>
      <c r="M454" s="16"/>
      <c r="N454" s="16">
        <f t="shared" si="384"/>
        <v>94990</v>
      </c>
      <c r="O454" s="16">
        <f t="shared" si="385"/>
        <v>75838.557303370791</v>
      </c>
      <c r="P454" s="41"/>
      <c r="Q454" s="17">
        <f t="shared" si="386"/>
        <v>94990</v>
      </c>
      <c r="R454" s="16"/>
      <c r="S454" s="60">
        <f t="shared" si="387"/>
        <v>-0.20236795700730539</v>
      </c>
      <c r="T454" s="16"/>
      <c r="U454" s="41"/>
      <c r="V454" s="10">
        <f t="shared" si="356"/>
        <v>346</v>
      </c>
      <c r="W454" s="34">
        <v>312</v>
      </c>
      <c r="X454" s="33">
        <v>4256</v>
      </c>
      <c r="Y454" s="33"/>
      <c r="Z454" s="33">
        <f t="shared" si="388"/>
        <v>2472</v>
      </c>
      <c r="AA454" s="33">
        <f t="shared" si="389"/>
        <v>598443</v>
      </c>
      <c r="AB454" s="33"/>
      <c r="AC454" s="46">
        <f t="shared" si="390"/>
        <v>1.7732612251015301E-2</v>
      </c>
      <c r="AD454" s="33"/>
      <c r="AE454" s="33">
        <f t="shared" si="391"/>
        <v>1344.8157303370785</v>
      </c>
      <c r="AF454" s="50"/>
      <c r="AG454" s="33">
        <f t="shared" si="392"/>
        <v>2759</v>
      </c>
      <c r="AH454" s="33">
        <f t="shared" si="381"/>
        <v>1128343878.060914</v>
      </c>
      <c r="AI454" s="213">
        <f t="shared" si="393"/>
        <v>-0.11627162075592569</v>
      </c>
      <c r="AJ454" s="50"/>
      <c r="AK454" s="111"/>
      <c r="AL454" s="23">
        <f t="shared" si="394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95"/>
        <v>1.9529393600629982E-3</v>
      </c>
      <c r="AS454" s="25"/>
      <c r="AT454" s="25"/>
      <c r="AU454" s="24"/>
      <c r="AV454" s="298">
        <f t="shared" si="396"/>
        <v>0.83493916912443045</v>
      </c>
      <c r="AW454" s="298"/>
      <c r="AX454" s="24">
        <f t="shared" si="397"/>
        <v>63320.582022471914</v>
      </c>
      <c r="AY454" s="308"/>
      <c r="AZ454" s="111"/>
      <c r="BA454" s="65">
        <f t="shared" si="398"/>
        <v>2864658</v>
      </c>
      <c r="BB454" s="66"/>
      <c r="BC454" s="66">
        <v>489733608</v>
      </c>
      <c r="BD454" s="66"/>
      <c r="BE454" s="66">
        <f t="shared" si="399"/>
        <v>12283</v>
      </c>
      <c r="BF454" s="66"/>
      <c r="BG454" s="144">
        <f t="shared" si="400"/>
        <v>4.2877718736407623E-3</v>
      </c>
      <c r="BH454" s="66"/>
      <c r="BI454" s="170"/>
      <c r="BJ454" s="66"/>
      <c r="BK454" s="66">
        <f t="shared" si="401"/>
        <v>9803485</v>
      </c>
      <c r="BL454" s="66"/>
      <c r="BM454" s="144">
        <f t="shared" si="402"/>
        <v>9.6894114694927366E-3</v>
      </c>
      <c r="BN454" s="65">
        <f t="shared" si="403"/>
        <v>1100524.9617977529</v>
      </c>
      <c r="BO454" s="66"/>
      <c r="BP454" s="66">
        <f t="shared" si="404"/>
        <v>32841180</v>
      </c>
      <c r="BQ454" s="66"/>
      <c r="BR454" s="435">
        <f t="shared" si="405"/>
        <v>6.7059273579606976E-2</v>
      </c>
      <c r="BS454" s="66"/>
      <c r="BT454" s="75"/>
      <c r="BU454" s="170"/>
      <c r="BV454" s="1"/>
      <c r="BW454" s="61">
        <f t="shared" si="189"/>
        <v>445</v>
      </c>
    </row>
    <row r="455" spans="2:75" x14ac:dyDescent="0.3">
      <c r="B455" s="158">
        <f t="shared" si="406"/>
        <v>44355</v>
      </c>
      <c r="C455" s="61"/>
      <c r="D455" s="17">
        <v>13542</v>
      </c>
      <c r="E455" s="16"/>
      <c r="F455" s="16"/>
      <c r="G455" s="16"/>
      <c r="H455" s="16">
        <f t="shared" si="382"/>
        <v>33761700</v>
      </c>
      <c r="I455" s="16"/>
      <c r="J455" s="436">
        <f t="shared" si="383"/>
        <v>4.0126634466983353E-4</v>
      </c>
      <c r="K455" s="16"/>
      <c r="L455" s="16"/>
      <c r="M455" s="16"/>
      <c r="N455" s="16">
        <f t="shared" si="384"/>
        <v>95556</v>
      </c>
      <c r="O455" s="16">
        <f t="shared" si="385"/>
        <v>75698.87892376681</v>
      </c>
      <c r="P455" s="41"/>
      <c r="Q455" s="17">
        <f t="shared" si="386"/>
        <v>95556</v>
      </c>
      <c r="R455" s="16"/>
      <c r="S455" s="60">
        <f t="shared" si="387"/>
        <v>-0.12596955949070687</v>
      </c>
      <c r="T455" s="16"/>
      <c r="U455" s="41"/>
      <c r="V455" s="10">
        <f t="shared" si="356"/>
        <v>347</v>
      </c>
      <c r="W455" s="34">
        <v>401</v>
      </c>
      <c r="X455" s="33">
        <v>4256</v>
      </c>
      <c r="Y455" s="33"/>
      <c r="Z455" s="33">
        <f t="shared" si="388"/>
        <v>2359</v>
      </c>
      <c r="AA455" s="33">
        <f t="shared" si="389"/>
        <v>598844</v>
      </c>
      <c r="AB455" s="33"/>
      <c r="AC455" s="46">
        <f t="shared" si="390"/>
        <v>1.7737376968576819E-2</v>
      </c>
      <c r="AD455" s="33"/>
      <c r="AE455" s="33">
        <f t="shared" si="391"/>
        <v>1342.6995515695066</v>
      </c>
      <c r="AF455" s="50"/>
      <c r="AG455" s="33">
        <f t="shared" si="392"/>
        <v>2873</v>
      </c>
      <c r="AH455" s="33">
        <f t="shared" si="381"/>
        <v>1128321678.060914</v>
      </c>
      <c r="AI455" s="213">
        <f t="shared" si="393"/>
        <v>4.8540145985401462E-2</v>
      </c>
      <c r="AJ455" s="50"/>
      <c r="AK455" s="111"/>
      <c r="AL455" s="23">
        <f t="shared" si="394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95"/>
        <v>1.533271447425778E-3</v>
      </c>
      <c r="AS455" s="25"/>
      <c r="AT455" s="25"/>
      <c r="AU455" s="24"/>
      <c r="AV455" s="298">
        <f t="shared" si="396"/>
        <v>0.83588394541744049</v>
      </c>
      <c r="AW455" s="298"/>
      <c r="AX455" s="24">
        <f t="shared" si="397"/>
        <v>63275.477578475336</v>
      </c>
      <c r="AY455" s="308"/>
      <c r="AZ455" s="111"/>
      <c r="BA455" s="65">
        <f t="shared" si="398"/>
        <v>589126</v>
      </c>
      <c r="BB455" s="66"/>
      <c r="BC455" s="66">
        <v>490322734</v>
      </c>
      <c r="BD455" s="66"/>
      <c r="BE455" s="66">
        <f t="shared" si="399"/>
        <v>13542</v>
      </c>
      <c r="BF455" s="66"/>
      <c r="BG455" s="144">
        <f t="shared" si="400"/>
        <v>2.2986593699819733E-2</v>
      </c>
      <c r="BH455" s="66"/>
      <c r="BI455" s="170"/>
      <c r="BJ455" s="66"/>
      <c r="BK455" s="66">
        <f t="shared" si="401"/>
        <v>9373948</v>
      </c>
      <c r="BL455" s="66"/>
      <c r="BM455" s="144">
        <f t="shared" si="402"/>
        <v>1.0193783878468282E-2</v>
      </c>
      <c r="BN455" s="65">
        <f t="shared" si="403"/>
        <v>1099378.32735426</v>
      </c>
      <c r="BO455" s="66"/>
      <c r="BP455" s="66">
        <f t="shared" si="404"/>
        <v>32854722</v>
      </c>
      <c r="BQ455" s="66"/>
      <c r="BR455" s="435">
        <f t="shared" si="405"/>
        <v>6.7006319963944405E-2</v>
      </c>
      <c r="BS455" s="66"/>
      <c r="BT455" s="75"/>
      <c r="BU455" s="170"/>
      <c r="BV455" s="1"/>
      <c r="BW455" s="61">
        <f t="shared" si="189"/>
        <v>446</v>
      </c>
    </row>
    <row r="456" spans="2:75" x14ac:dyDescent="0.3">
      <c r="B456" s="158">
        <f t="shared" si="406"/>
        <v>44356</v>
      </c>
      <c r="C456" s="61"/>
      <c r="D456" s="17">
        <v>14201</v>
      </c>
      <c r="E456" s="16"/>
      <c r="F456" s="16"/>
      <c r="G456" s="16"/>
      <c r="H456" s="16">
        <f t="shared" si="382"/>
        <v>33775901</v>
      </c>
      <c r="I456" s="16"/>
      <c r="J456" s="436">
        <f t="shared" si="383"/>
        <v>4.2062455385836616E-4</v>
      </c>
      <c r="K456" s="16"/>
      <c r="L456" s="16"/>
      <c r="M456" s="16"/>
      <c r="N456" s="16">
        <f t="shared" si="384"/>
        <v>92783</v>
      </c>
      <c r="O456" s="16">
        <f t="shared" si="385"/>
        <v>75561.299776286352</v>
      </c>
      <c r="P456" s="41"/>
      <c r="Q456" s="17">
        <f t="shared" si="386"/>
        <v>92783</v>
      </c>
      <c r="R456" s="16"/>
      <c r="S456" s="60">
        <f t="shared" si="387"/>
        <v>-9.7459193400906599E-2</v>
      </c>
      <c r="T456" s="16"/>
      <c r="U456" s="41"/>
      <c r="V456" s="10">
        <f t="shared" si="356"/>
        <v>348</v>
      </c>
      <c r="W456" s="34">
        <v>452</v>
      </c>
      <c r="X456" s="33">
        <v>4256</v>
      </c>
      <c r="Y456" s="33"/>
      <c r="Z456" s="33">
        <f t="shared" si="388"/>
        <v>2237</v>
      </c>
      <c r="AA456" s="33">
        <f t="shared" si="389"/>
        <v>599296</v>
      </c>
      <c r="AB456" s="33"/>
      <c r="AC456" s="46">
        <f t="shared" si="390"/>
        <v>1.7743301651671706E-2</v>
      </c>
      <c r="AD456" s="33"/>
      <c r="AE456" s="33">
        <f t="shared" si="391"/>
        <v>1340.7069351230425</v>
      </c>
      <c r="AF456" s="50"/>
      <c r="AG456" s="33">
        <f t="shared" si="392"/>
        <v>2811</v>
      </c>
      <c r="AH456" s="33">
        <f t="shared" si="381"/>
        <v>1128291526.060914</v>
      </c>
      <c r="AI456" s="213">
        <f t="shared" si="393"/>
        <v>6.1956932376275031E-2</v>
      </c>
      <c r="AJ456" s="50"/>
      <c r="AK456" s="111"/>
      <c r="AL456" s="23">
        <f t="shared" si="394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95"/>
        <v>1.1774267852829306E-3</v>
      </c>
      <c r="AS456" s="25"/>
      <c r="AT456" s="25"/>
      <c r="AU456" s="24"/>
      <c r="AV456" s="298">
        <f t="shared" si="396"/>
        <v>0.83651627827781705</v>
      </c>
      <c r="AW456" s="298"/>
      <c r="AX456" s="24">
        <f t="shared" si="397"/>
        <v>63208.25727069351</v>
      </c>
      <c r="AY456" s="308"/>
      <c r="AZ456" s="111"/>
      <c r="BA456" s="65">
        <f t="shared" si="398"/>
        <v>758547</v>
      </c>
      <c r="BB456" s="66"/>
      <c r="BC456" s="66">
        <v>491081281</v>
      </c>
      <c r="BD456" s="66"/>
      <c r="BE456" s="66">
        <f t="shared" si="399"/>
        <v>14201</v>
      </c>
      <c r="BF456" s="66"/>
      <c r="BG456" s="144">
        <f t="shared" si="400"/>
        <v>1.8721318520803588E-2</v>
      </c>
      <c r="BH456" s="66"/>
      <c r="BI456" s="170"/>
      <c r="BJ456" s="66"/>
      <c r="BK456" s="66">
        <f t="shared" si="401"/>
        <v>9473288</v>
      </c>
      <c r="BL456" s="66"/>
      <c r="BM456" s="144">
        <f t="shared" si="402"/>
        <v>9.7941707250956585E-3</v>
      </c>
      <c r="BN456" s="65">
        <f t="shared" si="403"/>
        <v>1098615.8411633109</v>
      </c>
      <c r="BO456" s="66"/>
      <c r="BP456" s="66">
        <f t="shared" si="404"/>
        <v>32868923</v>
      </c>
      <c r="BQ456" s="66"/>
      <c r="BR456" s="435">
        <f t="shared" si="405"/>
        <v>6.6931736703684297E-2</v>
      </c>
      <c r="BS456" s="66"/>
      <c r="BT456" s="75"/>
      <c r="BU456" s="170"/>
      <c r="BV456" s="1"/>
      <c r="BW456" s="61">
        <f t="shared" si="189"/>
        <v>447</v>
      </c>
    </row>
    <row r="457" spans="2:75" x14ac:dyDescent="0.3">
      <c r="B457" s="158">
        <f t="shared" si="406"/>
        <v>44357</v>
      </c>
      <c r="C457" s="61"/>
      <c r="D457" s="17">
        <v>16764</v>
      </c>
      <c r="E457" s="16"/>
      <c r="F457" s="16"/>
      <c r="G457" s="16"/>
      <c r="H457" s="16">
        <f t="shared" si="382"/>
        <v>33792665</v>
      </c>
      <c r="I457" s="16"/>
      <c r="J457" s="436">
        <f t="shared" si="383"/>
        <v>4.9633020892618084E-4</v>
      </c>
      <c r="K457" s="16"/>
      <c r="L457" s="16"/>
      <c r="M457" s="16"/>
      <c r="N457" s="16">
        <f t="shared" si="384"/>
        <v>91726</v>
      </c>
      <c r="O457" s="16">
        <f t="shared" si="385"/>
        <v>75430.055803571435</v>
      </c>
      <c r="P457" s="41"/>
      <c r="Q457" s="17">
        <f t="shared" si="386"/>
        <v>91726</v>
      </c>
      <c r="R457" s="16"/>
      <c r="S457" s="60">
        <f t="shared" si="387"/>
        <v>-4.6804530811597217E-2</v>
      </c>
      <c r="T457" s="16"/>
      <c r="U457" s="41"/>
      <c r="V457" s="10">
        <f t="shared" si="356"/>
        <v>349</v>
      </c>
      <c r="W457" s="34">
        <v>481</v>
      </c>
      <c r="X457" s="33">
        <v>4256</v>
      </c>
      <c r="Y457" s="33"/>
      <c r="Z457" s="33">
        <f t="shared" si="388"/>
        <v>2198</v>
      </c>
      <c r="AA457" s="33">
        <f t="shared" si="389"/>
        <v>599777</v>
      </c>
      <c r="AB457" s="33"/>
      <c r="AC457" s="46">
        <f t="shared" si="390"/>
        <v>1.7748733341984124E-2</v>
      </c>
      <c r="AD457" s="33"/>
      <c r="AE457" s="33">
        <f t="shared" si="391"/>
        <v>1338.7879464285713</v>
      </c>
      <c r="AF457" s="50"/>
      <c r="AG457" s="33">
        <f t="shared" si="392"/>
        <v>2718</v>
      </c>
      <c r="AH457" s="33">
        <f t="shared" si="381"/>
        <v>1128256622.060914</v>
      </c>
      <c r="AI457" s="213">
        <f t="shared" si="393"/>
        <v>4.901582400617522E-2</v>
      </c>
      <c r="AJ457" s="50"/>
      <c r="AK457" s="111"/>
      <c r="AL457" s="23">
        <f t="shared" si="394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95"/>
        <v>1.6248620421021509E-3</v>
      </c>
      <c r="AS457" s="25"/>
      <c r="AT457" s="25"/>
      <c r="AU457" s="24"/>
      <c r="AV457" s="298">
        <f t="shared" si="396"/>
        <v>0.83745984520605288</v>
      </c>
      <c r="AW457" s="298"/>
      <c r="AX457" s="24">
        <f t="shared" si="397"/>
        <v>63169.642857142855</v>
      </c>
      <c r="AY457" s="308"/>
      <c r="AZ457" s="111"/>
      <c r="BA457" s="65">
        <f t="shared" si="398"/>
        <v>918719</v>
      </c>
      <c r="BB457" s="66"/>
      <c r="BC457" s="66">
        <v>492000000</v>
      </c>
      <c r="BD457" s="66"/>
      <c r="BE457" s="66">
        <f t="shared" si="399"/>
        <v>16764</v>
      </c>
      <c r="BF457" s="66"/>
      <c r="BG457" s="144">
        <f t="shared" si="400"/>
        <v>1.8247146298269654E-2</v>
      </c>
      <c r="BH457" s="66"/>
      <c r="BI457" s="170"/>
      <c r="BJ457" s="66"/>
      <c r="BK457" s="66">
        <f t="shared" si="401"/>
        <v>9609176</v>
      </c>
      <c r="BL457" s="66"/>
      <c r="BM457" s="144">
        <f t="shared" si="402"/>
        <v>9.5456675993862532E-3</v>
      </c>
      <c r="BN457" s="65">
        <f t="shared" si="403"/>
        <v>1098214.2857142857</v>
      </c>
      <c r="BO457" s="66"/>
      <c r="BP457" s="66">
        <f t="shared" si="404"/>
        <v>32885687</v>
      </c>
      <c r="BQ457" s="66"/>
      <c r="BR457" s="435">
        <f t="shared" si="405"/>
        <v>6.6840827235772352E-2</v>
      </c>
      <c r="BS457" s="66"/>
      <c r="BT457" s="75"/>
      <c r="BU457" s="170"/>
      <c r="BV457" s="1"/>
      <c r="BW457" s="61">
        <f t="shared" si="189"/>
        <v>448</v>
      </c>
    </row>
    <row r="458" spans="2:75" x14ac:dyDescent="0.3">
      <c r="B458" s="158">
        <f t="shared" si="406"/>
        <v>44358</v>
      </c>
      <c r="C458" s="61"/>
      <c r="D458" s="17">
        <v>16145</v>
      </c>
      <c r="E458" s="16"/>
      <c r="F458" s="16"/>
      <c r="G458" s="16"/>
      <c r="H458" s="16">
        <f t="shared" si="382"/>
        <v>33808810</v>
      </c>
      <c r="I458" s="16"/>
      <c r="J458" s="436">
        <f t="shared" si="383"/>
        <v>4.7776640285695138E-4</v>
      </c>
      <c r="K458" s="16"/>
      <c r="L458" s="16"/>
      <c r="M458" s="16"/>
      <c r="N458" s="16">
        <f t="shared" si="384"/>
        <v>90946</v>
      </c>
      <c r="O458" s="16">
        <f t="shared" si="385"/>
        <v>75298.017817371932</v>
      </c>
      <c r="P458" s="41"/>
      <c r="Q458" s="17">
        <f t="shared" si="386"/>
        <v>90946</v>
      </c>
      <c r="R458" s="16"/>
      <c r="S458" s="60">
        <f t="shared" si="387"/>
        <v>6.6857054304753048E-3</v>
      </c>
      <c r="T458" s="16"/>
      <c r="U458" s="41"/>
      <c r="V458" s="10">
        <f t="shared" si="356"/>
        <v>350</v>
      </c>
      <c r="W458" s="34">
        <v>421</v>
      </c>
      <c r="X458" s="33">
        <v>4256</v>
      </c>
      <c r="Y458" s="33"/>
      <c r="Z458" s="33">
        <f t="shared" si="388"/>
        <v>2231</v>
      </c>
      <c r="AA458" s="33">
        <f t="shared" si="389"/>
        <v>600198</v>
      </c>
      <c r="AB458" s="33"/>
      <c r="AC458" s="46">
        <f t="shared" si="390"/>
        <v>1.7752710018483348E-2</v>
      </c>
      <c r="AD458" s="33"/>
      <c r="AE458" s="33">
        <f t="shared" si="391"/>
        <v>1336.7438752783964</v>
      </c>
      <c r="AF458" s="50"/>
      <c r="AG458" s="33">
        <f t="shared" si="392"/>
        <v>2619</v>
      </c>
      <c r="AH458" s="33">
        <f t="shared" si="381"/>
        <v>1128220806.060914</v>
      </c>
      <c r="AI458" s="213">
        <f t="shared" si="393"/>
        <v>5.434782608695652E-2</v>
      </c>
      <c r="AJ458" s="50"/>
      <c r="AK458" s="111"/>
      <c r="AL458" s="23">
        <f t="shared" si="394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95"/>
        <v>1.6368904593639577E-3</v>
      </c>
      <c r="AS458" s="25"/>
      <c r="AT458" s="25"/>
      <c r="AU458" s="24"/>
      <c r="AV458" s="298">
        <f t="shared" si="396"/>
        <v>0.83843010150312891</v>
      </c>
      <c r="AW458" s="298"/>
      <c r="AX458" s="24">
        <f t="shared" si="397"/>
        <v>63132.124721603563</v>
      </c>
      <c r="AY458" s="308"/>
      <c r="AZ458" s="111"/>
      <c r="BA458" s="65">
        <f t="shared" si="398"/>
        <v>1246114</v>
      </c>
      <c r="BB458" s="66"/>
      <c r="BC458" s="66">
        <v>493246114</v>
      </c>
      <c r="BD458" s="66"/>
      <c r="BE458" s="66">
        <f t="shared" si="399"/>
        <v>16145</v>
      </c>
      <c r="BF458" s="66"/>
      <c r="BG458" s="144">
        <f t="shared" si="400"/>
        <v>1.2956278478534066E-2</v>
      </c>
      <c r="BH458" s="66"/>
      <c r="BI458" s="170"/>
      <c r="BJ458" s="66"/>
      <c r="BK458" s="66">
        <f t="shared" si="401"/>
        <v>9881781</v>
      </c>
      <c r="BL458" s="66"/>
      <c r="BM458" s="144">
        <f t="shared" si="402"/>
        <v>9.2034016944921165E-3</v>
      </c>
      <c r="BN458" s="65">
        <f t="shared" si="403"/>
        <v>1098543.6837416482</v>
      </c>
      <c r="BO458" s="66"/>
      <c r="BP458" s="66">
        <f t="shared" si="404"/>
        <v>32901832</v>
      </c>
      <c r="BQ458" s="66"/>
      <c r="BR458" s="435">
        <f t="shared" si="405"/>
        <v>6.6704695822499674E-2</v>
      </c>
      <c r="BS458" s="66"/>
      <c r="BT458" s="75"/>
      <c r="BU458" s="170"/>
      <c r="BV458" s="1"/>
      <c r="BW458" s="61">
        <f t="shared" si="189"/>
        <v>449</v>
      </c>
    </row>
    <row r="459" spans="2:75" x14ac:dyDescent="0.3">
      <c r="B459" s="158">
        <f t="shared" si="406"/>
        <v>44359</v>
      </c>
      <c r="C459" s="61"/>
      <c r="D459" s="17">
        <v>9427</v>
      </c>
      <c r="E459" s="16"/>
      <c r="F459" s="16"/>
      <c r="G459" s="16"/>
      <c r="H459" s="16">
        <f t="shared" si="382"/>
        <v>33818237</v>
      </c>
      <c r="I459" s="16"/>
      <c r="J459" s="436">
        <f t="shared" si="383"/>
        <v>2.7883264746674018E-4</v>
      </c>
      <c r="K459" s="16"/>
      <c r="L459" s="16"/>
      <c r="M459" s="16"/>
      <c r="N459" s="16">
        <f t="shared" si="384"/>
        <v>88770</v>
      </c>
      <c r="O459" s="16">
        <f t="shared" si="385"/>
        <v>75151.637777777782</v>
      </c>
      <c r="P459" s="41"/>
      <c r="Q459" s="17">
        <f t="shared" si="386"/>
        <v>88770</v>
      </c>
      <c r="R459" s="16"/>
      <c r="S459" s="60">
        <f t="shared" si="387"/>
        <v>-5.7569105326822278E-3</v>
      </c>
      <c r="T459" s="16"/>
      <c r="U459" s="41"/>
      <c r="V459" s="10">
        <f t="shared" si="356"/>
        <v>351</v>
      </c>
      <c r="W459" s="34">
        <v>308</v>
      </c>
      <c r="X459" s="33">
        <v>4256</v>
      </c>
      <c r="Y459" s="33"/>
      <c r="Z459" s="33">
        <f t="shared" si="388"/>
        <v>2375</v>
      </c>
      <c r="AA459" s="33">
        <f t="shared" si="389"/>
        <v>600506</v>
      </c>
      <c r="AB459" s="33"/>
      <c r="AC459" s="46">
        <f t="shared" si="390"/>
        <v>1.7756868875216648E-2</v>
      </c>
      <c r="AD459" s="33"/>
      <c r="AE459" s="33">
        <f t="shared" si="391"/>
        <v>1334.4577777777777</v>
      </c>
      <c r="AF459" s="50"/>
      <c r="AG459" s="33">
        <f t="shared" si="392"/>
        <v>2539</v>
      </c>
      <c r="AH459" s="33">
        <f t="shared" si="381"/>
        <v>1128180981.060914</v>
      </c>
      <c r="AI459" s="213">
        <f t="shared" si="393"/>
        <v>6.7406819984139575E-3</v>
      </c>
      <c r="AJ459" s="50"/>
      <c r="AK459" s="111"/>
      <c r="AL459" s="23">
        <f t="shared" si="394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95"/>
        <v>1.2452761070535989E-3</v>
      </c>
      <c r="AS459" s="25"/>
      <c r="AT459" s="25"/>
      <c r="AU459" s="24"/>
      <c r="AV459" s="298">
        <f t="shared" si="396"/>
        <v>0.83924017091724801</v>
      </c>
      <c r="AW459" s="298"/>
      <c r="AX459" s="24">
        <f t="shared" si="397"/>
        <v>63070.273333333331</v>
      </c>
      <c r="AY459" s="308"/>
      <c r="AZ459" s="111"/>
      <c r="BA459" s="65">
        <f t="shared" si="398"/>
        <v>648739</v>
      </c>
      <c r="BB459" s="66"/>
      <c r="BC459" s="66">
        <v>493894853</v>
      </c>
      <c r="BD459" s="66"/>
      <c r="BE459" s="66">
        <f t="shared" si="399"/>
        <v>9427</v>
      </c>
      <c r="BF459" s="66"/>
      <c r="BG459" s="144">
        <f t="shared" si="400"/>
        <v>1.4531267582186364E-2</v>
      </c>
      <c r="BH459" s="66"/>
      <c r="BI459" s="170"/>
      <c r="BJ459" s="66"/>
      <c r="BK459" s="66">
        <f t="shared" si="401"/>
        <v>7608644</v>
      </c>
      <c r="BL459" s="66"/>
      <c r="BM459" s="144">
        <f t="shared" si="402"/>
        <v>1.1666993487932936E-2</v>
      </c>
      <c r="BN459" s="65">
        <f t="shared" si="403"/>
        <v>1097544.1177777778</v>
      </c>
      <c r="BO459" s="66"/>
      <c r="BP459" s="66">
        <f t="shared" si="404"/>
        <v>32911259</v>
      </c>
      <c r="BQ459" s="66"/>
      <c r="BR459" s="435">
        <f t="shared" si="405"/>
        <v>6.6636165167730549E-2</v>
      </c>
      <c r="BS459" s="66"/>
      <c r="BT459" s="75"/>
      <c r="BU459" s="170"/>
      <c r="BV459" s="1"/>
      <c r="BW459" s="61">
        <f t="shared" si="189"/>
        <v>450</v>
      </c>
    </row>
    <row r="460" spans="2:75" x14ac:dyDescent="0.3">
      <c r="B460" s="347">
        <f t="shared" si="406"/>
        <v>44360</v>
      </c>
      <c r="C460" s="61"/>
      <c r="D460" s="17">
        <v>5285</v>
      </c>
      <c r="E460" s="16"/>
      <c r="F460" s="16"/>
      <c r="G460" s="16"/>
      <c r="H460" s="16">
        <f t="shared" si="382"/>
        <v>33823522</v>
      </c>
      <c r="I460" s="16"/>
      <c r="J460" s="436">
        <f t="shared" si="383"/>
        <v>1.5627662672066555E-4</v>
      </c>
      <c r="K460" s="16"/>
      <c r="L460" s="16"/>
      <c r="M460" s="16"/>
      <c r="N460" s="16">
        <f t="shared" si="384"/>
        <v>87647</v>
      </c>
      <c r="O460" s="16">
        <f t="shared" si="385"/>
        <v>74996.722838137473</v>
      </c>
      <c r="P460" s="41"/>
      <c r="Q460" s="17">
        <f t="shared" si="386"/>
        <v>87647</v>
      </c>
      <c r="R460" s="16"/>
      <c r="S460" s="60">
        <f t="shared" si="387"/>
        <v>-3.3544836369425305E-3</v>
      </c>
      <c r="T460" s="16"/>
      <c r="U460" s="41"/>
      <c r="V460" s="10">
        <f t="shared" si="356"/>
        <v>352</v>
      </c>
      <c r="W460" s="34">
        <v>100</v>
      </c>
      <c r="X460" s="33">
        <v>4256</v>
      </c>
      <c r="Y460" s="33"/>
      <c r="Z460" s="33">
        <f t="shared" si="388"/>
        <v>2163</v>
      </c>
      <c r="AA460" s="33">
        <f t="shared" si="389"/>
        <v>600606</v>
      </c>
      <c r="AB460" s="33"/>
      <c r="AC460" s="46">
        <f t="shared" si="390"/>
        <v>1.7757050847632013E-2</v>
      </c>
      <c r="AD460" s="33"/>
      <c r="AE460" s="33">
        <f t="shared" si="391"/>
        <v>1331.7206208425721</v>
      </c>
      <c r="AF460" s="50"/>
      <c r="AG460" s="33">
        <f t="shared" si="392"/>
        <v>2475</v>
      </c>
      <c r="AH460" s="33">
        <f t="shared" si="381"/>
        <v>1128141886.060914</v>
      </c>
      <c r="AI460" s="213">
        <f t="shared" si="393"/>
        <v>-3.3957845433255272E-2</v>
      </c>
      <c r="AJ460" s="50"/>
      <c r="AK460" s="111"/>
      <c r="AL460" s="23">
        <f t="shared" si="394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95"/>
        <v>6.5214734196138114E-4</v>
      </c>
      <c r="AS460" s="25"/>
      <c r="AT460" s="25"/>
      <c r="AU460" s="24"/>
      <c r="AV460" s="298">
        <f t="shared" si="396"/>
        <v>0.83965626051598052</v>
      </c>
      <c r="AW460" s="298"/>
      <c r="AX460" s="24">
        <f t="shared" si="397"/>
        <v>62971.467849223947</v>
      </c>
      <c r="AY460" s="308"/>
      <c r="AZ460" s="111"/>
      <c r="BA460" s="65">
        <f t="shared" si="398"/>
        <v>454808</v>
      </c>
      <c r="BB460" s="66"/>
      <c r="BC460" s="66">
        <v>494349661</v>
      </c>
      <c r="BD460" s="66"/>
      <c r="BE460" s="66">
        <f t="shared" si="399"/>
        <v>5285</v>
      </c>
      <c r="BF460" s="66"/>
      <c r="BG460" s="144">
        <f t="shared" si="400"/>
        <v>1.1620288121580976E-2</v>
      </c>
      <c r="BH460" s="66"/>
      <c r="BI460" s="170"/>
      <c r="BJ460" s="66"/>
      <c r="BK460" s="66">
        <f t="shared" si="401"/>
        <v>7480711</v>
      </c>
      <c r="BL460" s="66"/>
      <c r="BM460" s="144">
        <f t="shared" si="402"/>
        <v>1.1716399684468495E-2</v>
      </c>
      <c r="BN460" s="65">
        <f t="shared" si="403"/>
        <v>1096118.9822616407</v>
      </c>
      <c r="BO460" s="66"/>
      <c r="BP460" s="66">
        <f t="shared" si="404"/>
        <v>32916544</v>
      </c>
      <c r="BQ460" s="66"/>
      <c r="BR460" s="435">
        <f t="shared" si="405"/>
        <v>6.6585549858402759E-2</v>
      </c>
      <c r="BS460" s="66"/>
      <c r="BT460" s="75"/>
      <c r="BU460" s="170"/>
      <c r="BV460" s="1"/>
      <c r="BW460" s="61">
        <f t="shared" si="189"/>
        <v>451</v>
      </c>
    </row>
    <row r="461" spans="2:75" x14ac:dyDescent="0.3">
      <c r="B461" s="158">
        <f t="shared" si="406"/>
        <v>44361</v>
      </c>
      <c r="C461" s="61"/>
      <c r="D461" s="17">
        <v>11521</v>
      </c>
      <c r="E461" s="16"/>
      <c r="F461" s="16"/>
      <c r="G461" s="16"/>
      <c r="H461" s="16">
        <f t="shared" si="382"/>
        <v>33835043</v>
      </c>
      <c r="I461" s="16"/>
      <c r="J461" s="436">
        <f t="shared" si="383"/>
        <v>3.4062094420563298E-4</v>
      </c>
      <c r="K461" s="16"/>
      <c r="L461" s="16"/>
      <c r="M461" s="16"/>
      <c r="N461" s="16">
        <f t="shared" si="384"/>
        <v>86885</v>
      </c>
      <c r="O461" s="16">
        <f t="shared" si="385"/>
        <v>74856.289823008847</v>
      </c>
      <c r="P461" s="41"/>
      <c r="Q461" s="17">
        <f t="shared" si="386"/>
        <v>86885</v>
      </c>
      <c r="R461" s="16"/>
      <c r="S461" s="60">
        <f t="shared" si="387"/>
        <v>-8.5324771028529325E-2</v>
      </c>
      <c r="T461" s="16"/>
      <c r="U461" s="41"/>
      <c r="V461" s="10">
        <f t="shared" si="356"/>
        <v>353</v>
      </c>
      <c r="W461" s="34">
        <v>252</v>
      </c>
      <c r="X461" s="33">
        <v>4256</v>
      </c>
      <c r="Y461" s="33"/>
      <c r="Z461" s="33">
        <f t="shared" si="388"/>
        <v>2014</v>
      </c>
      <c r="AA461" s="33">
        <f t="shared" si="389"/>
        <v>600858</v>
      </c>
      <c r="AB461" s="33"/>
      <c r="AC461" s="46">
        <f t="shared" si="390"/>
        <v>1.7758452383228832E-2</v>
      </c>
      <c r="AD461" s="33"/>
      <c r="AE461" s="33">
        <f t="shared" si="391"/>
        <v>1329.3318584070796</v>
      </c>
      <c r="AF461" s="50"/>
      <c r="AG461" s="33">
        <f t="shared" si="392"/>
        <v>2415</v>
      </c>
      <c r="AH461" s="33">
        <f t="shared" si="381"/>
        <v>1128116244.060914</v>
      </c>
      <c r="AI461" s="213">
        <f t="shared" si="393"/>
        <v>-0.12468285610728524</v>
      </c>
      <c r="AJ461" s="50"/>
      <c r="AK461" s="111"/>
      <c r="AL461" s="23">
        <f t="shared" si="394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95"/>
        <v>5.1461732642651093E-3</v>
      </c>
      <c r="AS461" s="25"/>
      <c r="AT461" s="25"/>
      <c r="AU461" s="24"/>
      <c r="AV461" s="298">
        <f t="shared" si="396"/>
        <v>0.84368989866512067</v>
      </c>
      <c r="AW461" s="298"/>
      <c r="AX461" s="24">
        <f t="shared" si="397"/>
        <v>63155.495575221241</v>
      </c>
      <c r="AY461" s="308"/>
      <c r="AZ461" s="111"/>
      <c r="BA461" s="65">
        <f t="shared" si="398"/>
        <v>1054127</v>
      </c>
      <c r="BB461" s="66"/>
      <c r="BC461" s="66">
        <v>495403788</v>
      </c>
      <c r="BD461" s="66"/>
      <c r="BE461" s="66">
        <f t="shared" si="399"/>
        <v>11521</v>
      </c>
      <c r="BF461" s="66"/>
      <c r="BG461" s="144">
        <f t="shared" si="400"/>
        <v>1.0929423115051603E-2</v>
      </c>
      <c r="BH461" s="66"/>
      <c r="BI461" s="170"/>
      <c r="BJ461" s="66"/>
      <c r="BK461" s="66">
        <f t="shared" si="401"/>
        <v>5670180</v>
      </c>
      <c r="BL461" s="66"/>
      <c r="BM461" s="144">
        <f t="shared" si="402"/>
        <v>1.5323146707864653E-2</v>
      </c>
      <c r="BN461" s="65">
        <f t="shared" si="403"/>
        <v>1096026.0796460176</v>
      </c>
      <c r="BO461" s="66"/>
      <c r="BP461" s="66">
        <f t="shared" si="404"/>
        <v>32928065</v>
      </c>
      <c r="BQ461" s="66"/>
      <c r="BR461" s="435">
        <f t="shared" si="405"/>
        <v>6.6467123985737467E-2</v>
      </c>
      <c r="BS461" s="66"/>
      <c r="BT461" s="75"/>
      <c r="BU461" s="170"/>
      <c r="BV461" s="1"/>
      <c r="BW461" s="61">
        <f t="shared" si="189"/>
        <v>452</v>
      </c>
    </row>
    <row r="462" spans="2:75" x14ac:dyDescent="0.3">
      <c r="B462" s="158">
        <f t="shared" si="406"/>
        <v>44362</v>
      </c>
      <c r="C462" s="61"/>
      <c r="D462" s="17">
        <v>12580</v>
      </c>
      <c r="E462" s="16"/>
      <c r="F462" s="16"/>
      <c r="G462" s="16"/>
      <c r="H462" s="16">
        <f t="shared" si="382"/>
        <v>33847623</v>
      </c>
      <c r="I462" s="16"/>
      <c r="J462" s="436">
        <f t="shared" si="383"/>
        <v>3.7180387209793112E-4</v>
      </c>
      <c r="K462" s="16"/>
      <c r="L462" s="16"/>
      <c r="M462" s="16"/>
      <c r="N462" s="16">
        <f t="shared" si="384"/>
        <v>85923</v>
      </c>
      <c r="O462" s="16">
        <f t="shared" si="385"/>
        <v>74718.814569536422</v>
      </c>
      <c r="P462" s="41"/>
      <c r="Q462" s="17">
        <f t="shared" si="386"/>
        <v>85923</v>
      </c>
      <c r="R462" s="16"/>
      <c r="S462" s="60">
        <f t="shared" si="387"/>
        <v>-0.10080999623257567</v>
      </c>
      <c r="T462" s="16"/>
      <c r="U462" s="41"/>
      <c r="V462" s="10">
        <f t="shared" si="356"/>
        <v>354</v>
      </c>
      <c r="W462" s="34">
        <v>353</v>
      </c>
      <c r="X462" s="33">
        <v>4256</v>
      </c>
      <c r="Y462" s="33"/>
      <c r="Z462" s="33">
        <f t="shared" si="388"/>
        <v>1915</v>
      </c>
      <c r="AA462" s="33">
        <f t="shared" si="389"/>
        <v>601211</v>
      </c>
      <c r="AB462" s="33"/>
      <c r="AC462" s="46">
        <f t="shared" si="390"/>
        <v>1.7762281268613751E-2</v>
      </c>
      <c r="AD462" s="33"/>
      <c r="AE462" s="33">
        <f t="shared" si="391"/>
        <v>1327.176600441501</v>
      </c>
      <c r="AF462" s="50"/>
      <c r="AG462" s="33">
        <f t="shared" si="392"/>
        <v>2367</v>
      </c>
      <c r="AH462" s="33">
        <f t="shared" si="381"/>
        <v>1128098410.060914</v>
      </c>
      <c r="AI462" s="213">
        <f t="shared" si="393"/>
        <v>-0.17612252001392273</v>
      </c>
      <c r="AJ462" s="50"/>
      <c r="AK462" s="111"/>
      <c r="AL462" s="23">
        <f t="shared" si="394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95"/>
        <v>1.1355943911999194E-3</v>
      </c>
      <c r="AS462" s="25"/>
      <c r="AT462" s="25"/>
      <c r="AU462" s="24"/>
      <c r="AV462" s="298">
        <f t="shared" si="396"/>
        <v>0.84433406150854373</v>
      </c>
      <c r="AW462" s="298"/>
      <c r="AX462" s="24">
        <f t="shared" si="397"/>
        <v>63087.640176600442</v>
      </c>
      <c r="AY462" s="308"/>
      <c r="AZ462" s="111"/>
      <c r="BA462" s="65">
        <f t="shared" si="398"/>
        <v>613617</v>
      </c>
      <c r="BB462" s="66"/>
      <c r="BC462" s="66">
        <v>496017405</v>
      </c>
      <c r="BD462" s="66"/>
      <c r="BE462" s="66">
        <f t="shared" si="399"/>
        <v>12580</v>
      </c>
      <c r="BF462" s="66"/>
      <c r="BG462" s="144">
        <f t="shared" si="400"/>
        <v>2.0501387673418435E-2</v>
      </c>
      <c r="BH462" s="66"/>
      <c r="BI462" s="170"/>
      <c r="BJ462" s="66"/>
      <c r="BK462" s="66">
        <f t="shared" si="401"/>
        <v>5694671</v>
      </c>
      <c r="BL462" s="66"/>
      <c r="BM462" s="144">
        <f t="shared" si="402"/>
        <v>1.5088316778967565E-2</v>
      </c>
      <c r="BN462" s="65">
        <f t="shared" si="403"/>
        <v>1094961.1589403974</v>
      </c>
      <c r="BO462" s="66"/>
      <c r="BP462" s="66">
        <f t="shared" si="404"/>
        <v>32940645</v>
      </c>
      <c r="BQ462" s="66"/>
      <c r="BR462" s="435">
        <f t="shared" si="405"/>
        <v>6.6410260341570077E-2</v>
      </c>
      <c r="BS462" s="66"/>
      <c r="BT462" s="75"/>
      <c r="BU462" s="170"/>
      <c r="BV462" s="1"/>
      <c r="BW462" s="61">
        <f t="shared" si="189"/>
        <v>453</v>
      </c>
    </row>
    <row r="463" spans="2:75" x14ac:dyDescent="0.3">
      <c r="B463" s="158">
        <f t="shared" si="406"/>
        <v>44363</v>
      </c>
      <c r="C463" s="61"/>
      <c r="D463" s="17">
        <v>14063</v>
      </c>
      <c r="E463" s="16"/>
      <c r="F463" s="16"/>
      <c r="G463" s="16"/>
      <c r="H463" s="16">
        <f t="shared" si="382"/>
        <v>33861686</v>
      </c>
      <c r="I463" s="16"/>
      <c r="J463" s="436">
        <f t="shared" si="383"/>
        <v>4.1547969262125143E-4</v>
      </c>
      <c r="K463" s="16"/>
      <c r="L463" s="16"/>
      <c r="M463" s="16"/>
      <c r="N463" s="16">
        <f t="shared" si="384"/>
        <v>85785</v>
      </c>
      <c r="O463" s="16">
        <f t="shared" si="385"/>
        <v>74585.211453744487</v>
      </c>
      <c r="P463" s="41"/>
      <c r="Q463" s="17">
        <f t="shared" si="386"/>
        <v>85785</v>
      </c>
      <c r="R463" s="16"/>
      <c r="S463" s="60">
        <f t="shared" si="387"/>
        <v>-7.5423299526852977E-2</v>
      </c>
      <c r="T463" s="16"/>
      <c r="U463" s="41"/>
      <c r="V463" s="10">
        <f t="shared" si="356"/>
        <v>355</v>
      </c>
      <c r="W463" s="34">
        <v>434</v>
      </c>
      <c r="X463" s="33">
        <v>4256</v>
      </c>
      <c r="Y463" s="33"/>
      <c r="Z463" s="33">
        <f t="shared" si="388"/>
        <v>1868</v>
      </c>
      <c r="AA463" s="33">
        <f t="shared" si="389"/>
        <v>601645</v>
      </c>
      <c r="AB463" s="33"/>
      <c r="AC463" s="46">
        <f t="shared" si="390"/>
        <v>1.7767721311927588E-2</v>
      </c>
      <c r="AD463" s="33"/>
      <c r="AE463" s="33">
        <f t="shared" si="391"/>
        <v>1325.2092511013216</v>
      </c>
      <c r="AF463" s="50"/>
      <c r="AG463" s="33">
        <f t="shared" si="392"/>
        <v>2349</v>
      </c>
      <c r="AH463" s="33">
        <f t="shared" si="381"/>
        <v>1128073380.060914</v>
      </c>
      <c r="AI463" s="213">
        <f t="shared" si="393"/>
        <v>-0.16435432230522945</v>
      </c>
      <c r="AJ463" s="50"/>
      <c r="AK463" s="111"/>
      <c r="AL463" s="23">
        <f t="shared" si="394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95"/>
        <v>1.3224533893265477E-3</v>
      </c>
      <c r="AS463" s="25"/>
      <c r="AT463" s="25"/>
      <c r="AU463" s="24"/>
      <c r="AV463" s="298">
        <f t="shared" si="396"/>
        <v>0.84509953225601353</v>
      </c>
      <c r="AW463" s="298"/>
      <c r="AX463" s="24">
        <f t="shared" si="397"/>
        <v>63031.927312775333</v>
      </c>
      <c r="AY463" s="308"/>
      <c r="AZ463" s="111"/>
      <c r="BA463" s="65">
        <f t="shared" si="398"/>
        <v>607828</v>
      </c>
      <c r="BB463" s="66"/>
      <c r="BC463" s="66">
        <v>496625233</v>
      </c>
      <c r="BD463" s="66"/>
      <c r="BE463" s="66">
        <f t="shared" si="399"/>
        <v>14063</v>
      </c>
      <c r="BF463" s="66"/>
      <c r="BG463" s="144">
        <f t="shared" si="400"/>
        <v>2.3136479398777287E-2</v>
      </c>
      <c r="BH463" s="66"/>
      <c r="BI463" s="170"/>
      <c r="BJ463" s="66"/>
      <c r="BK463" s="66">
        <f t="shared" si="401"/>
        <v>5543952</v>
      </c>
      <c r="BL463" s="66"/>
      <c r="BM463" s="144">
        <f t="shared" si="402"/>
        <v>1.5473618819210557E-2</v>
      </c>
      <c r="BN463" s="65">
        <f t="shared" si="403"/>
        <v>1093888.1784140968</v>
      </c>
      <c r="BO463" s="66"/>
      <c r="BP463" s="66">
        <f t="shared" si="404"/>
        <v>32954708</v>
      </c>
      <c r="BQ463" s="66"/>
      <c r="BR463" s="435">
        <f t="shared" si="405"/>
        <v>6.6357296831109663E-2</v>
      </c>
      <c r="BS463" s="66"/>
      <c r="BT463" s="75"/>
      <c r="BU463" s="170"/>
      <c r="BV463" s="1"/>
      <c r="BW463" s="61">
        <f t="shared" si="189"/>
        <v>454</v>
      </c>
    </row>
    <row r="464" spans="2:75" x14ac:dyDescent="0.3">
      <c r="B464" s="158">
        <f t="shared" si="406"/>
        <v>44364</v>
      </c>
      <c r="C464" s="61"/>
      <c r="D464" s="17">
        <v>13733</v>
      </c>
      <c r="E464" s="16"/>
      <c r="F464" s="16"/>
      <c r="G464" s="16"/>
      <c r="H464" s="16">
        <f t="shared" si="382"/>
        <v>33875419</v>
      </c>
      <c r="I464" s="16"/>
      <c r="J464" s="436">
        <f t="shared" si="383"/>
        <v>4.0556161320496562E-4</v>
      </c>
      <c r="K464" s="16"/>
      <c r="L464" s="16"/>
      <c r="M464" s="16"/>
      <c r="N464" s="16">
        <f t="shared" si="384"/>
        <v>82754</v>
      </c>
      <c r="O464" s="16">
        <f t="shared" si="385"/>
        <v>74451.470329670323</v>
      </c>
      <c r="P464" s="41"/>
      <c r="Q464" s="17">
        <f t="shared" si="386"/>
        <v>82754</v>
      </c>
      <c r="R464" s="16"/>
      <c r="S464" s="60">
        <f t="shared" si="387"/>
        <v>-9.7813051915487434E-2</v>
      </c>
      <c r="T464" s="16"/>
      <c r="U464" s="41"/>
      <c r="V464" s="10">
        <f t="shared" si="356"/>
        <v>356</v>
      </c>
      <c r="W464" s="34">
        <v>375</v>
      </c>
      <c r="X464" s="33">
        <v>4256</v>
      </c>
      <c r="Y464" s="33"/>
      <c r="Z464" s="33">
        <f t="shared" si="388"/>
        <v>1822</v>
      </c>
      <c r="AA464" s="33">
        <f t="shared" si="389"/>
        <v>602020</v>
      </c>
      <c r="AB464" s="33"/>
      <c r="AC464" s="46">
        <f t="shared" si="390"/>
        <v>1.7771588301239906E-2</v>
      </c>
      <c r="AD464" s="33"/>
      <c r="AE464" s="33">
        <f t="shared" si="391"/>
        <v>1323.1208791208792</v>
      </c>
      <c r="AF464" s="50"/>
      <c r="AG464" s="33">
        <f t="shared" si="392"/>
        <v>2243</v>
      </c>
      <c r="AH464" s="33">
        <f t="shared" si="381"/>
        <v>1128045874.060914</v>
      </c>
      <c r="AI464" s="213">
        <f t="shared" si="393"/>
        <v>-0.17476085356880058</v>
      </c>
      <c r="AJ464" s="50"/>
      <c r="AK464" s="111"/>
      <c r="AL464" s="23">
        <f t="shared" si="394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95"/>
        <v>1.0241645596359723E-3</v>
      </c>
      <c r="AS464" s="25"/>
      <c r="AT464" s="25"/>
      <c r="AU464" s="24"/>
      <c r="AV464" s="298">
        <f t="shared" si="396"/>
        <v>0.84562210138271643</v>
      </c>
      <c r="AW464" s="298"/>
      <c r="AX464" s="24">
        <f t="shared" si="397"/>
        <v>62957.808791208794</v>
      </c>
      <c r="AY464" s="308"/>
      <c r="AZ464" s="111"/>
      <c r="BA464" s="65">
        <f t="shared" si="398"/>
        <v>784478</v>
      </c>
      <c r="BB464" s="66"/>
      <c r="BC464" s="66">
        <v>497409711</v>
      </c>
      <c r="BD464" s="66"/>
      <c r="BE464" s="66">
        <f t="shared" si="399"/>
        <v>13733</v>
      </c>
      <c r="BF464" s="66"/>
      <c r="BG464" s="144">
        <f t="shared" si="400"/>
        <v>1.750590838748824E-2</v>
      </c>
      <c r="BH464" s="66"/>
      <c r="BI464" s="170"/>
      <c r="BJ464" s="66"/>
      <c r="BK464" s="66">
        <f t="shared" si="401"/>
        <v>5409711</v>
      </c>
      <c r="BL464" s="66"/>
      <c r="BM464" s="144">
        <f t="shared" si="402"/>
        <v>1.5297305161033557E-2</v>
      </c>
      <c r="BN464" s="65">
        <f t="shared" si="403"/>
        <v>1093208.1560439561</v>
      </c>
      <c r="BO464" s="66"/>
      <c r="BP464" s="66">
        <f t="shared" si="404"/>
        <v>32968441</v>
      </c>
      <c r="BQ464" s="66"/>
      <c r="BR464" s="435">
        <f t="shared" si="405"/>
        <v>6.6280252015425575E-2</v>
      </c>
      <c r="BS464" s="66"/>
      <c r="BT464" s="75"/>
      <c r="BU464" s="170"/>
      <c r="BV464" s="1"/>
      <c r="BW464" s="61">
        <f t="shared" si="189"/>
        <v>455</v>
      </c>
    </row>
    <row r="465" spans="2:75" x14ac:dyDescent="0.3">
      <c r="B465" s="158">
        <f t="shared" si="406"/>
        <v>44365</v>
      </c>
      <c r="C465" s="61"/>
      <c r="D465" s="17">
        <v>13389</v>
      </c>
      <c r="E465" s="16"/>
      <c r="F465" s="16"/>
      <c r="G465" s="16"/>
      <c r="H465" s="16">
        <f t="shared" si="382"/>
        <v>33888808</v>
      </c>
      <c r="I465" s="16"/>
      <c r="J465" s="436">
        <f t="shared" si="383"/>
        <v>3.952423437183168E-4</v>
      </c>
      <c r="K465" s="16"/>
      <c r="L465" s="16"/>
      <c r="M465" s="16"/>
      <c r="N465" s="16">
        <f t="shared" si="384"/>
        <v>79998</v>
      </c>
      <c r="O465" s="16">
        <f t="shared" si="385"/>
        <v>74317.561403508778</v>
      </c>
      <c r="P465" s="41"/>
      <c r="Q465" s="17">
        <f t="shared" si="386"/>
        <v>79998</v>
      </c>
      <c r="R465" s="16"/>
      <c r="S465" s="60">
        <f t="shared" si="387"/>
        <v>-0.12037912607481363</v>
      </c>
      <c r="T465" s="16"/>
      <c r="U465" s="41"/>
      <c r="V465" s="10">
        <f t="shared" si="356"/>
        <v>357</v>
      </c>
      <c r="W465" s="34">
        <v>393</v>
      </c>
      <c r="X465" s="33">
        <v>4256</v>
      </c>
      <c r="Y465" s="33"/>
      <c r="Z465" s="33">
        <f t="shared" si="388"/>
        <v>1907</v>
      </c>
      <c r="AA465" s="33">
        <f t="shared" si="389"/>
        <v>602413</v>
      </c>
      <c r="AB465" s="33"/>
      <c r="AC465" s="46">
        <f t="shared" si="390"/>
        <v>1.7776163741138374E-2</v>
      </c>
      <c r="AD465" s="33"/>
      <c r="AE465" s="33">
        <f t="shared" si="391"/>
        <v>1321.0811403508771</v>
      </c>
      <c r="AF465" s="50"/>
      <c r="AG465" s="33">
        <f t="shared" si="392"/>
        <v>2215</v>
      </c>
      <c r="AH465" s="33">
        <f t="shared" si="381"/>
        <v>1128017333.060914</v>
      </c>
      <c r="AI465" s="213">
        <f t="shared" si="393"/>
        <v>-0.15425735013363878</v>
      </c>
      <c r="AJ465" s="50"/>
      <c r="AK465" s="111"/>
      <c r="AL465" s="23">
        <f t="shared" si="394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95"/>
        <v>1.0516723863527233E-3</v>
      </c>
      <c r="AS465" s="25"/>
      <c r="AT465" s="25"/>
      <c r="AU465" s="24"/>
      <c r="AV465" s="298">
        <f t="shared" si="396"/>
        <v>0.8461769738256949</v>
      </c>
      <c r="AW465" s="298"/>
      <c r="AX465" s="24">
        <f t="shared" si="397"/>
        <v>62885.809210526313</v>
      </c>
      <c r="AY465" s="308"/>
      <c r="AZ465" s="111"/>
      <c r="BA465" s="65">
        <f t="shared" si="398"/>
        <v>820364</v>
      </c>
      <c r="BB465" s="66"/>
      <c r="BC465" s="66">
        <v>498230075</v>
      </c>
      <c r="BD465" s="66"/>
      <c r="BE465" s="66">
        <f t="shared" si="399"/>
        <v>13389</v>
      </c>
      <c r="BF465" s="66"/>
      <c r="BG465" s="144">
        <f t="shared" si="400"/>
        <v>1.6320803935813859E-2</v>
      </c>
      <c r="BH465" s="66"/>
      <c r="BI465" s="170"/>
      <c r="BJ465" s="66"/>
      <c r="BK465" s="66">
        <f t="shared" si="401"/>
        <v>4983961</v>
      </c>
      <c r="BL465" s="66"/>
      <c r="BM465" s="144">
        <f t="shared" si="402"/>
        <v>1.6051088682275002E-2</v>
      </c>
      <c r="BN465" s="65">
        <f t="shared" si="403"/>
        <v>1092609.8135964912</v>
      </c>
      <c r="BO465" s="66"/>
      <c r="BP465" s="66">
        <f t="shared" si="404"/>
        <v>32981830</v>
      </c>
      <c r="BQ465" s="66"/>
      <c r="BR465" s="435">
        <f t="shared" si="405"/>
        <v>6.619799095829372E-2</v>
      </c>
      <c r="BS465" s="66"/>
      <c r="BT465" s="75"/>
      <c r="BU465" s="170"/>
      <c r="BV465" s="1"/>
      <c r="BW465" s="61">
        <f t="shared" si="189"/>
        <v>456</v>
      </c>
    </row>
    <row r="466" spans="2:75" x14ac:dyDescent="0.3">
      <c r="B466" s="158">
        <f t="shared" si="406"/>
        <v>44366</v>
      </c>
      <c r="C466" s="61"/>
      <c r="D466" s="17">
        <v>7782</v>
      </c>
      <c r="E466" s="16"/>
      <c r="F466" s="16"/>
      <c r="G466" s="16"/>
      <c r="H466" s="16">
        <f t="shared" si="382"/>
        <v>33896590</v>
      </c>
      <c r="I466" s="16"/>
      <c r="J466" s="436">
        <f t="shared" si="383"/>
        <v>2.2963333499366516E-4</v>
      </c>
      <c r="K466" s="16"/>
      <c r="L466" s="16"/>
      <c r="M466" s="16"/>
      <c r="N466" s="16">
        <f t="shared" si="384"/>
        <v>78353</v>
      </c>
      <c r="O466" s="16">
        <f t="shared" si="385"/>
        <v>74171.969365426703</v>
      </c>
      <c r="P466" s="41"/>
      <c r="Q466" s="17">
        <f t="shared" si="386"/>
        <v>78353</v>
      </c>
      <c r="R466" s="16"/>
      <c r="S466" s="60">
        <f t="shared" si="387"/>
        <v>-0.11734820322180917</v>
      </c>
      <c r="T466" s="16"/>
      <c r="U466" s="41"/>
      <c r="V466" s="10">
        <f t="shared" si="356"/>
        <v>358</v>
      </c>
      <c r="W466" s="34">
        <v>170</v>
      </c>
      <c r="X466" s="33">
        <v>4256</v>
      </c>
      <c r="Y466" s="33"/>
      <c r="Z466" s="33">
        <f t="shared" si="388"/>
        <v>1977</v>
      </c>
      <c r="AA466" s="33">
        <f t="shared" si="389"/>
        <v>602583</v>
      </c>
      <c r="AB466" s="33"/>
      <c r="AC466" s="46">
        <f t="shared" si="390"/>
        <v>1.7777097932269881E-2</v>
      </c>
      <c r="AD466" s="33"/>
      <c r="AE466" s="33">
        <f t="shared" si="391"/>
        <v>1318.562363238512</v>
      </c>
      <c r="AF466" s="50"/>
      <c r="AG466" s="33">
        <f t="shared" si="392"/>
        <v>2077</v>
      </c>
      <c r="AH466" s="33">
        <f t="shared" si="381"/>
        <v>1127987119.060914</v>
      </c>
      <c r="AI466" s="213">
        <f t="shared" si="393"/>
        <v>-0.18196140212682158</v>
      </c>
      <c r="AJ466" s="50"/>
      <c r="AK466" s="111"/>
      <c r="AL466" s="23">
        <f t="shared" si="394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95"/>
        <v>6.5957758508887368E-4</v>
      </c>
      <c r="AS466" s="25"/>
      <c r="AT466" s="25"/>
      <c r="AU466" s="24"/>
      <c r="AV466" s="298">
        <f t="shared" si="396"/>
        <v>0.84654069922667741</v>
      </c>
      <c r="AW466" s="298"/>
      <c r="AX466" s="24">
        <f t="shared" si="397"/>
        <v>62789.590809628011</v>
      </c>
      <c r="AY466" s="308"/>
      <c r="AZ466" s="111"/>
      <c r="BA466" s="65">
        <f t="shared" si="398"/>
        <v>459136</v>
      </c>
      <c r="BB466" s="66"/>
      <c r="BC466" s="66">
        <v>498689211</v>
      </c>
      <c r="BD466" s="66"/>
      <c r="BE466" s="66">
        <f t="shared" si="399"/>
        <v>7782</v>
      </c>
      <c r="BF466" s="66"/>
      <c r="BG466" s="144">
        <f t="shared" si="400"/>
        <v>1.6949226373013659E-2</v>
      </c>
      <c r="BH466" s="66"/>
      <c r="BI466" s="170"/>
      <c r="BJ466" s="66"/>
      <c r="BK466" s="66">
        <f t="shared" si="401"/>
        <v>4794358</v>
      </c>
      <c r="BL466" s="66"/>
      <c r="BM466" s="144">
        <f t="shared" si="402"/>
        <v>1.6342751208816696E-2</v>
      </c>
      <c r="BN466" s="65">
        <f t="shared" si="403"/>
        <v>1091223.6564551422</v>
      </c>
      <c r="BO466" s="66"/>
      <c r="BP466" s="66">
        <f t="shared" si="404"/>
        <v>32989612</v>
      </c>
      <c r="BQ466" s="66"/>
      <c r="BR466" s="435">
        <f t="shared" si="405"/>
        <v>6.6152648327497107E-2</v>
      </c>
      <c r="BS466" s="66"/>
      <c r="BT466" s="75"/>
      <c r="BU466" s="170"/>
      <c r="BV466" s="1"/>
      <c r="BW466" s="61">
        <f t="shared" si="189"/>
        <v>457</v>
      </c>
    </row>
    <row r="467" spans="2:75" x14ac:dyDescent="0.3">
      <c r="B467" s="347">
        <f t="shared" si="406"/>
        <v>44367</v>
      </c>
      <c r="C467" s="61"/>
      <c r="D467" s="17">
        <v>4422</v>
      </c>
      <c r="E467" s="16"/>
      <c r="F467" s="16"/>
      <c r="G467" s="16"/>
      <c r="H467" s="16">
        <f t="shared" si="382"/>
        <v>33901012</v>
      </c>
      <c r="I467" s="16"/>
      <c r="J467" s="436">
        <f t="shared" si="383"/>
        <v>1.3045560040110229E-4</v>
      </c>
      <c r="K467" s="16"/>
      <c r="L467" s="16"/>
      <c r="M467" s="16"/>
      <c r="N467" s="16">
        <f t="shared" si="384"/>
        <v>77490</v>
      </c>
      <c r="O467" s="16">
        <f t="shared" si="385"/>
        <v>74019.676855895203</v>
      </c>
      <c r="P467" s="41"/>
      <c r="Q467" s="17">
        <f t="shared" si="386"/>
        <v>77490</v>
      </c>
      <c r="R467" s="16"/>
      <c r="S467" s="60">
        <f t="shared" si="387"/>
        <v>-0.11588531267470649</v>
      </c>
      <c r="T467" s="16"/>
      <c r="U467" s="41"/>
      <c r="V467" s="10">
        <f t="shared" si="356"/>
        <v>359</v>
      </c>
      <c r="W467" s="34">
        <v>86</v>
      </c>
      <c r="X467" s="33">
        <v>4256</v>
      </c>
      <c r="Y467" s="33"/>
      <c r="Z467" s="33">
        <f t="shared" si="388"/>
        <v>1811</v>
      </c>
      <c r="AA467" s="33">
        <f t="shared" si="389"/>
        <v>602669</v>
      </c>
      <c r="AB467" s="33"/>
      <c r="AC467" s="46">
        <f t="shared" si="390"/>
        <v>1.7777315910215304E-2</v>
      </c>
      <c r="AD467" s="33"/>
      <c r="AE467" s="33">
        <f t="shared" si="391"/>
        <v>1315.8711790393013</v>
      </c>
      <c r="AF467" s="50"/>
      <c r="AG467" s="33">
        <f t="shared" si="392"/>
        <v>2063</v>
      </c>
      <c r="AH467" s="33">
        <f t="shared" si="381"/>
        <v>1127958105.060914</v>
      </c>
      <c r="AI467" s="213">
        <f t="shared" si="393"/>
        <v>-0.16646464646464645</v>
      </c>
      <c r="AJ467" s="50"/>
      <c r="AK467" s="111"/>
      <c r="AL467" s="23">
        <f t="shared" si="394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95"/>
        <v>5.7404042949459597E-4</v>
      </c>
      <c r="AS467" s="25"/>
      <c r="AT467" s="25"/>
      <c r="AU467" s="24"/>
      <c r="AV467" s="298">
        <f t="shared" si="396"/>
        <v>0.84691616285673121</v>
      </c>
      <c r="AW467" s="298"/>
      <c r="AX467" s="24">
        <f t="shared" si="397"/>
        <v>62688.46069868996</v>
      </c>
      <c r="AY467" s="308"/>
      <c r="AZ467" s="111"/>
      <c r="BA467" s="65">
        <f t="shared" si="398"/>
        <v>372514</v>
      </c>
      <c r="BB467" s="66"/>
      <c r="BC467" s="66">
        <v>499061725</v>
      </c>
      <c r="BD467" s="66"/>
      <c r="BE467" s="66">
        <f t="shared" si="399"/>
        <v>4422</v>
      </c>
      <c r="BF467" s="66"/>
      <c r="BG467" s="144">
        <f t="shared" si="400"/>
        <v>1.1870694792678932E-2</v>
      </c>
      <c r="BH467" s="66"/>
      <c r="BI467" s="170"/>
      <c r="BJ467" s="66"/>
      <c r="BK467" s="66">
        <f t="shared" si="401"/>
        <v>4712064</v>
      </c>
      <c r="BL467" s="66"/>
      <c r="BM467" s="144">
        <f t="shared" si="402"/>
        <v>1.6445022818026241E-2</v>
      </c>
      <c r="BN467" s="65">
        <f t="shared" si="403"/>
        <v>1089654.4213973798</v>
      </c>
      <c r="BO467" s="66"/>
      <c r="BP467" s="66">
        <f t="shared" si="404"/>
        <v>32994034</v>
      </c>
      <c r="BQ467" s="66"/>
      <c r="BR467" s="435">
        <f t="shared" si="405"/>
        <v>6.6112130718900555E-2</v>
      </c>
      <c r="BS467" s="66"/>
      <c r="BT467" s="75"/>
      <c r="BU467" s="170"/>
      <c r="BV467" s="1"/>
      <c r="BW467" s="61">
        <f t="shared" si="189"/>
        <v>458</v>
      </c>
    </row>
    <row r="468" spans="2:75" x14ac:dyDescent="0.3">
      <c r="B468" s="158">
        <f t="shared" si="406"/>
        <v>44368</v>
      </c>
      <c r="C468" s="61"/>
      <c r="D468" s="17">
        <v>9755</v>
      </c>
      <c r="E468" s="16"/>
      <c r="F468" s="16"/>
      <c r="G468" s="16"/>
      <c r="H468" s="16">
        <f t="shared" si="382"/>
        <v>33910767</v>
      </c>
      <c r="I468" s="16"/>
      <c r="J468" s="436">
        <f t="shared" si="383"/>
        <v>2.8774952204966626E-4</v>
      </c>
      <c r="K468" s="16"/>
      <c r="L468" s="16"/>
      <c r="M468" s="16"/>
      <c r="N468" s="16">
        <f t="shared" si="384"/>
        <v>75724</v>
      </c>
      <c r="O468" s="16">
        <f t="shared" si="385"/>
        <v>73879.666666666672</v>
      </c>
      <c r="P468" s="41"/>
      <c r="Q468" s="17">
        <f t="shared" si="386"/>
        <v>75724</v>
      </c>
      <c r="R468" s="16"/>
      <c r="S468" s="60">
        <f t="shared" si="387"/>
        <v>-0.12845715601081889</v>
      </c>
      <c r="T468" s="16"/>
      <c r="U468" s="41"/>
      <c r="V468" s="10">
        <f t="shared" si="356"/>
        <v>360</v>
      </c>
      <c r="W468" s="34">
        <v>237</v>
      </c>
      <c r="X468" s="33">
        <v>4256</v>
      </c>
      <c r="Y468" s="33"/>
      <c r="Z468" s="33">
        <f t="shared" si="388"/>
        <v>1695</v>
      </c>
      <c r="AA468" s="33">
        <f t="shared" si="389"/>
        <v>602906</v>
      </c>
      <c r="AB468" s="33"/>
      <c r="AC468" s="46">
        <f t="shared" si="390"/>
        <v>1.7779190898277234E-2</v>
      </c>
      <c r="AD468" s="33"/>
      <c r="AE468" s="33">
        <f t="shared" si="391"/>
        <v>1313.520697167756</v>
      </c>
      <c r="AF468" s="50"/>
      <c r="AG468" s="33">
        <f t="shared" si="392"/>
        <v>2048</v>
      </c>
      <c r="AH468" s="33">
        <f t="shared" si="381"/>
        <v>1127938466.060914</v>
      </c>
      <c r="AI468" s="213">
        <f t="shared" si="393"/>
        <v>-0.15196687370600415</v>
      </c>
      <c r="AJ468" s="50"/>
      <c r="AK468" s="111"/>
      <c r="AL468" s="23">
        <f t="shared" si="394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95"/>
        <v>2.8150922380253221E-3</v>
      </c>
      <c r="AS468" s="25"/>
      <c r="AT468" s="25"/>
      <c r="AU468" s="24"/>
      <c r="AV468" s="298">
        <f t="shared" si="396"/>
        <v>0.84905599451643188</v>
      </c>
      <c r="AW468" s="298"/>
      <c r="AX468" s="24">
        <f t="shared" si="397"/>
        <v>62727.973856209152</v>
      </c>
      <c r="AY468" s="308"/>
      <c r="AZ468" s="111"/>
      <c r="BA468" s="65">
        <f t="shared" si="398"/>
        <v>1247281</v>
      </c>
      <c r="BB468" s="66"/>
      <c r="BC468" s="66">
        <v>500309006</v>
      </c>
      <c r="BD468" s="66"/>
      <c r="BE468" s="66">
        <f t="shared" si="399"/>
        <v>9755</v>
      </c>
      <c r="BF468" s="66"/>
      <c r="BG468" s="144">
        <f t="shared" si="400"/>
        <v>7.8210122658807432E-3</v>
      </c>
      <c r="BH468" s="66"/>
      <c r="BI468" s="170"/>
      <c r="BJ468" s="66"/>
      <c r="BK468" s="66">
        <f t="shared" si="401"/>
        <v>4905218</v>
      </c>
      <c r="BL468" s="66"/>
      <c r="BM468" s="144">
        <f t="shared" si="402"/>
        <v>1.5437438254528138E-2</v>
      </c>
      <c r="BN468" s="65">
        <f t="shared" si="403"/>
        <v>1089997.834422658</v>
      </c>
      <c r="BO468" s="66"/>
      <c r="BP468" s="66">
        <f t="shared" si="404"/>
        <v>33003789</v>
      </c>
      <c r="BQ468" s="66"/>
      <c r="BR468" s="435">
        <f t="shared" si="405"/>
        <v>6.5966809719991332E-2</v>
      </c>
      <c r="BS468" s="66"/>
      <c r="BT468" s="75"/>
      <c r="BU468" s="170"/>
      <c r="BV468" s="1"/>
      <c r="BW468" s="61">
        <f t="shared" si="189"/>
        <v>459</v>
      </c>
    </row>
    <row r="469" spans="2:75" x14ac:dyDescent="0.3">
      <c r="B469" s="158">
        <f t="shared" si="406"/>
        <v>44369</v>
      </c>
      <c r="C469" s="61"/>
      <c r="D469" s="17">
        <v>12874</v>
      </c>
      <c r="E469" s="16"/>
      <c r="F469" s="16"/>
      <c r="G469" s="16"/>
      <c r="H469" s="16">
        <f t="shared" si="382"/>
        <v>33923641</v>
      </c>
      <c r="I469" s="16"/>
      <c r="J469" s="436">
        <f t="shared" si="383"/>
        <v>3.7964343301347326E-4</v>
      </c>
      <c r="K469" s="16"/>
      <c r="L469" s="16"/>
      <c r="M469" s="16"/>
      <c r="N469" s="16">
        <f t="shared" si="384"/>
        <v>76018</v>
      </c>
      <c r="O469" s="16">
        <f t="shared" si="385"/>
        <v>73747.045652173911</v>
      </c>
      <c r="P469" s="41"/>
      <c r="Q469" s="17">
        <f t="shared" si="386"/>
        <v>76018</v>
      </c>
      <c r="R469" s="16"/>
      <c r="S469" s="60">
        <f t="shared" si="387"/>
        <v>-0.11527763229868604</v>
      </c>
      <c r="T469" s="16"/>
      <c r="U469" s="41"/>
      <c r="V469" s="10">
        <f t="shared" si="356"/>
        <v>361</v>
      </c>
      <c r="W469" s="34">
        <v>431</v>
      </c>
      <c r="X469" s="33">
        <v>4256</v>
      </c>
      <c r="Y469" s="33"/>
      <c r="Z469" s="33">
        <f t="shared" si="388"/>
        <v>1692</v>
      </c>
      <c r="AA469" s="33">
        <f t="shared" si="389"/>
        <v>603337</v>
      </c>
      <c r="AB469" s="33"/>
      <c r="AC469" s="46">
        <f t="shared" si="390"/>
        <v>1.7785148710894566E-2</v>
      </c>
      <c r="AD469" s="33"/>
      <c r="AE469" s="33">
        <f t="shared" si="391"/>
        <v>1311.6021739130435</v>
      </c>
      <c r="AF469" s="50"/>
      <c r="AG469" s="33">
        <f t="shared" si="392"/>
        <v>2126</v>
      </c>
      <c r="AH469" s="33">
        <f t="shared" si="381"/>
        <v>1127924925.060914</v>
      </c>
      <c r="AI469" s="213">
        <f t="shared" si="393"/>
        <v>-0.10181664554288128</v>
      </c>
      <c r="AJ469" s="50"/>
      <c r="AK469" s="111"/>
      <c r="AL469" s="23">
        <f t="shared" si="394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95"/>
        <v>1.0292739615742352E-3</v>
      </c>
      <c r="AS469" s="25"/>
      <c r="AT469" s="25"/>
      <c r="AU469" s="24"/>
      <c r="AV469" s="298">
        <f t="shared" si="396"/>
        <v>0.84960735788944353</v>
      </c>
      <c r="AW469" s="298"/>
      <c r="AX469" s="24">
        <f t="shared" si="397"/>
        <v>62656.032608695656</v>
      </c>
      <c r="AY469" s="308"/>
      <c r="AZ469" s="111"/>
      <c r="BA469" s="65">
        <f t="shared" si="398"/>
        <v>481846</v>
      </c>
      <c r="BB469" s="66"/>
      <c r="BC469" s="66">
        <v>500790852</v>
      </c>
      <c r="BD469" s="66"/>
      <c r="BE469" s="66">
        <f t="shared" si="399"/>
        <v>12874</v>
      </c>
      <c r="BF469" s="66"/>
      <c r="BG469" s="144">
        <f t="shared" si="400"/>
        <v>2.6718080050472558E-2</v>
      </c>
      <c r="BH469" s="66"/>
      <c r="BI469" s="170"/>
      <c r="BJ469" s="66"/>
      <c r="BK469" s="66">
        <f t="shared" si="401"/>
        <v>4773447</v>
      </c>
      <c r="BL469" s="66"/>
      <c r="BM469" s="144">
        <f t="shared" si="402"/>
        <v>1.5925179435322106E-2</v>
      </c>
      <c r="BN469" s="65">
        <f t="shared" si="403"/>
        <v>1088675.7652173913</v>
      </c>
      <c r="BO469" s="66"/>
      <c r="BP469" s="66">
        <f t="shared" si="404"/>
        <v>33016663</v>
      </c>
      <c r="BQ469" s="66"/>
      <c r="BR469" s="435">
        <f t="shared" si="405"/>
        <v>6.5929045764597946E-2</v>
      </c>
      <c r="BS469" s="66"/>
      <c r="BT469" s="75"/>
      <c r="BU469" s="170"/>
      <c r="BV469" s="1"/>
      <c r="BW469" s="61">
        <f t="shared" si="189"/>
        <v>460</v>
      </c>
    </row>
    <row r="470" spans="2:75" x14ac:dyDescent="0.3">
      <c r="B470" s="158">
        <f t="shared" si="406"/>
        <v>44370</v>
      </c>
      <c r="C470" s="61"/>
      <c r="D470" s="17">
        <v>13365</v>
      </c>
      <c r="E470" s="16"/>
      <c r="F470" s="16"/>
      <c r="G470" s="16"/>
      <c r="H470" s="16">
        <f t="shared" si="382"/>
        <v>33937006</v>
      </c>
      <c r="I470" s="16"/>
      <c r="J470" s="436">
        <f t="shared" si="383"/>
        <v>3.9397304080655729E-4</v>
      </c>
      <c r="K470" s="16"/>
      <c r="L470" s="16"/>
      <c r="M470" s="16"/>
      <c r="N470" s="16">
        <f t="shared" si="384"/>
        <v>75320</v>
      </c>
      <c r="O470" s="16">
        <f t="shared" si="385"/>
        <v>73616.065075921913</v>
      </c>
      <c r="P470" s="41"/>
      <c r="Q470" s="17">
        <f t="shared" si="386"/>
        <v>75320</v>
      </c>
      <c r="R470" s="16"/>
      <c r="S470" s="60">
        <f t="shared" si="387"/>
        <v>-0.12199102407180742</v>
      </c>
      <c r="T470" s="16"/>
      <c r="U470" s="41"/>
      <c r="V470" s="10">
        <f t="shared" si="356"/>
        <v>362</v>
      </c>
      <c r="W470" s="34">
        <v>329</v>
      </c>
      <c r="X470" s="33">
        <v>4256</v>
      </c>
      <c r="Y470" s="33"/>
      <c r="Z470" s="33">
        <f t="shared" si="388"/>
        <v>1646</v>
      </c>
      <c r="AA470" s="33">
        <f t="shared" si="389"/>
        <v>603666</v>
      </c>
      <c r="AB470" s="33"/>
      <c r="AC470" s="46">
        <f t="shared" si="390"/>
        <v>1.7787839033295984E-2</v>
      </c>
      <c r="AD470" s="33"/>
      <c r="AE470" s="33">
        <f t="shared" si="391"/>
        <v>1309.4707158351409</v>
      </c>
      <c r="AF470" s="50"/>
      <c r="AG470" s="33">
        <f t="shared" si="392"/>
        <v>2021</v>
      </c>
      <c r="AH470" s="33">
        <f t="shared" si="381"/>
        <v>1127904559.060914</v>
      </c>
      <c r="AI470" s="213">
        <f t="shared" si="393"/>
        <v>-0.13963388676032354</v>
      </c>
      <c r="AJ470" s="50"/>
      <c r="AK470" s="111"/>
      <c r="AL470" s="23">
        <f t="shared" si="394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95"/>
        <v>1.0216927999750188E-3</v>
      </c>
      <c r="AS470" s="25"/>
      <c r="AT470" s="25"/>
      <c r="AU470" s="24"/>
      <c r="AV470" s="298">
        <f t="shared" si="396"/>
        <v>0.85014046318641068</v>
      </c>
      <c r="AW470" s="298"/>
      <c r="AX470" s="24">
        <f t="shared" si="397"/>
        <v>62583.995661605208</v>
      </c>
      <c r="AY470" s="308"/>
      <c r="AZ470" s="111"/>
      <c r="BA470" s="65">
        <f t="shared" si="398"/>
        <v>889271</v>
      </c>
      <c r="BB470" s="66"/>
      <c r="BC470" s="66">
        <f>502180123-500000</f>
        <v>501680123</v>
      </c>
      <c r="BD470" s="66"/>
      <c r="BE470" s="66">
        <f t="shared" si="399"/>
        <v>13365</v>
      </c>
      <c r="BF470" s="66"/>
      <c r="BG470" s="144">
        <f t="shared" si="400"/>
        <v>1.5029164337980211E-2</v>
      </c>
      <c r="BH470" s="66"/>
      <c r="BI470" s="170"/>
      <c r="BJ470" s="66"/>
      <c r="BK470" s="66">
        <f t="shared" si="401"/>
        <v>5054890</v>
      </c>
      <c r="BL470" s="66"/>
      <c r="BM470" s="144">
        <f t="shared" si="402"/>
        <v>1.4900423154608705E-2</v>
      </c>
      <c r="BN470" s="65">
        <f t="shared" si="403"/>
        <v>1088243.2169197397</v>
      </c>
      <c r="BO470" s="66"/>
      <c r="BP470" s="66">
        <f t="shared" si="404"/>
        <v>33030028</v>
      </c>
      <c r="BQ470" s="66"/>
      <c r="BR470" s="435">
        <f t="shared" si="405"/>
        <v>6.5838821363867345E-2</v>
      </c>
      <c r="BS470" s="66"/>
      <c r="BT470" s="75"/>
      <c r="BU470" s="170"/>
      <c r="BV470" s="1"/>
      <c r="BW470" s="61">
        <f t="shared" si="189"/>
        <v>461</v>
      </c>
    </row>
    <row r="471" spans="2:75" x14ac:dyDescent="0.3">
      <c r="B471" s="158">
        <f t="shared" si="406"/>
        <v>44371</v>
      </c>
      <c r="C471" s="61"/>
      <c r="D471" s="17">
        <v>15460</v>
      </c>
      <c r="E471" s="16"/>
      <c r="F471" s="16"/>
      <c r="G471" s="16"/>
      <c r="H471" s="16">
        <f t="shared" si="382"/>
        <v>33952466</v>
      </c>
      <c r="I471" s="16"/>
      <c r="J471" s="436">
        <f t="shared" si="383"/>
        <v>4.555499091463755E-4</v>
      </c>
      <c r="K471" s="16"/>
      <c r="L471" s="16"/>
      <c r="M471" s="16"/>
      <c r="N471" s="16">
        <f t="shared" si="384"/>
        <v>77047</v>
      </c>
      <c r="O471" s="16">
        <f t="shared" si="385"/>
        <v>73490.186147186148</v>
      </c>
      <c r="P471" s="41"/>
      <c r="Q471" s="17">
        <f t="shared" si="386"/>
        <v>77047</v>
      </c>
      <c r="R471" s="16"/>
      <c r="S471" s="60">
        <f t="shared" si="387"/>
        <v>-6.8963433791720041E-2</v>
      </c>
      <c r="T471" s="16"/>
      <c r="U471" s="41"/>
      <c r="V471" s="10">
        <f t="shared" si="356"/>
        <v>363</v>
      </c>
      <c r="W471" s="34">
        <v>380</v>
      </c>
      <c r="X471" s="33">
        <v>4256</v>
      </c>
      <c r="Y471" s="33"/>
      <c r="Z471" s="33">
        <f t="shared" si="388"/>
        <v>1633</v>
      </c>
      <c r="AA471" s="33">
        <f t="shared" si="389"/>
        <v>604046</v>
      </c>
      <c r="AB471" s="33"/>
      <c r="AC471" s="46">
        <f t="shared" si="390"/>
        <v>1.7790931592421004E-2</v>
      </c>
      <c r="AD471" s="33"/>
      <c r="AE471" s="33">
        <f t="shared" si="391"/>
        <v>1307.4588744588746</v>
      </c>
      <c r="AF471" s="50"/>
      <c r="AG471" s="33">
        <f t="shared" si="392"/>
        <v>2026</v>
      </c>
      <c r="AH471" s="33">
        <f t="shared" si="381"/>
        <v>1127881821.060914</v>
      </c>
      <c r="AI471" s="213">
        <f t="shared" si="393"/>
        <v>-9.6745430227374057E-2</v>
      </c>
      <c r="AJ471" s="50"/>
      <c r="AK471" s="111" t="s">
        <v>26</v>
      </c>
      <c r="AL471" s="23">
        <f t="shared" si="394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95"/>
        <v>8.0807669082439554E-4</v>
      </c>
      <c r="AS471" s="25"/>
      <c r="AT471" s="25"/>
      <c r="AU471" s="24"/>
      <c r="AV471" s="298">
        <f t="shared" si="396"/>
        <v>0.85044002400296936</v>
      </c>
      <c r="AW471" s="298"/>
      <c r="AX471" s="24">
        <f t="shared" si="397"/>
        <v>62498.995670995668</v>
      </c>
      <c r="AY471" s="308"/>
      <c r="AZ471" s="111" t="s">
        <v>26</v>
      </c>
      <c r="BA471" s="65">
        <f t="shared" si="398"/>
        <v>500000</v>
      </c>
      <c r="BB471" s="66"/>
      <c r="BC471" s="66">
        <v>502180123</v>
      </c>
      <c r="BD471" s="66"/>
      <c r="BE471" s="66">
        <f t="shared" si="399"/>
        <v>15460</v>
      </c>
      <c r="BF471" s="66"/>
      <c r="BG471" s="144">
        <f t="shared" si="400"/>
        <v>3.092E-2</v>
      </c>
      <c r="BH471" s="66"/>
      <c r="BI471" s="170"/>
      <c r="BJ471" s="66"/>
      <c r="BK471" s="66">
        <f t="shared" si="401"/>
        <v>4770412</v>
      </c>
      <c r="BL471" s="66"/>
      <c r="BM471" s="144">
        <f t="shared" si="402"/>
        <v>1.6151015887097383E-2</v>
      </c>
      <c r="BN471" s="65">
        <f t="shared" si="403"/>
        <v>1086969.9632034632</v>
      </c>
      <c r="BO471" s="66"/>
      <c r="BP471" s="66">
        <f t="shared" si="404"/>
        <v>33045488</v>
      </c>
      <c r="BQ471" s="66"/>
      <c r="BR471" s="435">
        <f t="shared" si="405"/>
        <v>6.580405413616898E-2</v>
      </c>
      <c r="BS471" s="66"/>
      <c r="BT471" s="75"/>
      <c r="BU471" s="170"/>
      <c r="BV471" s="1"/>
      <c r="BW471" s="61">
        <f t="shared" ref="BW471:BW621" si="407">+BW470+1</f>
        <v>462</v>
      </c>
    </row>
    <row r="472" spans="2:75" x14ac:dyDescent="0.3">
      <c r="B472" s="158">
        <f t="shared" si="406"/>
        <v>44372</v>
      </c>
      <c r="C472" s="61"/>
      <c r="D472" s="17">
        <v>15537</v>
      </c>
      <c r="E472" s="16"/>
      <c r="F472" s="16"/>
      <c r="G472" s="16"/>
      <c r="H472" s="16">
        <f t="shared" ref="H472:H503" si="408">+H471+D472</f>
        <v>33968003</v>
      </c>
      <c r="I472" s="16"/>
      <c r="J472" s="436">
        <f t="shared" ref="J472:J503" si="409">+D472/H471</f>
        <v>4.5761035442904206E-4</v>
      </c>
      <c r="K472" s="16"/>
      <c r="L472" s="16"/>
      <c r="M472" s="16"/>
      <c r="N472" s="16">
        <f t="shared" ref="N472:N503" si="410">SUM(D466:D472)</f>
        <v>79195</v>
      </c>
      <c r="O472" s="16">
        <f t="shared" ref="O472:O503" si="411">+H472/BW472</f>
        <v>73365.017278617714</v>
      </c>
      <c r="P472" s="41"/>
      <c r="Q472" s="17">
        <f t="shared" ref="Q472:Q503" si="412">SUM(D466:D472)</f>
        <v>79195</v>
      </c>
      <c r="R472" s="16"/>
      <c r="S472" s="60">
        <f t="shared" ref="S472:S503" si="413">+(Q472-Q465)/Q465</f>
        <v>-1.0037750943773594E-2</v>
      </c>
      <c r="T472" s="16"/>
      <c r="U472" s="41"/>
      <c r="V472" s="10">
        <f t="shared" si="356"/>
        <v>364</v>
      </c>
      <c r="W472" s="34">
        <v>387</v>
      </c>
      <c r="X472" s="33">
        <v>4256</v>
      </c>
      <c r="Y472" s="33"/>
      <c r="Z472" s="33">
        <f t="shared" ref="Z472:Z503" si="414">SUM(W467:W472)</f>
        <v>1850</v>
      </c>
      <c r="AA472" s="33">
        <f t="shared" ref="AA472:AA503" si="415">+AA471+W472</f>
        <v>604433</v>
      </c>
      <c r="AB472" s="33"/>
      <c r="AC472" s="46">
        <f t="shared" ref="AC472:AC503" si="416">+AA472/H472</f>
        <v>1.7794187076584984E-2</v>
      </c>
      <c r="AD472" s="33"/>
      <c r="AE472" s="33">
        <f t="shared" ref="AE472:AE503" si="417">+AA472/BW472</f>
        <v>1305.4708423326133</v>
      </c>
      <c r="AF472" s="50"/>
      <c r="AG472" s="33">
        <f t="shared" ref="AG472:AG503" si="418">SUM(W466:W472)</f>
        <v>2020</v>
      </c>
      <c r="AH472" s="33">
        <f t="shared" si="381"/>
        <v>1127858321.060914</v>
      </c>
      <c r="AI472" s="213">
        <f t="shared" ref="AI472:AI503" si="419">+(AG472-AG465)/AG465</f>
        <v>-8.8036117381489837E-2</v>
      </c>
      <c r="AJ472" s="50"/>
      <c r="AK472" s="111"/>
      <c r="AL472" s="23">
        <f t="shared" ref="AL472:AL503" si="420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21">+AL472/AP471</f>
        <v>7.9391751957503317E-4</v>
      </c>
      <c r="AS472" s="25"/>
      <c r="AT472" s="25"/>
      <c r="AU472" s="24"/>
      <c r="AV472" s="298">
        <f t="shared" ref="AV472:AV503" si="422">+AP472/H472</f>
        <v>0.85072590225571987</v>
      </c>
      <c r="AW472" s="298"/>
      <c r="AX472" s="24">
        <f t="shared" ref="AX472:AX503" si="423">+AP472/BW472</f>
        <v>62413.520518358535</v>
      </c>
      <c r="AY472" s="308"/>
      <c r="AZ472" s="111"/>
      <c r="BA472" s="65">
        <f t="shared" ref="BA472:BA503" si="424">+BC472-BC471</f>
        <v>826269</v>
      </c>
      <c r="BB472" s="66"/>
      <c r="BC472" s="66">
        <v>503006392</v>
      </c>
      <c r="BD472" s="66"/>
      <c r="BE472" s="66">
        <f t="shared" ref="BE472:BE503" si="425">+D472</f>
        <v>15537</v>
      </c>
      <c r="BF472" s="66"/>
      <c r="BG472" s="144">
        <f t="shared" ref="BG472:BG503" si="426">+BE472/BA472</f>
        <v>1.8803803603911075E-2</v>
      </c>
      <c r="BH472" s="66"/>
      <c r="BI472" s="170"/>
      <c r="BJ472" s="66"/>
      <c r="BK472" s="66">
        <f t="shared" ref="BK472:BK503" si="427">SUM(BA466:BA472)</f>
        <v>4776317</v>
      </c>
      <c r="BL472" s="66"/>
      <c r="BM472" s="144">
        <f t="shared" ref="BM472:BM503" si="428">+Q472/BK472</f>
        <v>1.6580767147574168E-2</v>
      </c>
      <c r="BN472" s="65">
        <f t="shared" ref="BN472:BN503" si="429">+BC472/BW472</f>
        <v>1086406.8941684666</v>
      </c>
      <c r="BO472" s="66"/>
      <c r="BP472" s="66">
        <f t="shared" ref="BP472:BP503" si="430">+BP471+BE472</f>
        <v>33061025</v>
      </c>
      <c r="BQ472" s="66"/>
      <c r="BR472" s="435">
        <f t="shared" ref="BR472:BR503" si="431">+BP472/BC472</f>
        <v>6.5726848656030595E-2</v>
      </c>
      <c r="BS472" s="66"/>
      <c r="BT472" s="75"/>
      <c r="BU472" s="170"/>
      <c r="BV472" s="1"/>
      <c r="BW472" s="61">
        <f t="shared" si="407"/>
        <v>463</v>
      </c>
    </row>
    <row r="473" spans="2:75" x14ac:dyDescent="0.3">
      <c r="B473" s="158">
        <f t="shared" si="406"/>
        <v>44373</v>
      </c>
      <c r="C473" s="61"/>
      <c r="D473" s="17">
        <v>6586</v>
      </c>
      <c r="E473" s="16"/>
      <c r="F473" s="16"/>
      <c r="G473" s="16"/>
      <c r="H473" s="16">
        <f t="shared" si="408"/>
        <v>33974589</v>
      </c>
      <c r="I473" s="16"/>
      <c r="J473" s="436">
        <f t="shared" si="409"/>
        <v>1.9388834839657781E-4</v>
      </c>
      <c r="K473" s="16"/>
      <c r="L473" s="16"/>
      <c r="M473" s="16"/>
      <c r="N473" s="16">
        <f t="shared" si="410"/>
        <v>77999</v>
      </c>
      <c r="O473" s="16">
        <f t="shared" si="411"/>
        <v>73221.096982758623</v>
      </c>
      <c r="P473" s="41"/>
      <c r="Q473" s="17">
        <f t="shared" si="412"/>
        <v>77999</v>
      </c>
      <c r="R473" s="16"/>
      <c r="S473" s="60">
        <f t="shared" si="413"/>
        <v>-4.5180146261151457E-3</v>
      </c>
      <c r="T473" s="16"/>
      <c r="U473" s="41"/>
      <c r="V473" s="10">
        <f t="shared" si="356"/>
        <v>365</v>
      </c>
      <c r="W473" s="34">
        <v>149</v>
      </c>
      <c r="X473" s="33">
        <v>4256</v>
      </c>
      <c r="Y473" s="33"/>
      <c r="Z473" s="33">
        <f t="shared" si="414"/>
        <v>1913</v>
      </c>
      <c r="AA473" s="33">
        <f t="shared" si="415"/>
        <v>604582</v>
      </c>
      <c r="AB473" s="33"/>
      <c r="AC473" s="46">
        <f t="shared" si="416"/>
        <v>1.7795123290527518E-2</v>
      </c>
      <c r="AD473" s="33"/>
      <c r="AE473" s="33">
        <f t="shared" si="417"/>
        <v>1302.9784482758621</v>
      </c>
      <c r="AF473" s="50"/>
      <c r="AG473" s="33">
        <f t="shared" si="418"/>
        <v>1999</v>
      </c>
      <c r="AH473" s="33">
        <f t="shared" si="381"/>
        <v>1127833928.060914</v>
      </c>
      <c r="AI473" s="213">
        <f t="shared" si="419"/>
        <v>-3.7554164660568129E-2</v>
      </c>
      <c r="AJ473" s="50"/>
      <c r="AK473" s="111"/>
      <c r="AL473" s="23">
        <f t="shared" si="420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21"/>
        <v>5.3451064557230978E-4</v>
      </c>
      <c r="AS473" s="25"/>
      <c r="AT473" s="25"/>
      <c r="AU473" s="24"/>
      <c r="AV473" s="298">
        <f t="shared" si="422"/>
        <v>0.85101562229347349</v>
      </c>
      <c r="AW473" s="298"/>
      <c r="AX473" s="24">
        <f t="shared" si="423"/>
        <v>62312.297413793101</v>
      </c>
      <c r="AY473" s="308"/>
      <c r="AZ473" s="111"/>
      <c r="BA473" s="65">
        <f t="shared" si="424"/>
        <v>451282</v>
      </c>
      <c r="BB473" s="66"/>
      <c r="BC473" s="66">
        <v>503457674</v>
      </c>
      <c r="BD473" s="66"/>
      <c r="BE473" s="66">
        <f t="shared" si="425"/>
        <v>6586</v>
      </c>
      <c r="BF473" s="66"/>
      <c r="BG473" s="144">
        <f t="shared" si="426"/>
        <v>1.4593978931133969E-2</v>
      </c>
      <c r="BH473" s="66"/>
      <c r="BI473" s="170"/>
      <c r="BJ473" s="66"/>
      <c r="BK473" s="66">
        <f t="shared" si="427"/>
        <v>4768463</v>
      </c>
      <c r="BL473" s="66"/>
      <c r="BM473" s="144">
        <f t="shared" si="428"/>
        <v>1.6357262287659567E-2</v>
      </c>
      <c r="BN473" s="65">
        <f t="shared" si="429"/>
        <v>1085038.0905172413</v>
      </c>
      <c r="BO473" s="66"/>
      <c r="BP473" s="66">
        <f t="shared" si="430"/>
        <v>33067611</v>
      </c>
      <c r="BQ473" s="66"/>
      <c r="BR473" s="435">
        <f t="shared" si="431"/>
        <v>6.56810149248018E-2</v>
      </c>
      <c r="BS473" s="66"/>
      <c r="BT473" s="75"/>
      <c r="BU473" s="170"/>
      <c r="BV473" s="1"/>
      <c r="BW473" s="61">
        <f t="shared" si="407"/>
        <v>464</v>
      </c>
    </row>
    <row r="474" spans="2:75" x14ac:dyDescent="0.3">
      <c r="B474" s="347">
        <f t="shared" si="406"/>
        <v>44374</v>
      </c>
      <c r="C474" s="61"/>
      <c r="D474" s="17">
        <v>7306</v>
      </c>
      <c r="E474" s="16"/>
      <c r="F474" s="16"/>
      <c r="G474" s="16"/>
      <c r="H474" s="16">
        <f t="shared" si="408"/>
        <v>33981895</v>
      </c>
      <c r="I474" s="16"/>
      <c r="J474" s="436">
        <f t="shared" si="409"/>
        <v>2.1504307233856458E-4</v>
      </c>
      <c r="K474" s="16"/>
      <c r="L474" s="16"/>
      <c r="M474" s="16"/>
      <c r="N474" s="16">
        <f t="shared" si="410"/>
        <v>80883</v>
      </c>
      <c r="O474" s="16">
        <f t="shared" si="411"/>
        <v>73079.344086021505</v>
      </c>
      <c r="P474" s="41"/>
      <c r="Q474" s="17">
        <f t="shared" si="412"/>
        <v>80883</v>
      </c>
      <c r="R474" s="16"/>
      <c r="S474" s="60">
        <f t="shared" si="413"/>
        <v>4.3786295005807198E-2</v>
      </c>
      <c r="T474" s="16"/>
      <c r="U474" s="41"/>
      <c r="V474" s="10">
        <f t="shared" si="356"/>
        <v>366</v>
      </c>
      <c r="W474" s="34">
        <v>106</v>
      </c>
      <c r="X474" s="33">
        <v>4256</v>
      </c>
      <c r="Y474" s="33"/>
      <c r="Z474" s="33">
        <f t="shared" si="414"/>
        <v>1782</v>
      </c>
      <c r="AA474" s="33">
        <f t="shared" si="415"/>
        <v>604688</v>
      </c>
      <c r="AB474" s="33"/>
      <c r="AC474" s="46">
        <f t="shared" si="416"/>
        <v>1.779441670336513E-2</v>
      </c>
      <c r="AD474" s="33"/>
      <c r="AE474" s="33">
        <f t="shared" si="417"/>
        <v>1300.4043010752689</v>
      </c>
      <c r="AF474" s="50"/>
      <c r="AG474" s="33">
        <f t="shared" si="418"/>
        <v>2019</v>
      </c>
      <c r="AH474" s="33">
        <f t="shared" si="381"/>
        <v>1127811115.060914</v>
      </c>
      <c r="AI474" s="213">
        <f t="shared" si="419"/>
        <v>-2.1328162869607366E-2</v>
      </c>
      <c r="AJ474" s="50"/>
      <c r="AK474" s="111"/>
      <c r="AL474" s="23">
        <f t="shared" si="420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21"/>
        <v>5.6037258932049242E-4</v>
      </c>
      <c r="AS474" s="25"/>
      <c r="AT474" s="25"/>
      <c r="AU474" s="24"/>
      <c r="AV474" s="298">
        <f t="shared" si="422"/>
        <v>0.85130943992381825</v>
      </c>
      <c r="AW474" s="298"/>
      <c r="AX474" s="24">
        <f t="shared" si="423"/>
        <v>62213.135483870967</v>
      </c>
      <c r="AY474" s="308"/>
      <c r="AZ474" s="111"/>
      <c r="BA474" s="65">
        <f t="shared" si="424"/>
        <v>366543</v>
      </c>
      <c r="BB474" s="66"/>
      <c r="BC474" s="66">
        <v>503824217</v>
      </c>
      <c r="BD474" s="66"/>
      <c r="BE474" s="66">
        <f t="shared" si="425"/>
        <v>7306</v>
      </c>
      <c r="BF474" s="66"/>
      <c r="BG474" s="144">
        <f t="shared" si="426"/>
        <v>1.9932177125194041E-2</v>
      </c>
      <c r="BH474" s="66"/>
      <c r="BI474" s="170"/>
      <c r="BJ474" s="66"/>
      <c r="BK474" s="66">
        <f t="shared" si="427"/>
        <v>4762492</v>
      </c>
      <c r="BL474" s="66"/>
      <c r="BM474" s="144">
        <f t="shared" si="428"/>
        <v>1.6983335615051953E-2</v>
      </c>
      <c r="BN474" s="65">
        <f t="shared" si="429"/>
        <v>1083492.9397849462</v>
      </c>
      <c r="BO474" s="66"/>
      <c r="BP474" s="66">
        <f t="shared" si="430"/>
        <v>33074917</v>
      </c>
      <c r="BQ474" s="66"/>
      <c r="BR474" s="435">
        <f t="shared" si="431"/>
        <v>6.5647731657170416E-2</v>
      </c>
      <c r="BS474" s="66"/>
      <c r="BT474" s="75"/>
      <c r="BU474" s="170"/>
      <c r="BV474" s="1"/>
      <c r="BW474" s="61">
        <f t="shared" si="407"/>
        <v>465</v>
      </c>
    </row>
    <row r="475" spans="2:75" x14ac:dyDescent="0.3">
      <c r="B475" s="158">
        <f t="shared" si="406"/>
        <v>44375</v>
      </c>
      <c r="C475" s="61"/>
      <c r="D475" s="17">
        <v>11982</v>
      </c>
      <c r="E475" s="16"/>
      <c r="F475" s="16"/>
      <c r="G475" s="16"/>
      <c r="H475" s="16">
        <f t="shared" si="408"/>
        <v>33993877</v>
      </c>
      <c r="I475" s="16"/>
      <c r="J475" s="436">
        <f t="shared" si="409"/>
        <v>3.52599523952387E-4</v>
      </c>
      <c r="K475" s="16"/>
      <c r="L475" s="16"/>
      <c r="M475" s="16"/>
      <c r="N475" s="16">
        <f t="shared" si="410"/>
        <v>83110</v>
      </c>
      <c r="O475" s="16">
        <f t="shared" si="411"/>
        <v>72948.2339055794</v>
      </c>
      <c r="P475" s="41"/>
      <c r="Q475" s="17">
        <f t="shared" si="412"/>
        <v>83110</v>
      </c>
      <c r="R475" s="16"/>
      <c r="S475" s="60">
        <f t="shared" si="413"/>
        <v>9.7538429031746865E-2</v>
      </c>
      <c r="T475" s="16"/>
      <c r="U475" s="41"/>
      <c r="V475" s="10">
        <f t="shared" si="356"/>
        <v>367</v>
      </c>
      <c r="W475" s="34">
        <v>164</v>
      </c>
      <c r="X475" s="33">
        <v>4256</v>
      </c>
      <c r="Y475" s="33"/>
      <c r="Z475" s="33">
        <f t="shared" si="414"/>
        <v>1515</v>
      </c>
      <c r="AA475" s="33">
        <f t="shared" si="415"/>
        <v>604852</v>
      </c>
      <c r="AB475" s="33"/>
      <c r="AC475" s="46">
        <f t="shared" si="416"/>
        <v>1.7792969010272056E-2</v>
      </c>
      <c r="AD475" s="33"/>
      <c r="AE475" s="33">
        <f t="shared" si="417"/>
        <v>1297.9656652360516</v>
      </c>
      <c r="AF475" s="50"/>
      <c r="AG475" s="33">
        <f t="shared" si="418"/>
        <v>1946</v>
      </c>
      <c r="AH475" s="33">
        <f t="shared" si="381"/>
        <v>1127798454.060914</v>
      </c>
      <c r="AI475" s="213">
        <f t="shared" si="419"/>
        <v>-4.98046875E-2</v>
      </c>
      <c r="AJ475" s="50"/>
      <c r="AK475" s="111"/>
      <c r="AL475" s="23">
        <f t="shared" si="420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21"/>
        <v>1.7197903232965221E-3</v>
      </c>
      <c r="AS475" s="25"/>
      <c r="AT475" s="25"/>
      <c r="AU475" s="24"/>
      <c r="AV475" s="298">
        <f t="shared" si="422"/>
        <v>0.85247293211068564</v>
      </c>
      <c r="AW475" s="298"/>
      <c r="AX475" s="24">
        <f t="shared" si="423"/>
        <v>62186.394849785407</v>
      </c>
      <c r="AY475" s="308"/>
      <c r="AZ475" s="111"/>
      <c r="BA475" s="65">
        <f t="shared" si="424"/>
        <v>1053856</v>
      </c>
      <c r="BB475" s="66"/>
      <c r="BC475" s="66">
        <v>504878073</v>
      </c>
      <c r="BD475" s="66"/>
      <c r="BE475" s="66">
        <f t="shared" si="425"/>
        <v>11982</v>
      </c>
      <c r="BF475" s="66"/>
      <c r="BG475" s="144">
        <f t="shared" si="426"/>
        <v>1.1369674794279295E-2</v>
      </c>
      <c r="BH475" s="66"/>
      <c r="BI475" s="170"/>
      <c r="BJ475" s="66"/>
      <c r="BK475" s="66">
        <f t="shared" si="427"/>
        <v>4569067</v>
      </c>
      <c r="BL475" s="66"/>
      <c r="BM475" s="144">
        <f t="shared" si="428"/>
        <v>1.8189709190081914E-2</v>
      </c>
      <c r="BN475" s="65">
        <f t="shared" si="429"/>
        <v>1083429.3412017168</v>
      </c>
      <c r="BO475" s="66"/>
      <c r="BP475" s="66">
        <f t="shared" si="430"/>
        <v>33086899</v>
      </c>
      <c r="BQ475" s="66"/>
      <c r="BR475" s="435">
        <f t="shared" si="431"/>
        <v>6.5534434489096932E-2</v>
      </c>
      <c r="BS475" s="66"/>
      <c r="BT475" s="75"/>
      <c r="BU475" s="170"/>
      <c r="BV475" s="1"/>
      <c r="BW475" s="61">
        <f t="shared" si="407"/>
        <v>466</v>
      </c>
    </row>
    <row r="476" spans="2:75" x14ac:dyDescent="0.3">
      <c r="B476" s="158">
        <f t="shared" si="406"/>
        <v>44376</v>
      </c>
      <c r="C476" s="61"/>
      <c r="D476" s="17">
        <v>11427</v>
      </c>
      <c r="E476" s="16"/>
      <c r="F476" s="16"/>
      <c r="G476" s="16"/>
      <c r="H476" s="16">
        <f t="shared" si="408"/>
        <v>34005304</v>
      </c>
      <c r="I476" s="16"/>
      <c r="J476" s="436">
        <f t="shared" si="409"/>
        <v>3.3614877173321534E-4</v>
      </c>
      <c r="K476" s="16"/>
      <c r="L476" s="16"/>
      <c r="M476" s="16"/>
      <c r="N476" s="16">
        <f t="shared" si="410"/>
        <v>81663</v>
      </c>
      <c r="O476" s="16">
        <f t="shared" si="411"/>
        <v>72816.496788008561</v>
      </c>
      <c r="P476" s="41"/>
      <c r="Q476" s="17">
        <f t="shared" si="412"/>
        <v>81663</v>
      </c>
      <c r="R476" s="16"/>
      <c r="S476" s="60">
        <f t="shared" si="413"/>
        <v>7.4258728195953597E-2</v>
      </c>
      <c r="T476" s="16"/>
      <c r="U476" s="41"/>
      <c r="V476" s="10">
        <f t="shared" si="356"/>
        <v>368</v>
      </c>
      <c r="W476" s="34">
        <v>294</v>
      </c>
      <c r="X476" s="33">
        <v>4256</v>
      </c>
      <c r="Y476" s="33"/>
      <c r="Z476" s="33">
        <f t="shared" si="414"/>
        <v>1480</v>
      </c>
      <c r="AA476" s="33">
        <f t="shared" si="415"/>
        <v>605146</v>
      </c>
      <c r="AB476" s="33"/>
      <c r="AC476" s="46">
        <f t="shared" si="416"/>
        <v>1.7795635645545177E-2</v>
      </c>
      <c r="AD476" s="33"/>
      <c r="AE476" s="33">
        <f t="shared" si="417"/>
        <v>1295.8158458244111</v>
      </c>
      <c r="AF476" s="50"/>
      <c r="AG476" s="33">
        <f t="shared" si="418"/>
        <v>1809</v>
      </c>
      <c r="AH476" s="33">
        <f t="shared" si="381"/>
        <v>1127790704.060914</v>
      </c>
      <c r="AI476" s="213">
        <f t="shared" si="419"/>
        <v>-0.14910630291627469</v>
      </c>
      <c r="AJ476" s="50"/>
      <c r="AK476" s="111"/>
      <c r="AL476" s="23">
        <f t="shared" si="420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21"/>
        <v>9.8392414332378834E-4</v>
      </c>
      <c r="AS476" s="25"/>
      <c r="AT476" s="25"/>
      <c r="AU476" s="24"/>
      <c r="AV476" s="298">
        <f t="shared" si="422"/>
        <v>0.8530249575183918</v>
      </c>
      <c r="AW476" s="298"/>
      <c r="AX476" s="24">
        <f t="shared" si="423"/>
        <v>62114.289079229122</v>
      </c>
      <c r="AY476" s="308"/>
      <c r="AZ476" s="111"/>
      <c r="BA476" s="65">
        <f t="shared" si="424"/>
        <v>514526</v>
      </c>
      <c r="BB476" s="66"/>
      <c r="BC476" s="66">
        <v>505392599</v>
      </c>
      <c r="BD476" s="66"/>
      <c r="BE476" s="66">
        <f t="shared" si="425"/>
        <v>11427</v>
      </c>
      <c r="BF476" s="66"/>
      <c r="BG476" s="144">
        <f t="shared" si="426"/>
        <v>2.2208790226344248E-2</v>
      </c>
      <c r="BH476" s="66"/>
      <c r="BI476" s="170"/>
      <c r="BJ476" s="66"/>
      <c r="BK476" s="66">
        <f t="shared" si="427"/>
        <v>4601747</v>
      </c>
      <c r="BL476" s="66"/>
      <c r="BM476" s="144">
        <f t="shared" si="428"/>
        <v>1.7746086431957256E-2</v>
      </c>
      <c r="BN476" s="65">
        <f t="shared" si="429"/>
        <v>1082211.1327623127</v>
      </c>
      <c r="BO476" s="66"/>
      <c r="BP476" s="66">
        <f t="shared" si="430"/>
        <v>33098326</v>
      </c>
      <c r="BQ476" s="66"/>
      <c r="BR476" s="435">
        <f t="shared" si="431"/>
        <v>6.5490325868424515E-2</v>
      </c>
      <c r="BS476" s="66"/>
      <c r="BT476" s="75"/>
      <c r="BU476" s="170"/>
      <c r="BV476" s="1"/>
      <c r="BW476" s="61">
        <f t="shared" si="407"/>
        <v>467</v>
      </c>
    </row>
    <row r="477" spans="2:75" x14ac:dyDescent="0.3">
      <c r="B477" s="158">
        <f t="shared" si="406"/>
        <v>44377</v>
      </c>
      <c r="C477" s="61"/>
      <c r="D477" s="17">
        <v>14197</v>
      </c>
      <c r="E477" s="16"/>
      <c r="F477" s="16"/>
      <c r="G477" s="16"/>
      <c r="H477" s="16">
        <f t="shared" si="408"/>
        <v>34019501</v>
      </c>
      <c r="I477" s="16"/>
      <c r="J477" s="436">
        <f t="shared" si="409"/>
        <v>4.1749369451306772E-4</v>
      </c>
      <c r="K477" s="16"/>
      <c r="L477" s="16"/>
      <c r="M477" s="16"/>
      <c r="N477" s="16">
        <f t="shared" si="410"/>
        <v>82495</v>
      </c>
      <c r="O477" s="16">
        <f t="shared" si="411"/>
        <v>72691.241452991453</v>
      </c>
      <c r="P477" s="41"/>
      <c r="Q477" s="17">
        <f t="shared" si="412"/>
        <v>82495</v>
      </c>
      <c r="R477" s="16"/>
      <c r="S477" s="60">
        <f t="shared" si="413"/>
        <v>9.5260223048327139E-2</v>
      </c>
      <c r="T477" s="16"/>
      <c r="U477" s="41"/>
      <c r="V477" s="10">
        <f t="shared" si="356"/>
        <v>369</v>
      </c>
      <c r="W477" s="34">
        <v>249</v>
      </c>
      <c r="X477" s="33">
        <v>4256</v>
      </c>
      <c r="Y477" s="33"/>
      <c r="Z477" s="33">
        <f t="shared" si="414"/>
        <v>1349</v>
      </c>
      <c r="AA477" s="33">
        <f t="shared" si="415"/>
        <v>605395</v>
      </c>
      <c r="AB477" s="33"/>
      <c r="AC477" s="46">
        <f t="shared" si="416"/>
        <v>1.7795528511720379E-2</v>
      </c>
      <c r="AD477" s="33"/>
      <c r="AE477" s="33">
        <f t="shared" si="417"/>
        <v>1293.5790598290598</v>
      </c>
      <c r="AF477" s="50"/>
      <c r="AG477" s="33">
        <f t="shared" si="418"/>
        <v>1729</v>
      </c>
      <c r="AH477" s="33">
        <f t="shared" si="381"/>
        <v>1127785469.060914</v>
      </c>
      <c r="AI477" s="213">
        <f t="shared" si="419"/>
        <v>-0.14448292924294903</v>
      </c>
      <c r="AJ477" s="50"/>
      <c r="AK477" s="111"/>
      <c r="AL477" s="23">
        <f t="shared" si="420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21"/>
        <v>6.6586519227370224E-4</v>
      </c>
      <c r="AS477" s="25"/>
      <c r="AT477" s="25"/>
      <c r="AU477" s="24"/>
      <c r="AV477" s="298">
        <f t="shared" si="422"/>
        <v>0.85323673618845852</v>
      </c>
      <c r="AW477" s="298"/>
      <c r="AX477" s="24">
        <f t="shared" si="423"/>
        <v>62022.837606837609</v>
      </c>
      <c r="AY477" s="308"/>
      <c r="AZ477" s="111"/>
      <c r="BA477" s="65">
        <f t="shared" si="424"/>
        <v>766529</v>
      </c>
      <c r="BB477" s="66"/>
      <c r="BC477" s="66">
        <v>506159128</v>
      </c>
      <c r="BD477" s="66"/>
      <c r="BE477" s="66">
        <f t="shared" si="425"/>
        <v>14197</v>
      </c>
      <c r="BF477" s="66"/>
      <c r="BG477" s="144">
        <f t="shared" si="426"/>
        <v>1.8521151841613299E-2</v>
      </c>
      <c r="BH477" s="66"/>
      <c r="BI477" s="170"/>
      <c r="BJ477" s="66"/>
      <c r="BK477" s="66">
        <f t="shared" si="427"/>
        <v>4479005</v>
      </c>
      <c r="BL477" s="66"/>
      <c r="BM477" s="144">
        <f t="shared" si="428"/>
        <v>1.8418153138922595E-2</v>
      </c>
      <c r="BN477" s="65">
        <f t="shared" si="429"/>
        <v>1081536.5982905983</v>
      </c>
      <c r="BO477" s="66"/>
      <c r="BP477" s="66">
        <f t="shared" si="430"/>
        <v>33112523</v>
      </c>
      <c r="BQ477" s="66"/>
      <c r="BR477" s="435">
        <f t="shared" si="431"/>
        <v>6.5419195601269492E-2</v>
      </c>
      <c r="BS477" s="66"/>
      <c r="BT477" s="75"/>
      <c r="BU477" s="170"/>
      <c r="BV477" s="1"/>
      <c r="BW477" s="61">
        <f t="shared" si="407"/>
        <v>468</v>
      </c>
    </row>
    <row r="478" spans="2:75" x14ac:dyDescent="0.3">
      <c r="B478" s="158">
        <f t="shared" si="406"/>
        <v>44378</v>
      </c>
      <c r="C478" s="61"/>
      <c r="D478" s="17">
        <v>16949</v>
      </c>
      <c r="E478" s="16"/>
      <c r="F478" s="16"/>
      <c r="G478" s="16"/>
      <c r="H478" s="16">
        <f t="shared" si="408"/>
        <v>34036450</v>
      </c>
      <c r="I478" s="16"/>
      <c r="J478" s="436">
        <f t="shared" si="409"/>
        <v>4.9821424482387328E-4</v>
      </c>
      <c r="K478" s="16"/>
      <c r="L478" s="16"/>
      <c r="M478" s="16"/>
      <c r="N478" s="16">
        <f t="shared" si="410"/>
        <v>83984</v>
      </c>
      <c r="O478" s="16">
        <f t="shared" si="411"/>
        <v>72572.388059701494</v>
      </c>
      <c r="P478" s="41"/>
      <c r="Q478" s="17">
        <f t="shared" si="412"/>
        <v>83984</v>
      </c>
      <c r="R478" s="16"/>
      <c r="S478" s="60">
        <f t="shared" si="413"/>
        <v>9.003595208119719E-2</v>
      </c>
      <c r="T478" s="16"/>
      <c r="U478" s="41"/>
      <c r="V478" s="10">
        <f t="shared" si="356"/>
        <v>370</v>
      </c>
      <c r="W478" s="34">
        <v>315</v>
      </c>
      <c r="X478" s="33">
        <v>4256</v>
      </c>
      <c r="Y478" s="33"/>
      <c r="Z478" s="33">
        <f t="shared" si="414"/>
        <v>1277</v>
      </c>
      <c r="AA478" s="33">
        <f t="shared" si="415"/>
        <v>605710</v>
      </c>
      <c r="AB478" s="33"/>
      <c r="AC478" s="46">
        <f t="shared" si="416"/>
        <v>1.7795921725091778E-2</v>
      </c>
      <c r="AD478" s="33"/>
      <c r="AE478" s="33">
        <f t="shared" si="417"/>
        <v>1291.4925373134329</v>
      </c>
      <c r="AF478" s="50"/>
      <c r="AG478" s="33">
        <f t="shared" si="418"/>
        <v>1664</v>
      </c>
      <c r="AH478" s="33">
        <f t="shared" si="381"/>
        <v>1127772493.060914</v>
      </c>
      <c r="AI478" s="213">
        <f t="shared" si="419"/>
        <v>-0.17867719644619942</v>
      </c>
      <c r="AJ478" s="50"/>
      <c r="AK478" s="111"/>
      <c r="AL478" s="23">
        <f t="shared" si="420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21"/>
        <v>8.7502232428308729E-4</v>
      </c>
      <c r="AS478" s="25"/>
      <c r="AT478" s="25"/>
      <c r="AU478" s="24"/>
      <c r="AV478" s="298">
        <f t="shared" si="422"/>
        <v>0.85355808258499344</v>
      </c>
      <c r="AW478" s="298"/>
      <c r="AX478" s="24">
        <f t="shared" si="423"/>
        <v>61944.748400852877</v>
      </c>
      <c r="AY478" s="308"/>
      <c r="AZ478" s="111"/>
      <c r="BA478" s="65">
        <f t="shared" si="424"/>
        <v>445484</v>
      </c>
      <c r="BB478" s="66"/>
      <c r="BC478" s="66">
        <v>506604612</v>
      </c>
      <c r="BD478" s="66"/>
      <c r="BE478" s="66">
        <f t="shared" si="425"/>
        <v>16949</v>
      </c>
      <c r="BF478" s="66"/>
      <c r="BG478" s="144">
        <f t="shared" si="426"/>
        <v>3.8046259798331705E-2</v>
      </c>
      <c r="BH478" s="66"/>
      <c r="BI478" s="170"/>
      <c r="BJ478" s="66"/>
      <c r="BK478" s="66">
        <f t="shared" si="427"/>
        <v>4424489</v>
      </c>
      <c r="BL478" s="66"/>
      <c r="BM478" s="144">
        <f t="shared" si="428"/>
        <v>1.8981627030827741E-2</v>
      </c>
      <c r="BN478" s="65">
        <f t="shared" si="429"/>
        <v>1080180.4093816632</v>
      </c>
      <c r="BO478" s="66"/>
      <c r="BP478" s="66">
        <f t="shared" si="430"/>
        <v>33129472</v>
      </c>
      <c r="BQ478" s="66"/>
      <c r="BR478" s="435">
        <f t="shared" si="431"/>
        <v>6.5395125143471844E-2</v>
      </c>
      <c r="BS478" s="66"/>
      <c r="BT478" s="75"/>
      <c r="BU478" s="170"/>
      <c r="BV478" s="1"/>
      <c r="BW478" s="61">
        <f t="shared" si="407"/>
        <v>469</v>
      </c>
    </row>
    <row r="479" spans="2:75" x14ac:dyDescent="0.3">
      <c r="B479" s="158">
        <f t="shared" si="406"/>
        <v>44379</v>
      </c>
      <c r="C479" s="61"/>
      <c r="D479" s="17">
        <v>18399</v>
      </c>
      <c r="E479" s="16"/>
      <c r="F479" s="16"/>
      <c r="G479" s="16"/>
      <c r="H479" s="16">
        <f t="shared" si="408"/>
        <v>34054849</v>
      </c>
      <c r="I479" s="16"/>
      <c r="J479" s="436">
        <f t="shared" si="409"/>
        <v>5.4056753862403398E-4</v>
      </c>
      <c r="K479" s="16"/>
      <c r="L479" s="16"/>
      <c r="M479" s="16"/>
      <c r="N479" s="16">
        <f t="shared" si="410"/>
        <v>86846</v>
      </c>
      <c r="O479" s="16">
        <f t="shared" si="411"/>
        <v>72457.125531914891</v>
      </c>
      <c r="P479" s="41"/>
      <c r="Q479" s="17">
        <f t="shared" si="412"/>
        <v>86846</v>
      </c>
      <c r="R479" s="16"/>
      <c r="S479" s="60">
        <f t="shared" si="413"/>
        <v>9.6609634446619103E-2</v>
      </c>
      <c r="T479" s="16"/>
      <c r="U479" s="41"/>
      <c r="V479" s="10">
        <f t="shared" si="356"/>
        <v>371</v>
      </c>
      <c r="W479" s="34">
        <v>322</v>
      </c>
      <c r="X479" s="33">
        <v>4256</v>
      </c>
      <c r="Y479" s="33"/>
      <c r="Z479" s="33">
        <f t="shared" si="414"/>
        <v>1450</v>
      </c>
      <c r="AA479" s="33">
        <f t="shared" si="415"/>
        <v>606032</v>
      </c>
      <c r="AB479" s="33"/>
      <c r="AC479" s="46">
        <f t="shared" si="416"/>
        <v>1.7795762359715646E-2</v>
      </c>
      <c r="AD479" s="33"/>
      <c r="AE479" s="33">
        <f t="shared" si="417"/>
        <v>1289.4297872340426</v>
      </c>
      <c r="AF479" s="50"/>
      <c r="AG479" s="33">
        <f t="shared" si="418"/>
        <v>1599</v>
      </c>
      <c r="AH479" s="33">
        <f t="shared" si="381"/>
        <v>1127755519.060914</v>
      </c>
      <c r="AI479" s="213">
        <f t="shared" si="419"/>
        <v>-0.20841584158415841</v>
      </c>
      <c r="AJ479" s="50"/>
      <c r="AK479" s="111"/>
      <c r="AL479" s="23">
        <f t="shared" si="420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21"/>
        <v>7.1574892364875545E-4</v>
      </c>
      <c r="AS479" s="25"/>
      <c r="AT479" s="25"/>
      <c r="AU479" s="24"/>
      <c r="AV479" s="298">
        <f t="shared" si="422"/>
        <v>0.85370752928606441</v>
      </c>
      <c r="AW479" s="298"/>
      <c r="AX479" s="24">
        <f t="shared" si="423"/>
        <v>61857.193617021279</v>
      </c>
      <c r="AY479" s="308"/>
      <c r="AZ479" s="111"/>
      <c r="BA479" s="65">
        <f t="shared" si="424"/>
        <v>741973</v>
      </c>
      <c r="BB479" s="66"/>
      <c r="BC479" s="66">
        <v>507346585</v>
      </c>
      <c r="BD479" s="66"/>
      <c r="BE479" s="66">
        <f t="shared" si="425"/>
        <v>18399</v>
      </c>
      <c r="BF479" s="66"/>
      <c r="BG479" s="144">
        <f t="shared" si="426"/>
        <v>2.4797398288077869E-2</v>
      </c>
      <c r="BH479" s="66"/>
      <c r="BI479" s="170"/>
      <c r="BJ479" s="66"/>
      <c r="BK479" s="66">
        <f t="shared" si="427"/>
        <v>4340193</v>
      </c>
      <c r="BL479" s="66"/>
      <c r="BM479" s="144">
        <f t="shared" si="428"/>
        <v>2.0009709245648752E-2</v>
      </c>
      <c r="BN479" s="65">
        <f t="shared" si="429"/>
        <v>1079460.8191489361</v>
      </c>
      <c r="BO479" s="66"/>
      <c r="BP479" s="66">
        <f t="shared" si="430"/>
        <v>33147871</v>
      </c>
      <c r="BQ479" s="66"/>
      <c r="BR479" s="435">
        <f t="shared" si="431"/>
        <v>6.5335752678812253E-2</v>
      </c>
      <c r="BS479" s="66"/>
      <c r="BT479" s="75"/>
      <c r="BU479" s="170"/>
      <c r="BV479" s="1"/>
      <c r="BW479" s="61">
        <f t="shared" si="407"/>
        <v>470</v>
      </c>
    </row>
    <row r="480" spans="2:75" x14ac:dyDescent="0.3">
      <c r="B480" s="158">
        <f t="shared" si="406"/>
        <v>44380</v>
      </c>
      <c r="C480" s="61"/>
      <c r="D480" s="17">
        <v>7978</v>
      </c>
      <c r="E480" s="16"/>
      <c r="F480" s="16"/>
      <c r="G480" s="16"/>
      <c r="H480" s="16">
        <f t="shared" si="408"/>
        <v>34062827</v>
      </c>
      <c r="I480" s="16"/>
      <c r="J480" s="436">
        <f t="shared" si="409"/>
        <v>2.3426913447773619E-4</v>
      </c>
      <c r="K480" s="16"/>
      <c r="L480" s="16"/>
      <c r="M480" s="16"/>
      <c r="N480" s="16">
        <f t="shared" si="410"/>
        <v>88238</v>
      </c>
      <c r="O480" s="16">
        <f t="shared" si="411"/>
        <v>72320.227176220811</v>
      </c>
      <c r="P480" s="41"/>
      <c r="Q480" s="17">
        <f t="shared" si="412"/>
        <v>88238</v>
      </c>
      <c r="R480" s="16"/>
      <c r="S480" s="60">
        <f t="shared" si="413"/>
        <v>0.13127091372966321</v>
      </c>
      <c r="T480" s="16"/>
      <c r="U480" s="41"/>
      <c r="V480" s="10">
        <f t="shared" si="356"/>
        <v>372</v>
      </c>
      <c r="W480" s="34">
        <v>96</v>
      </c>
      <c r="X480" s="33">
        <v>4256</v>
      </c>
      <c r="Y480" s="33"/>
      <c r="Z480" s="33">
        <f t="shared" si="414"/>
        <v>1440</v>
      </c>
      <c r="AA480" s="33">
        <f t="shared" si="415"/>
        <v>606128</v>
      </c>
      <c r="AB480" s="33"/>
      <c r="AC480" s="46">
        <f t="shared" si="416"/>
        <v>1.7794412659876996E-2</v>
      </c>
      <c r="AD480" s="33"/>
      <c r="AE480" s="33">
        <f t="shared" si="417"/>
        <v>1286.8959660297239</v>
      </c>
      <c r="AF480" s="50"/>
      <c r="AG480" s="33">
        <f t="shared" si="418"/>
        <v>1546</v>
      </c>
      <c r="AH480" s="33">
        <f t="shared" si="381"/>
        <v>1127737698.060914</v>
      </c>
      <c r="AI480" s="213">
        <f t="shared" si="419"/>
        <v>-0.22661330665332666</v>
      </c>
      <c r="AJ480" s="50"/>
      <c r="AK480" s="111"/>
      <c r="AL480" s="23">
        <f t="shared" si="420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21"/>
        <v>5.0012243368656862E-4</v>
      </c>
      <c r="AS480" s="25"/>
      <c r="AT480" s="25"/>
      <c r="AU480" s="24"/>
      <c r="AV480" s="298">
        <f t="shared" si="422"/>
        <v>0.85393443709178929</v>
      </c>
      <c r="AW480" s="298"/>
      <c r="AX480" s="24">
        <f t="shared" si="423"/>
        <v>61756.732484076434</v>
      </c>
      <c r="AY480" s="308"/>
      <c r="AZ480" s="111"/>
      <c r="BA480" s="65">
        <f t="shared" si="424"/>
        <v>255291</v>
      </c>
      <c r="BB480" s="66"/>
      <c r="BC480" s="66">
        <v>507601876</v>
      </c>
      <c r="BD480" s="66"/>
      <c r="BE480" s="66">
        <f t="shared" si="425"/>
        <v>7978</v>
      </c>
      <c r="BF480" s="66"/>
      <c r="BG480" s="144">
        <f t="shared" si="426"/>
        <v>3.125061204664481E-2</v>
      </c>
      <c r="BH480" s="66"/>
      <c r="BI480" s="170"/>
      <c r="BJ480" s="66"/>
      <c r="BK480" s="66">
        <f t="shared" si="427"/>
        <v>4144202</v>
      </c>
      <c r="BL480" s="66"/>
      <c r="BM480" s="144">
        <f t="shared" si="428"/>
        <v>2.1291915789819125E-2</v>
      </c>
      <c r="BN480" s="65">
        <f t="shared" si="429"/>
        <v>1077710.9893842887</v>
      </c>
      <c r="BO480" s="66"/>
      <c r="BP480" s="66">
        <f t="shared" si="430"/>
        <v>33155849</v>
      </c>
      <c r="BQ480" s="66"/>
      <c r="BR480" s="435">
        <f t="shared" si="431"/>
        <v>6.5318610051787906E-2</v>
      </c>
      <c r="BS480" s="66"/>
      <c r="BT480" s="75"/>
      <c r="BU480" s="170"/>
      <c r="BV480" s="1"/>
      <c r="BW480" s="61">
        <f t="shared" si="407"/>
        <v>471</v>
      </c>
    </row>
    <row r="481" spans="2:75" x14ac:dyDescent="0.3">
      <c r="B481" s="347">
        <f t="shared" si="406"/>
        <v>44381</v>
      </c>
      <c r="C481" s="61"/>
      <c r="D481" s="17">
        <v>5749</v>
      </c>
      <c r="E481" s="16"/>
      <c r="F481" s="16"/>
      <c r="G481" s="16"/>
      <c r="H481" s="16">
        <f t="shared" si="408"/>
        <v>34068576</v>
      </c>
      <c r="I481" s="16"/>
      <c r="J481" s="436">
        <f t="shared" si="409"/>
        <v>1.6877636139830672E-4</v>
      </c>
      <c r="K481" s="16"/>
      <c r="L481" s="16"/>
      <c r="M481" s="16"/>
      <c r="N481" s="16">
        <f t="shared" si="410"/>
        <v>86681</v>
      </c>
      <c r="O481" s="16">
        <f t="shared" si="411"/>
        <v>72179.186440677964</v>
      </c>
      <c r="P481" s="41"/>
      <c r="Q481" s="17">
        <f t="shared" si="412"/>
        <v>86681</v>
      </c>
      <c r="R481" s="16"/>
      <c r="S481" s="60">
        <f t="shared" si="413"/>
        <v>7.1683790166042302E-2</v>
      </c>
      <c r="T481" s="16"/>
      <c r="U481" s="41"/>
      <c r="V481" s="10">
        <f t="shared" si="356"/>
        <v>373</v>
      </c>
      <c r="W481" s="34">
        <v>55</v>
      </c>
      <c r="X481" s="33">
        <v>4256</v>
      </c>
      <c r="Y481" s="33"/>
      <c r="Z481" s="33">
        <f t="shared" si="414"/>
        <v>1331</v>
      </c>
      <c r="AA481" s="33">
        <f t="shared" si="415"/>
        <v>606183</v>
      </c>
      <c r="AB481" s="33"/>
      <c r="AC481" s="46">
        <f t="shared" si="416"/>
        <v>1.7793024281378828E-2</v>
      </c>
      <c r="AD481" s="33"/>
      <c r="AE481" s="33">
        <f t="shared" si="417"/>
        <v>1284.2860169491526</v>
      </c>
      <c r="AF481" s="50"/>
      <c r="AG481" s="33">
        <f t="shared" si="418"/>
        <v>1495</v>
      </c>
      <c r="AH481" s="33">
        <f t="shared" si="381"/>
        <v>1127720773.060914</v>
      </c>
      <c r="AI481" s="213">
        <f t="shared" si="419"/>
        <v>-0.25953442298167412</v>
      </c>
      <c r="AJ481" s="50"/>
      <c r="AK481" s="111"/>
      <c r="AL481" s="23">
        <f t="shared" si="420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21"/>
        <v>4.4180609893190601E-4</v>
      </c>
      <c r="AS481" s="25"/>
      <c r="AT481" s="25"/>
      <c r="AU481" s="24"/>
      <c r="AV481" s="298">
        <f t="shared" si="422"/>
        <v>0.85416754724353605</v>
      </c>
      <c r="AW481" s="298"/>
      <c r="AX481" s="24">
        <f t="shared" si="423"/>
        <v>61653.118644067799</v>
      </c>
      <c r="AY481" s="308"/>
      <c r="AZ481" s="111"/>
      <c r="BA481" s="65">
        <f t="shared" si="424"/>
        <v>483136</v>
      </c>
      <c r="BB481" s="66"/>
      <c r="BC481" s="66">
        <v>508085012</v>
      </c>
      <c r="BD481" s="66"/>
      <c r="BE481" s="66">
        <f t="shared" si="425"/>
        <v>5749</v>
      </c>
      <c r="BF481" s="66"/>
      <c r="BG481" s="144">
        <f t="shared" si="426"/>
        <v>1.1899340972314213E-2</v>
      </c>
      <c r="BH481" s="66"/>
      <c r="BI481" s="170"/>
      <c r="BJ481" s="66"/>
      <c r="BK481" s="66">
        <f t="shared" si="427"/>
        <v>4260795</v>
      </c>
      <c r="BL481" s="66"/>
      <c r="BM481" s="144">
        <f t="shared" si="428"/>
        <v>2.0343856017480306E-2</v>
      </c>
      <c r="BN481" s="65">
        <f t="shared" si="429"/>
        <v>1076451.2966101696</v>
      </c>
      <c r="BO481" s="66"/>
      <c r="BP481" s="66">
        <f t="shared" si="430"/>
        <v>33161598</v>
      </c>
      <c r="BQ481" s="66"/>
      <c r="BR481" s="435">
        <f t="shared" si="431"/>
        <v>6.5267813883083017E-2</v>
      </c>
      <c r="BS481" s="66"/>
      <c r="BT481" s="75"/>
      <c r="BU481" s="170"/>
      <c r="BV481" s="1"/>
      <c r="BW481" s="61">
        <f t="shared" si="407"/>
        <v>472</v>
      </c>
    </row>
    <row r="482" spans="2:75" x14ac:dyDescent="0.3">
      <c r="B482" s="158">
        <f t="shared" si="406"/>
        <v>44382</v>
      </c>
      <c r="C482" s="61"/>
      <c r="D482" s="17">
        <v>5132</v>
      </c>
      <c r="E482" s="16"/>
      <c r="F482" s="16"/>
      <c r="G482" s="16"/>
      <c r="H482" s="16">
        <f t="shared" si="408"/>
        <v>34073708</v>
      </c>
      <c r="I482" s="16"/>
      <c r="J482" s="436">
        <f t="shared" si="409"/>
        <v>1.5063734979706812E-4</v>
      </c>
      <c r="K482" s="16"/>
      <c r="L482" s="16"/>
      <c r="M482" s="16"/>
      <c r="N482" s="16">
        <f t="shared" si="410"/>
        <v>79831</v>
      </c>
      <c r="O482" s="16">
        <f t="shared" si="411"/>
        <v>72037.437632135305</v>
      </c>
      <c r="P482" s="41"/>
      <c r="Q482" s="17">
        <f t="shared" si="412"/>
        <v>79831</v>
      </c>
      <c r="R482" s="16"/>
      <c r="S482" s="60">
        <f t="shared" si="413"/>
        <v>-3.9453736012513535E-2</v>
      </c>
      <c r="T482" s="16"/>
      <c r="U482" s="41"/>
      <c r="V482" s="10">
        <f t="shared" si="356"/>
        <v>374</v>
      </c>
      <c r="W482" s="34">
        <v>36</v>
      </c>
      <c r="X482" s="33">
        <v>4256</v>
      </c>
      <c r="Y482" s="33"/>
      <c r="Z482" s="33">
        <f t="shared" si="414"/>
        <v>1073</v>
      </c>
      <c r="AA482" s="33">
        <f t="shared" si="415"/>
        <v>606219</v>
      </c>
      <c r="AB482" s="33"/>
      <c r="AC482" s="46">
        <f t="shared" si="416"/>
        <v>1.7791400924137755E-2</v>
      </c>
      <c r="AD482" s="33"/>
      <c r="AE482" s="33">
        <f t="shared" si="417"/>
        <v>1281.6469344608879</v>
      </c>
      <c r="AF482" s="50"/>
      <c r="AG482" s="33">
        <f t="shared" si="418"/>
        <v>1367</v>
      </c>
      <c r="AH482" s="33">
        <f t="shared" si="381"/>
        <v>1127709170.060914</v>
      </c>
      <c r="AI482" s="213">
        <f t="shared" si="419"/>
        <v>-0.29753340184994859</v>
      </c>
      <c r="AJ482" s="50"/>
      <c r="AK482" s="111"/>
      <c r="AL482" s="23">
        <f t="shared" si="420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21"/>
        <v>5.6673009791798512E-4</v>
      </c>
      <c r="AS482" s="25"/>
      <c r="AT482" s="25"/>
      <c r="AU482" s="24"/>
      <c r="AV482" s="298">
        <f t="shared" si="422"/>
        <v>0.85452290663522734</v>
      </c>
      <c r="AW482" s="298"/>
      <c r="AX482" s="24">
        <f t="shared" si="423"/>
        <v>61557.64059196617</v>
      </c>
      <c r="AY482" s="308"/>
      <c r="AZ482" s="111"/>
      <c r="BA482" s="65">
        <f t="shared" si="424"/>
        <v>380659</v>
      </c>
      <c r="BB482" s="66"/>
      <c r="BC482" s="66">
        <v>508465671</v>
      </c>
      <c r="BD482" s="66"/>
      <c r="BE482" s="66">
        <f t="shared" si="425"/>
        <v>5132</v>
      </c>
      <c r="BF482" s="66"/>
      <c r="BG482" s="144">
        <f t="shared" si="426"/>
        <v>1.3481882734941247E-2</v>
      </c>
      <c r="BH482" s="66"/>
      <c r="BI482" s="170"/>
      <c r="BJ482" s="66"/>
      <c r="BK482" s="66">
        <f t="shared" si="427"/>
        <v>3587598</v>
      </c>
      <c r="BL482" s="66"/>
      <c r="BM482" s="144">
        <f t="shared" si="428"/>
        <v>2.2251935696251363E-2</v>
      </c>
      <c r="BN482" s="65">
        <f t="shared" si="429"/>
        <v>1074980.2769556025</v>
      </c>
      <c r="BO482" s="66"/>
      <c r="BP482" s="66">
        <f t="shared" si="430"/>
        <v>33166730</v>
      </c>
      <c r="BQ482" s="66"/>
      <c r="BR482" s="435">
        <f t="shared" si="431"/>
        <v>6.5229044735254108E-2</v>
      </c>
      <c r="BS482" s="66"/>
      <c r="BT482" s="75"/>
      <c r="BU482" s="170"/>
      <c r="BV482" s="1"/>
      <c r="BW482" s="61">
        <f t="shared" si="407"/>
        <v>473</v>
      </c>
    </row>
    <row r="483" spans="2:75" x14ac:dyDescent="0.3">
      <c r="B483" s="158">
        <f t="shared" si="406"/>
        <v>44383</v>
      </c>
      <c r="C483" s="61"/>
      <c r="D483" s="17">
        <v>11612</v>
      </c>
      <c r="E483" s="16"/>
      <c r="F483" s="16"/>
      <c r="G483" s="16"/>
      <c r="H483" s="16">
        <f t="shared" si="408"/>
        <v>34085320</v>
      </c>
      <c r="I483" s="16"/>
      <c r="J483" s="436">
        <f t="shared" si="409"/>
        <v>3.4079061779833294E-4</v>
      </c>
      <c r="K483" s="16"/>
      <c r="L483" s="16"/>
      <c r="M483" s="16"/>
      <c r="N483" s="16">
        <f t="shared" si="410"/>
        <v>80016</v>
      </c>
      <c r="O483" s="16">
        <f t="shared" si="411"/>
        <v>71909.957805907179</v>
      </c>
      <c r="P483" s="41"/>
      <c r="Q483" s="17">
        <f t="shared" si="412"/>
        <v>80016</v>
      </c>
      <c r="R483" s="16"/>
      <c r="S483" s="60">
        <f t="shared" si="413"/>
        <v>-2.0168252452150912E-2</v>
      </c>
      <c r="T483" s="16"/>
      <c r="U483" s="41"/>
      <c r="V483" s="10">
        <f t="shared" si="356"/>
        <v>375</v>
      </c>
      <c r="W483" s="34">
        <v>202</v>
      </c>
      <c r="X483" s="33">
        <v>4256</v>
      </c>
      <c r="Y483" s="33"/>
      <c r="Z483" s="33">
        <f t="shared" si="414"/>
        <v>1026</v>
      </c>
      <c r="AA483" s="33">
        <f t="shared" si="415"/>
        <v>606421</v>
      </c>
      <c r="AB483" s="33"/>
      <c r="AC483" s="46">
        <f t="shared" si="416"/>
        <v>1.7791266152114751E-2</v>
      </c>
      <c r="AD483" s="33"/>
      <c r="AE483" s="33">
        <f t="shared" si="417"/>
        <v>1279.3691983122362</v>
      </c>
      <c r="AF483" s="50"/>
      <c r="AG483" s="33">
        <f t="shared" si="418"/>
        <v>1275</v>
      </c>
      <c r="AH483" s="33">
        <f t="shared" si="381"/>
        <v>1127702762.060914</v>
      </c>
      <c r="AI483" s="213">
        <f t="shared" si="419"/>
        <v>-0.29519071310116085</v>
      </c>
      <c r="AJ483" s="50"/>
      <c r="AK483" s="111"/>
      <c r="AL483" s="23">
        <f t="shared" si="420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21"/>
        <v>9.7953879764935419E-4</v>
      </c>
      <c r="AS483" s="25"/>
      <c r="AT483" s="25"/>
      <c r="AU483" s="24"/>
      <c r="AV483" s="298">
        <f t="shared" si="422"/>
        <v>0.85506854563782886</v>
      </c>
      <c r="AW483" s="298"/>
      <c r="AX483" s="24">
        <f t="shared" si="423"/>
        <v>61487.943037974685</v>
      </c>
      <c r="AY483" s="308"/>
      <c r="AZ483" s="111"/>
      <c r="BA483" s="65">
        <f t="shared" si="424"/>
        <v>750932</v>
      </c>
      <c r="BB483" s="66"/>
      <c r="BC483" s="66">
        <v>509216603</v>
      </c>
      <c r="BD483" s="66"/>
      <c r="BE483" s="66">
        <f t="shared" si="425"/>
        <v>11612</v>
      </c>
      <c r="BF483" s="66"/>
      <c r="BG483" s="144">
        <f t="shared" si="426"/>
        <v>1.5463450751865681E-2</v>
      </c>
      <c r="BH483" s="66"/>
      <c r="BI483" s="170"/>
      <c r="BJ483" s="66"/>
      <c r="BK483" s="66">
        <f t="shared" si="427"/>
        <v>3824004</v>
      </c>
      <c r="BL483" s="66"/>
      <c r="BM483" s="144">
        <f t="shared" si="428"/>
        <v>2.0924664304744451E-2</v>
      </c>
      <c r="BN483" s="65">
        <f t="shared" si="429"/>
        <v>1074296.6308016877</v>
      </c>
      <c r="BO483" s="66"/>
      <c r="BP483" s="66">
        <f t="shared" si="430"/>
        <v>33178342</v>
      </c>
      <c r="BQ483" s="66"/>
      <c r="BR483" s="435">
        <f t="shared" si="431"/>
        <v>6.5155656364173975E-2</v>
      </c>
      <c r="BS483" s="66"/>
      <c r="BT483" s="75"/>
      <c r="BU483" s="170"/>
      <c r="BV483" s="1"/>
      <c r="BW483" s="61">
        <f t="shared" si="407"/>
        <v>474</v>
      </c>
    </row>
    <row r="484" spans="2:75" x14ac:dyDescent="0.3">
      <c r="B484" s="158">
        <f t="shared" si="406"/>
        <v>44384</v>
      </c>
      <c r="C484" s="61"/>
      <c r="D484" s="17">
        <v>16812</v>
      </c>
      <c r="E484" s="16"/>
      <c r="F484" s="16"/>
      <c r="G484" s="16"/>
      <c r="H484" s="16">
        <f t="shared" si="408"/>
        <v>34102132</v>
      </c>
      <c r="I484" s="16"/>
      <c r="J484" s="436">
        <f t="shared" si="409"/>
        <v>4.9323286388392427E-4</v>
      </c>
      <c r="K484" s="16"/>
      <c r="L484" s="16"/>
      <c r="M484" s="16"/>
      <c r="N484" s="16">
        <f t="shared" si="410"/>
        <v>82631</v>
      </c>
      <c r="O484" s="16">
        <f t="shared" si="411"/>
        <v>71793.962105263156</v>
      </c>
      <c r="P484" s="41"/>
      <c r="Q484" s="17">
        <f t="shared" si="412"/>
        <v>82631</v>
      </c>
      <c r="R484" s="16"/>
      <c r="S484" s="60">
        <f t="shared" si="413"/>
        <v>1.6485847627128918E-3</v>
      </c>
      <c r="T484" s="16"/>
      <c r="U484" s="41"/>
      <c r="V484" s="10">
        <f t="shared" si="356"/>
        <v>376</v>
      </c>
      <c r="W484" s="34">
        <v>251</v>
      </c>
      <c r="X484" s="33">
        <v>4256</v>
      </c>
      <c r="Y484" s="33"/>
      <c r="Z484" s="33">
        <f t="shared" si="414"/>
        <v>962</v>
      </c>
      <c r="AA484" s="33">
        <f t="shared" si="415"/>
        <v>606672</v>
      </c>
      <c r="AB484" s="33"/>
      <c r="AC484" s="46">
        <f t="shared" si="416"/>
        <v>1.7789855484695208E-2</v>
      </c>
      <c r="AD484" s="33"/>
      <c r="AE484" s="33">
        <f t="shared" si="417"/>
        <v>1277.2042105263158</v>
      </c>
      <c r="AF484" s="50"/>
      <c r="AG484" s="33">
        <f t="shared" si="418"/>
        <v>1277</v>
      </c>
      <c r="AH484" s="33">
        <f t="shared" si="381"/>
        <v>1127690479.060914</v>
      </c>
      <c r="AI484" s="213">
        <f t="shared" si="419"/>
        <v>-0.26142278773857719</v>
      </c>
      <c r="AJ484" s="50"/>
      <c r="AK484" s="111"/>
      <c r="AL484" s="23">
        <f t="shared" si="420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21"/>
        <v>7.9011064739974233E-4</v>
      </c>
      <c r="AS484" s="25"/>
      <c r="AT484" s="25"/>
      <c r="AU484" s="24"/>
      <c r="AV484" s="298">
        <f t="shared" si="422"/>
        <v>0.85532227134655392</v>
      </c>
      <c r="AW484" s="298"/>
      <c r="AX484" s="24">
        <f t="shared" si="423"/>
        <v>61406.974736842109</v>
      </c>
      <c r="AY484" s="308"/>
      <c r="AZ484" s="111"/>
      <c r="BA484" s="65">
        <f t="shared" si="424"/>
        <v>486270</v>
      </c>
      <c r="BB484" s="66"/>
      <c r="BC484" s="66">
        <v>509702873</v>
      </c>
      <c r="BD484" s="66"/>
      <c r="BE484" s="66">
        <f t="shared" si="425"/>
        <v>16812</v>
      </c>
      <c r="BF484" s="66"/>
      <c r="BG484" s="144">
        <f t="shared" si="426"/>
        <v>3.4573385156394597E-2</v>
      </c>
      <c r="BH484" s="66"/>
      <c r="BI484" s="170"/>
      <c r="BJ484" s="66"/>
      <c r="BK484" s="66">
        <f t="shared" si="427"/>
        <v>3543745</v>
      </c>
      <c r="BL484" s="66"/>
      <c r="BM484" s="144">
        <f t="shared" si="428"/>
        <v>2.3317422670084895E-2</v>
      </c>
      <c r="BN484" s="65">
        <f t="shared" si="429"/>
        <v>1073058.68</v>
      </c>
      <c r="BO484" s="66"/>
      <c r="BP484" s="66">
        <f t="shared" si="430"/>
        <v>33195154</v>
      </c>
      <c r="BQ484" s="66"/>
      <c r="BR484" s="435">
        <f t="shared" si="431"/>
        <v>6.5126480069889664E-2</v>
      </c>
      <c r="BS484" s="66"/>
      <c r="BT484" s="75"/>
      <c r="BU484" s="170"/>
      <c r="BV484" s="1"/>
      <c r="BW484" s="61">
        <f t="shared" si="407"/>
        <v>475</v>
      </c>
    </row>
    <row r="485" spans="2:75" x14ac:dyDescent="0.3">
      <c r="B485" s="158">
        <f t="shared" si="406"/>
        <v>44385</v>
      </c>
      <c r="C485" s="61"/>
      <c r="D485" s="17">
        <v>19347</v>
      </c>
      <c r="E485" s="16"/>
      <c r="F485" s="16"/>
      <c r="G485" s="16"/>
      <c r="H485" s="16">
        <f t="shared" si="408"/>
        <v>34121479</v>
      </c>
      <c r="I485" s="16"/>
      <c r="J485" s="436">
        <f t="shared" si="409"/>
        <v>5.6732523350739477E-4</v>
      </c>
      <c r="K485" s="16"/>
      <c r="L485" s="16"/>
      <c r="M485" s="16"/>
      <c r="N485" s="16">
        <f t="shared" si="410"/>
        <v>85029</v>
      </c>
      <c r="O485" s="16">
        <f t="shared" si="411"/>
        <v>71683.779411764699</v>
      </c>
      <c r="P485" s="41"/>
      <c r="Q485" s="17">
        <f t="shared" si="412"/>
        <v>85029</v>
      </c>
      <c r="R485" s="16"/>
      <c r="S485" s="60">
        <f t="shared" si="413"/>
        <v>1.2442846256429796E-2</v>
      </c>
      <c r="T485" s="16"/>
      <c r="U485" s="41"/>
      <c r="V485" s="10">
        <f t="shared" si="356"/>
        <v>377</v>
      </c>
      <c r="W485" s="34">
        <v>261</v>
      </c>
      <c r="X485" s="33">
        <v>4256</v>
      </c>
      <c r="Y485" s="33"/>
      <c r="Z485" s="33">
        <f t="shared" si="414"/>
        <v>901</v>
      </c>
      <c r="AA485" s="33">
        <f t="shared" si="415"/>
        <v>606933</v>
      </c>
      <c r="AB485" s="33"/>
      <c r="AC485" s="46">
        <f t="shared" si="416"/>
        <v>1.7787417714220419E-2</v>
      </c>
      <c r="AD485" s="33"/>
      <c r="AE485" s="33">
        <f t="shared" si="417"/>
        <v>1275.0693277310925</v>
      </c>
      <c r="AF485" s="50"/>
      <c r="AG485" s="33">
        <f t="shared" si="418"/>
        <v>1223</v>
      </c>
      <c r="AH485" s="33">
        <f t="shared" si="381"/>
        <v>1127676937.060914</v>
      </c>
      <c r="AI485" s="213">
        <f t="shared" si="419"/>
        <v>-0.26502403846153844</v>
      </c>
      <c r="AJ485" s="50"/>
      <c r="AK485" s="111"/>
      <c r="AL485" s="23">
        <f t="shared" si="420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21"/>
        <v>1.1997608500704171E-3</v>
      </c>
      <c r="AS485" s="25"/>
      <c r="AT485" s="25"/>
      <c r="AU485" s="24"/>
      <c r="AV485" s="298">
        <f t="shared" si="422"/>
        <v>0.85586290090180439</v>
      </c>
      <c r="AW485" s="298"/>
      <c r="AX485" s="24">
        <f t="shared" si="423"/>
        <v>61351.487394957985</v>
      </c>
      <c r="AY485" s="308"/>
      <c r="AZ485" s="111"/>
      <c r="BA485" s="65">
        <f t="shared" si="424"/>
        <v>777468</v>
      </c>
      <c r="BB485" s="66"/>
      <c r="BC485" s="66">
        <v>510480341</v>
      </c>
      <c r="BD485" s="66"/>
      <c r="BE485" s="66">
        <f t="shared" si="425"/>
        <v>19347</v>
      </c>
      <c r="BF485" s="66"/>
      <c r="BG485" s="144">
        <f t="shared" si="426"/>
        <v>2.4884625476546945E-2</v>
      </c>
      <c r="BH485" s="66"/>
      <c r="BI485" s="170"/>
      <c r="BJ485" s="66"/>
      <c r="BK485" s="66">
        <f t="shared" si="427"/>
        <v>3875729</v>
      </c>
      <c r="BL485" s="66"/>
      <c r="BM485" s="144">
        <f t="shared" si="428"/>
        <v>2.193884040912045E-2</v>
      </c>
      <c r="BN485" s="65">
        <f t="shared" si="429"/>
        <v>1072437.6911764706</v>
      </c>
      <c r="BO485" s="66"/>
      <c r="BP485" s="66">
        <f t="shared" si="430"/>
        <v>33214501</v>
      </c>
      <c r="BQ485" s="66"/>
      <c r="BR485" s="435">
        <f t="shared" si="431"/>
        <v>6.5065191217618307E-2</v>
      </c>
      <c r="BS485" s="66"/>
      <c r="BT485" s="75"/>
      <c r="BU485" s="170"/>
      <c r="BV485" s="1"/>
      <c r="BW485" s="61">
        <f t="shared" si="407"/>
        <v>476</v>
      </c>
    </row>
    <row r="486" spans="2:75" x14ac:dyDescent="0.3">
      <c r="B486" s="158">
        <f t="shared" si="406"/>
        <v>44386</v>
      </c>
      <c r="C486" s="61"/>
      <c r="D486" s="17">
        <v>27237</v>
      </c>
      <c r="E486" s="16"/>
      <c r="F486" s="16"/>
      <c r="G486" s="16"/>
      <c r="H486" s="16">
        <f t="shared" si="408"/>
        <v>34148716</v>
      </c>
      <c r="I486" s="16"/>
      <c r="J486" s="436">
        <f t="shared" si="409"/>
        <v>7.9823620775641051E-4</v>
      </c>
      <c r="K486" s="16"/>
      <c r="L486" s="16"/>
      <c r="M486" s="16"/>
      <c r="N486" s="16">
        <f t="shared" si="410"/>
        <v>93867</v>
      </c>
      <c r="O486" s="16">
        <f t="shared" si="411"/>
        <v>71590.599580712791</v>
      </c>
      <c r="P486" s="41"/>
      <c r="Q486" s="17">
        <f t="shared" si="412"/>
        <v>93867</v>
      </c>
      <c r="R486" s="16"/>
      <c r="S486" s="60">
        <f t="shared" si="413"/>
        <v>8.0844253045620984E-2</v>
      </c>
      <c r="T486" s="16"/>
      <c r="U486" s="41"/>
      <c r="V486" s="10">
        <f t="shared" si="356"/>
        <v>378</v>
      </c>
      <c r="W486" s="34">
        <v>366</v>
      </c>
      <c r="X486" s="33">
        <v>4256</v>
      </c>
      <c r="Y486" s="33"/>
      <c r="Z486" s="33">
        <f t="shared" si="414"/>
        <v>1171</v>
      </c>
      <c r="AA486" s="33">
        <f t="shared" si="415"/>
        <v>607299</v>
      </c>
      <c r="AB486" s="33"/>
      <c r="AC486" s="46">
        <f t="shared" si="416"/>
        <v>1.7783948304234923E-2</v>
      </c>
      <c r="AD486" s="33"/>
      <c r="AE486" s="33">
        <f t="shared" si="417"/>
        <v>1273.1635220125786</v>
      </c>
      <c r="AF486" s="50"/>
      <c r="AG486" s="33">
        <f t="shared" si="418"/>
        <v>1267</v>
      </c>
      <c r="AH486" s="33">
        <f t="shared" ref="AH486:AH549" si="432">SUM(D457:D997)</f>
        <v>1127662736.060914</v>
      </c>
      <c r="AI486" s="213">
        <f t="shared" si="419"/>
        <v>-0.20762976860537835</v>
      </c>
      <c r="AJ486" s="50"/>
      <c r="AK486" s="111"/>
      <c r="AL486" s="23">
        <f t="shared" si="420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21"/>
        <v>6.7334837546486172E-4</v>
      </c>
      <c r="AS486" s="25"/>
      <c r="AT486" s="25"/>
      <c r="AU486" s="24"/>
      <c r="AV486" s="298">
        <f t="shared" si="422"/>
        <v>0.8557560992922838</v>
      </c>
      <c r="AW486" s="298"/>
      <c r="AX486" s="24">
        <f t="shared" si="423"/>
        <v>61264.092243186584</v>
      </c>
      <c r="AY486" s="308"/>
      <c r="AZ486" s="111"/>
      <c r="BA486" s="65">
        <f t="shared" si="424"/>
        <v>947663</v>
      </c>
      <c r="BB486" s="66"/>
      <c r="BC486" s="66">
        <v>511428004</v>
      </c>
      <c r="BD486" s="66"/>
      <c r="BE486" s="66">
        <f t="shared" si="425"/>
        <v>27237</v>
      </c>
      <c r="BF486" s="66"/>
      <c r="BG486" s="144">
        <f t="shared" si="426"/>
        <v>2.8741229740952216E-2</v>
      </c>
      <c r="BH486" s="66"/>
      <c r="BI486" s="170"/>
      <c r="BJ486" s="66"/>
      <c r="BK486" s="66">
        <f t="shared" si="427"/>
        <v>4081419</v>
      </c>
      <c r="BL486" s="66"/>
      <c r="BM486" s="144">
        <f t="shared" si="428"/>
        <v>2.2998618862704368E-2</v>
      </c>
      <c r="BN486" s="65">
        <f t="shared" si="429"/>
        <v>1072176.109014675</v>
      </c>
      <c r="BO486" s="66"/>
      <c r="BP486" s="66">
        <f t="shared" si="430"/>
        <v>33241738</v>
      </c>
      <c r="BQ486" s="66"/>
      <c r="BR486" s="435">
        <f t="shared" si="431"/>
        <v>6.4997883846814139E-2</v>
      </c>
      <c r="BS486" s="66"/>
      <c r="BT486" s="75"/>
      <c r="BU486" s="170"/>
      <c r="BV486" s="1"/>
      <c r="BW486" s="61">
        <f t="shared" si="407"/>
        <v>477</v>
      </c>
    </row>
    <row r="487" spans="2:75" x14ac:dyDescent="0.3">
      <c r="B487" s="158">
        <f t="shared" si="406"/>
        <v>44387</v>
      </c>
      <c r="C487" s="61"/>
      <c r="D487" s="17">
        <v>14535</v>
      </c>
      <c r="E487" s="16"/>
      <c r="F487" s="16"/>
      <c r="G487" s="16"/>
      <c r="H487" s="16">
        <f t="shared" si="408"/>
        <v>34163251</v>
      </c>
      <c r="I487" s="16"/>
      <c r="J487" s="436">
        <f t="shared" si="409"/>
        <v>4.2563825825837784E-4</v>
      </c>
      <c r="K487" s="16"/>
      <c r="L487" s="16"/>
      <c r="M487" s="16"/>
      <c r="N487" s="16">
        <f t="shared" si="410"/>
        <v>100424</v>
      </c>
      <c r="O487" s="16">
        <f t="shared" si="411"/>
        <v>71471.236401673639</v>
      </c>
      <c r="P487" s="41"/>
      <c r="Q487" s="17">
        <f t="shared" si="412"/>
        <v>100424</v>
      </c>
      <c r="R487" s="16"/>
      <c r="S487" s="60">
        <f t="shared" si="413"/>
        <v>0.13810376481787892</v>
      </c>
      <c r="T487" s="16"/>
      <c r="U487" s="41"/>
      <c r="V487" s="10">
        <f t="shared" si="356"/>
        <v>379</v>
      </c>
      <c r="W487" s="34">
        <v>118</v>
      </c>
      <c r="X487" s="33">
        <v>4256</v>
      </c>
      <c r="Y487" s="33"/>
      <c r="Z487" s="33">
        <f t="shared" si="414"/>
        <v>1234</v>
      </c>
      <c r="AA487" s="33">
        <f t="shared" si="415"/>
        <v>607417</v>
      </c>
      <c r="AB487" s="33"/>
      <c r="AC487" s="46">
        <f t="shared" si="416"/>
        <v>1.7779835999799903E-2</v>
      </c>
      <c r="AD487" s="33"/>
      <c r="AE487" s="33">
        <f t="shared" si="417"/>
        <v>1270.7468619246863</v>
      </c>
      <c r="AF487" s="50"/>
      <c r="AG487" s="33">
        <f t="shared" si="418"/>
        <v>1289</v>
      </c>
      <c r="AH487" s="33">
        <f t="shared" si="432"/>
        <v>1127645972.060914</v>
      </c>
      <c r="AI487" s="213">
        <f t="shared" si="419"/>
        <v>-0.16623544631306597</v>
      </c>
      <c r="AJ487" s="50"/>
      <c r="AK487" s="111"/>
      <c r="AL487" s="23">
        <f t="shared" si="420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21"/>
        <v>4.091986263409485E-4</v>
      </c>
      <c r="AS487" s="25"/>
      <c r="AT487" s="25"/>
      <c r="AU487" s="24"/>
      <c r="AV487" s="298">
        <f t="shared" si="422"/>
        <v>0.85574203696246587</v>
      </c>
      <c r="AW487" s="298"/>
      <c r="AX487" s="24">
        <f t="shared" si="423"/>
        <v>61160.941422594144</v>
      </c>
      <c r="AY487" s="308"/>
      <c r="AZ487" s="111"/>
      <c r="BA487" s="65">
        <f t="shared" si="424"/>
        <v>242661</v>
      </c>
      <c r="BB487" s="66"/>
      <c r="BC487" s="66">
        <v>511670665</v>
      </c>
      <c r="BD487" s="66"/>
      <c r="BE487" s="66">
        <f t="shared" si="425"/>
        <v>14535</v>
      </c>
      <c r="BF487" s="66"/>
      <c r="BG487" s="144">
        <f t="shared" si="426"/>
        <v>5.9898376747808672E-2</v>
      </c>
      <c r="BH487" s="66"/>
      <c r="BI487" s="170"/>
      <c r="BJ487" s="66"/>
      <c r="BK487" s="66">
        <f t="shared" si="427"/>
        <v>4068789</v>
      </c>
      <c r="BL487" s="66"/>
      <c r="BM487" s="144">
        <f t="shared" si="428"/>
        <v>2.4681545295172594E-2</v>
      </c>
      <c r="BN487" s="65">
        <f t="shared" si="429"/>
        <v>1070440.7217573221</v>
      </c>
      <c r="BO487" s="66"/>
      <c r="BP487" s="66">
        <f t="shared" si="430"/>
        <v>33256273</v>
      </c>
      <c r="BQ487" s="66"/>
      <c r="BR487" s="435">
        <f t="shared" si="431"/>
        <v>6.4995465393741111E-2</v>
      </c>
      <c r="BS487" s="66"/>
      <c r="BT487" s="75"/>
      <c r="BU487" s="170"/>
      <c r="BV487" s="1"/>
      <c r="BW487" s="61">
        <f t="shared" si="407"/>
        <v>478</v>
      </c>
    </row>
    <row r="488" spans="2:75" x14ac:dyDescent="0.3">
      <c r="B488" s="347">
        <f t="shared" si="406"/>
        <v>44388</v>
      </c>
      <c r="C488" s="61"/>
      <c r="D488" s="17">
        <v>6642</v>
      </c>
      <c r="E488" s="16"/>
      <c r="F488" s="16"/>
      <c r="G488" s="16"/>
      <c r="H488" s="16">
        <f t="shared" si="408"/>
        <v>34169893</v>
      </c>
      <c r="I488" s="16"/>
      <c r="J488" s="436">
        <f t="shared" si="409"/>
        <v>1.9441943625330037E-4</v>
      </c>
      <c r="K488" s="16"/>
      <c r="L488" s="16"/>
      <c r="M488" s="16"/>
      <c r="N488" s="16">
        <f t="shared" si="410"/>
        <v>101317</v>
      </c>
      <c r="O488" s="16">
        <f t="shared" si="411"/>
        <v>71335.893528183718</v>
      </c>
      <c r="P488" s="41"/>
      <c r="Q488" s="17">
        <f t="shared" si="412"/>
        <v>101317</v>
      </c>
      <c r="R488" s="16"/>
      <c r="S488" s="60">
        <f t="shared" si="413"/>
        <v>0.16884899805032244</v>
      </c>
      <c r="T488" s="16"/>
      <c r="U488" s="41"/>
      <c r="V488" s="10">
        <f t="shared" si="356"/>
        <v>380</v>
      </c>
      <c r="W488" s="34">
        <v>27</v>
      </c>
      <c r="X488" s="33">
        <v>4256</v>
      </c>
      <c r="Y488" s="33"/>
      <c r="Z488" s="33">
        <f t="shared" si="414"/>
        <v>1225</v>
      </c>
      <c r="AA488" s="33">
        <f t="shared" si="415"/>
        <v>607444</v>
      </c>
      <c r="AB488" s="33"/>
      <c r="AC488" s="46">
        <f t="shared" si="416"/>
        <v>1.777717009532339E-2</v>
      </c>
      <c r="AD488" s="33"/>
      <c r="AE488" s="33">
        <f t="shared" si="417"/>
        <v>1268.1503131524009</v>
      </c>
      <c r="AF488" s="50"/>
      <c r="AG488" s="33">
        <f t="shared" si="418"/>
        <v>1261</v>
      </c>
      <c r="AH488" s="33">
        <f t="shared" si="432"/>
        <v>1127629827.060914</v>
      </c>
      <c r="AI488" s="213">
        <f t="shared" si="419"/>
        <v>-0.15652173913043479</v>
      </c>
      <c r="AJ488" s="50"/>
      <c r="AK488" s="111"/>
      <c r="AL488" s="23">
        <f t="shared" si="420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21"/>
        <v>3.1376849542653256E-4</v>
      </c>
      <c r="AS488" s="25"/>
      <c r="AT488" s="25"/>
      <c r="AU488" s="24"/>
      <c r="AV488" s="298">
        <f t="shared" si="422"/>
        <v>0.85584414911688489</v>
      </c>
      <c r="AW488" s="298"/>
      <c r="AX488" s="24">
        <f t="shared" si="423"/>
        <v>61052.407098121083</v>
      </c>
      <c r="AY488" s="308"/>
      <c r="AZ488" s="111"/>
      <c r="BA488" s="65">
        <f t="shared" si="424"/>
        <v>134862</v>
      </c>
      <c r="BB488" s="66"/>
      <c r="BC488" s="66">
        <v>511805527</v>
      </c>
      <c r="BD488" s="66"/>
      <c r="BE488" s="66">
        <f t="shared" si="425"/>
        <v>6642</v>
      </c>
      <c r="BF488" s="66"/>
      <c r="BG488" s="144">
        <f t="shared" si="426"/>
        <v>4.9250344796903503E-2</v>
      </c>
      <c r="BH488" s="66"/>
      <c r="BI488" s="170"/>
      <c r="BJ488" s="66"/>
      <c r="BK488" s="66">
        <f t="shared" si="427"/>
        <v>3720515</v>
      </c>
      <c r="BL488" s="66"/>
      <c r="BM488" s="144">
        <f t="shared" si="428"/>
        <v>2.7231982669065975E-2</v>
      </c>
      <c r="BN488" s="65">
        <f t="shared" si="429"/>
        <v>1068487.5302713988</v>
      </c>
      <c r="BO488" s="66"/>
      <c r="BP488" s="66">
        <f t="shared" si="430"/>
        <v>33262915</v>
      </c>
      <c r="BQ488" s="66"/>
      <c r="BR488" s="435">
        <f t="shared" si="431"/>
        <v>6.4991316516204795E-2</v>
      </c>
      <c r="BS488" s="66"/>
      <c r="BT488" s="75"/>
      <c r="BU488" s="170"/>
      <c r="BV488" s="1"/>
      <c r="BW488" s="61">
        <f t="shared" si="407"/>
        <v>479</v>
      </c>
    </row>
    <row r="489" spans="2:75" x14ac:dyDescent="0.3">
      <c r="B489" s="158">
        <f t="shared" si="406"/>
        <v>44389</v>
      </c>
      <c r="C489" s="61"/>
      <c r="D489" s="17">
        <v>19996</v>
      </c>
      <c r="E489" s="16"/>
      <c r="F489" s="16"/>
      <c r="G489" s="16"/>
      <c r="H489" s="16">
        <f t="shared" si="408"/>
        <v>34189889</v>
      </c>
      <c r="I489" s="16"/>
      <c r="J489" s="436">
        <f t="shared" si="409"/>
        <v>5.8519352109179853E-4</v>
      </c>
      <c r="K489" s="16"/>
      <c r="L489" s="16"/>
      <c r="M489" s="16"/>
      <c r="N489" s="16">
        <f t="shared" si="410"/>
        <v>116181</v>
      </c>
      <c r="O489" s="16">
        <f t="shared" si="411"/>
        <v>71228.93541666666</v>
      </c>
      <c r="P489" s="41"/>
      <c r="Q489" s="17">
        <f t="shared" si="412"/>
        <v>116181</v>
      </c>
      <c r="R489" s="16"/>
      <c r="S489" s="60">
        <f t="shared" si="413"/>
        <v>0.45533689919955905</v>
      </c>
      <c r="T489" s="16"/>
      <c r="U489" s="41"/>
      <c r="V489" s="10">
        <f t="shared" si="356"/>
        <v>381</v>
      </c>
      <c r="W489" s="34">
        <v>163</v>
      </c>
      <c r="X489" s="33">
        <v>4256</v>
      </c>
      <c r="Y489" s="33"/>
      <c r="Z489" s="33">
        <f t="shared" si="414"/>
        <v>1186</v>
      </c>
      <c r="AA489" s="33">
        <f t="shared" si="415"/>
        <v>607607</v>
      </c>
      <c r="AB489" s="33"/>
      <c r="AC489" s="46">
        <f t="shared" si="416"/>
        <v>1.7771540586165695E-2</v>
      </c>
      <c r="AD489" s="33"/>
      <c r="AE489" s="33">
        <f t="shared" si="417"/>
        <v>1265.8479166666666</v>
      </c>
      <c r="AF489" s="50"/>
      <c r="AG489" s="33">
        <f t="shared" si="418"/>
        <v>1388</v>
      </c>
      <c r="AH489" s="33">
        <f t="shared" si="432"/>
        <v>1127620400.060914</v>
      </c>
      <c r="AI489" s="213">
        <f t="shared" si="419"/>
        <v>1.5362106803218726E-2</v>
      </c>
      <c r="AJ489" s="50"/>
      <c r="AK489" s="111"/>
      <c r="AL489" s="23">
        <f t="shared" si="420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21"/>
        <v>1.2838143813130463E-3</v>
      </c>
      <c r="AS489" s="25"/>
      <c r="AT489" s="25"/>
      <c r="AU489" s="24"/>
      <c r="AV489" s="298">
        <f t="shared" si="422"/>
        <v>0.85644171000379676</v>
      </c>
      <c r="AW489" s="298"/>
      <c r="AX489" s="24">
        <f t="shared" si="423"/>
        <v>61003.431250000001</v>
      </c>
      <c r="AY489" s="308"/>
      <c r="AZ489" s="111"/>
      <c r="BA489" s="65">
        <f t="shared" si="424"/>
        <v>1358363</v>
      </c>
      <c r="BB489" s="66"/>
      <c r="BC489" s="66">
        <v>513163890</v>
      </c>
      <c r="BD489" s="66"/>
      <c r="BE489" s="66">
        <f t="shared" si="425"/>
        <v>19996</v>
      </c>
      <c r="BF489" s="66"/>
      <c r="BG489" s="144">
        <f t="shared" si="426"/>
        <v>1.4720660088650825E-2</v>
      </c>
      <c r="BH489" s="66"/>
      <c r="BI489" s="170"/>
      <c r="BJ489" s="66"/>
      <c r="BK489" s="66">
        <f t="shared" si="427"/>
        <v>4698219</v>
      </c>
      <c r="BL489" s="66"/>
      <c r="BM489" s="144">
        <f t="shared" si="428"/>
        <v>2.4728732313244656E-2</v>
      </c>
      <c r="BN489" s="65">
        <f t="shared" si="429"/>
        <v>1069091.4375</v>
      </c>
      <c r="BO489" s="66"/>
      <c r="BP489" s="66">
        <f t="shared" si="430"/>
        <v>33282911</v>
      </c>
      <c r="BQ489" s="66"/>
      <c r="BR489" s="435">
        <f t="shared" si="431"/>
        <v>6.4858248307377978E-2</v>
      </c>
      <c r="BS489" s="66"/>
      <c r="BT489" s="75"/>
      <c r="BU489" s="170"/>
      <c r="BV489" s="1"/>
      <c r="BW489" s="61">
        <f t="shared" si="407"/>
        <v>480</v>
      </c>
    </row>
    <row r="490" spans="2:75" x14ac:dyDescent="0.3">
      <c r="B490" s="158">
        <f t="shared" si="406"/>
        <v>44390</v>
      </c>
      <c r="C490" s="61"/>
      <c r="D490" s="17">
        <v>39754</v>
      </c>
      <c r="E490" s="16"/>
      <c r="F490" s="16"/>
      <c r="G490" s="16"/>
      <c r="H490" s="16">
        <f t="shared" si="408"/>
        <v>34229643</v>
      </c>
      <c r="I490" s="16"/>
      <c r="J490" s="436">
        <f t="shared" si="409"/>
        <v>1.1627414174991912E-3</v>
      </c>
      <c r="K490" s="16"/>
      <c r="L490" s="16"/>
      <c r="M490" s="16"/>
      <c r="N490" s="16">
        <f t="shared" si="410"/>
        <v>144323</v>
      </c>
      <c r="O490" s="16">
        <f t="shared" si="411"/>
        <v>71163.498960498953</v>
      </c>
      <c r="P490" s="41"/>
      <c r="Q490" s="17">
        <f t="shared" si="412"/>
        <v>144323</v>
      </c>
      <c r="R490" s="16"/>
      <c r="S490" s="60">
        <f t="shared" si="413"/>
        <v>0.80367676464707061</v>
      </c>
      <c r="T490" s="16"/>
      <c r="U490" s="41"/>
      <c r="V490" s="10">
        <f t="shared" si="356"/>
        <v>382</v>
      </c>
      <c r="W490" s="34">
        <v>171</v>
      </c>
      <c r="X490" s="33">
        <v>4256</v>
      </c>
      <c r="Y490" s="33"/>
      <c r="Z490" s="33">
        <f t="shared" si="414"/>
        <v>1106</v>
      </c>
      <c r="AA490" s="33">
        <f t="shared" si="415"/>
        <v>607778</v>
      </c>
      <c r="AB490" s="33"/>
      <c r="AC490" s="46">
        <f t="shared" si="416"/>
        <v>1.7755896548497452E-2</v>
      </c>
      <c r="AD490" s="33"/>
      <c r="AE490" s="33">
        <f t="shared" si="417"/>
        <v>1263.5717255717257</v>
      </c>
      <c r="AF490" s="50"/>
      <c r="AG490" s="33">
        <f t="shared" si="418"/>
        <v>1357</v>
      </c>
      <c r="AH490" s="33">
        <f t="shared" si="432"/>
        <v>1127615115.060914</v>
      </c>
      <c r="AI490" s="213">
        <f t="shared" si="419"/>
        <v>6.431372549019608E-2</v>
      </c>
      <c r="AJ490" s="50"/>
      <c r="AK490" s="111" t="s">
        <v>26</v>
      </c>
      <c r="AL490" s="23">
        <f t="shared" si="420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21"/>
        <v>6.2677485320412473E-4</v>
      </c>
      <c r="AS490" s="25"/>
      <c r="AT490" s="25"/>
      <c r="AU490" s="24"/>
      <c r="AV490" s="298">
        <f t="shared" si="422"/>
        <v>0.85598321898945895</v>
      </c>
      <c r="AW490" s="298"/>
      <c r="AX490" s="24">
        <f t="shared" si="423"/>
        <v>60914.760914760918</v>
      </c>
      <c r="AY490" s="308"/>
      <c r="AZ490" s="111" t="s">
        <v>26</v>
      </c>
      <c r="BA490" s="65">
        <f t="shared" si="424"/>
        <v>536110</v>
      </c>
      <c r="BB490" s="66"/>
      <c r="BC490" s="66">
        <v>513700000</v>
      </c>
      <c r="BD490" s="66"/>
      <c r="BE490" s="66">
        <f t="shared" si="425"/>
        <v>39754</v>
      </c>
      <c r="BF490" s="66"/>
      <c r="BG490" s="144">
        <f t="shared" si="426"/>
        <v>7.4152692544440513E-2</v>
      </c>
      <c r="BH490" s="66"/>
      <c r="BI490" s="170"/>
      <c r="BJ490" s="66"/>
      <c r="BK490" s="66">
        <f t="shared" si="427"/>
        <v>4483397</v>
      </c>
      <c r="BL490" s="66"/>
      <c r="BM490" s="144">
        <f t="shared" si="428"/>
        <v>3.2190546587777077E-2</v>
      </c>
      <c r="BN490" s="65">
        <f t="shared" si="429"/>
        <v>1067983.367983368</v>
      </c>
      <c r="BO490" s="66"/>
      <c r="BP490" s="66">
        <f t="shared" si="430"/>
        <v>33322665</v>
      </c>
      <c r="BQ490" s="66"/>
      <c r="BR490" s="435">
        <f t="shared" si="431"/>
        <v>6.4867948218804747E-2</v>
      </c>
      <c r="BS490" s="66"/>
      <c r="BT490" s="75"/>
      <c r="BU490" s="170"/>
      <c r="BV490" s="1"/>
      <c r="BW490" s="61">
        <f t="shared" si="407"/>
        <v>481</v>
      </c>
    </row>
    <row r="491" spans="2:75" x14ac:dyDescent="0.3">
      <c r="B491" s="158">
        <f t="shared" si="406"/>
        <v>44391</v>
      </c>
      <c r="C491" s="61"/>
      <c r="D491" s="17">
        <v>35447</v>
      </c>
      <c r="E491" s="16"/>
      <c r="F491" s="16"/>
      <c r="G491" s="16"/>
      <c r="H491" s="16">
        <f t="shared" si="408"/>
        <v>34265090</v>
      </c>
      <c r="I491" s="16"/>
      <c r="J491" s="436">
        <f t="shared" si="409"/>
        <v>1.0355644083112406E-3</v>
      </c>
      <c r="K491" s="16"/>
      <c r="L491" s="16"/>
      <c r="M491" s="16"/>
      <c r="N491" s="16">
        <f t="shared" si="410"/>
        <v>162958</v>
      </c>
      <c r="O491" s="16">
        <f t="shared" si="411"/>
        <v>71089.398340248968</v>
      </c>
      <c r="P491" s="41"/>
      <c r="Q491" s="17">
        <f t="shared" si="412"/>
        <v>162958</v>
      </c>
      <c r="R491" s="16"/>
      <c r="S491" s="60">
        <f t="shared" si="413"/>
        <v>0.97211700209364527</v>
      </c>
      <c r="T491" s="16"/>
      <c r="U491" s="41"/>
      <c r="V491" s="10">
        <f t="shared" si="356"/>
        <v>383</v>
      </c>
      <c r="W491" s="34">
        <v>347</v>
      </c>
      <c r="X491" s="33">
        <v>4256</v>
      </c>
      <c r="Y491" s="33"/>
      <c r="Z491" s="33">
        <f t="shared" si="414"/>
        <v>1192</v>
      </c>
      <c r="AA491" s="33">
        <f t="shared" si="415"/>
        <v>608125</v>
      </c>
      <c r="AB491" s="33"/>
      <c r="AC491" s="46">
        <f t="shared" si="416"/>
        <v>1.7747655120707403E-2</v>
      </c>
      <c r="AD491" s="33"/>
      <c r="AE491" s="33">
        <f t="shared" si="417"/>
        <v>1261.6701244813278</v>
      </c>
      <c r="AF491" s="50"/>
      <c r="AG491" s="33">
        <f t="shared" si="418"/>
        <v>1453</v>
      </c>
      <c r="AH491" s="33">
        <f t="shared" si="432"/>
        <v>1127603594.060914</v>
      </c>
      <c r="AI491" s="213">
        <f t="shared" si="419"/>
        <v>0.13782302270947533</v>
      </c>
      <c r="AJ491" s="50"/>
      <c r="AK491" s="111"/>
      <c r="AL491" s="23">
        <f t="shared" si="420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21"/>
        <v>8.2935153583617749E-4</v>
      </c>
      <c r="AS491" s="25"/>
      <c r="AT491" s="25"/>
      <c r="AU491" s="24"/>
      <c r="AV491" s="298">
        <f t="shared" si="422"/>
        <v>0.85580688683438455</v>
      </c>
      <c r="AW491" s="298"/>
      <c r="AX491" s="24">
        <f t="shared" si="423"/>
        <v>60838.796680497922</v>
      </c>
      <c r="AY491" s="308"/>
      <c r="AZ491" s="111"/>
      <c r="BA491" s="65">
        <f t="shared" si="424"/>
        <v>874420</v>
      </c>
      <c r="BB491" s="66"/>
      <c r="BC491" s="66">
        <v>514574420</v>
      </c>
      <c r="BD491" s="66"/>
      <c r="BE491" s="66">
        <f t="shared" si="425"/>
        <v>35447</v>
      </c>
      <c r="BF491" s="66"/>
      <c r="BG491" s="144">
        <f t="shared" si="426"/>
        <v>4.0537727865327874E-2</v>
      </c>
      <c r="BH491" s="66"/>
      <c r="BI491" s="170"/>
      <c r="BJ491" s="66"/>
      <c r="BK491" s="66">
        <f t="shared" si="427"/>
        <v>4871547</v>
      </c>
      <c r="BL491" s="66"/>
      <c r="BM491" s="144">
        <f t="shared" si="428"/>
        <v>3.3450975634639266E-2</v>
      </c>
      <c r="BN491" s="65">
        <f t="shared" si="429"/>
        <v>1067581.7842323652</v>
      </c>
      <c r="BO491" s="66"/>
      <c r="BP491" s="66">
        <f t="shared" si="430"/>
        <v>33358112</v>
      </c>
      <c r="BQ491" s="66"/>
      <c r="BR491" s="435">
        <f t="shared" si="431"/>
        <v>6.4826603700976815E-2</v>
      </c>
      <c r="BS491" s="66"/>
      <c r="BT491" s="75"/>
      <c r="BU491" s="170"/>
      <c r="BV491" s="1"/>
      <c r="BW491" s="61">
        <f t="shared" si="407"/>
        <v>482</v>
      </c>
    </row>
    <row r="492" spans="2:75" x14ac:dyDescent="0.3">
      <c r="B492" s="158">
        <f t="shared" si="406"/>
        <v>44392</v>
      </c>
      <c r="C492" s="61"/>
      <c r="D492" s="17">
        <v>36674</v>
      </c>
      <c r="E492" s="16"/>
      <c r="F492" s="16"/>
      <c r="G492" s="16"/>
      <c r="H492" s="16">
        <f t="shared" si="408"/>
        <v>34301764</v>
      </c>
      <c r="I492" s="16"/>
      <c r="J492" s="436">
        <f t="shared" si="409"/>
        <v>1.0703021646813126E-3</v>
      </c>
      <c r="K492" s="16"/>
      <c r="L492" s="16"/>
      <c r="M492" s="16"/>
      <c r="N492" s="16">
        <f t="shared" si="410"/>
        <v>180285</v>
      </c>
      <c r="O492" s="16">
        <f t="shared" si="411"/>
        <v>71018.144927536225</v>
      </c>
      <c r="P492" s="41"/>
      <c r="Q492" s="17">
        <f t="shared" si="412"/>
        <v>180285</v>
      </c>
      <c r="R492" s="16"/>
      <c r="S492" s="60">
        <f t="shared" si="413"/>
        <v>1.1202766115090146</v>
      </c>
      <c r="T492" s="16"/>
      <c r="U492" s="41"/>
      <c r="V492" s="10">
        <f t="shared" si="356"/>
        <v>384</v>
      </c>
      <c r="W492" s="34">
        <v>344</v>
      </c>
      <c r="X492" s="33">
        <v>4256</v>
      </c>
      <c r="Y492" s="33"/>
      <c r="Z492" s="33">
        <f t="shared" si="414"/>
        <v>1170</v>
      </c>
      <c r="AA492" s="33">
        <f t="shared" si="415"/>
        <v>608469</v>
      </c>
      <c r="AB492" s="33"/>
      <c r="AC492" s="46">
        <f t="shared" si="416"/>
        <v>1.7738708714805453E-2</v>
      </c>
      <c r="AD492" s="33"/>
      <c r="AE492" s="33">
        <f t="shared" si="417"/>
        <v>1259.7701863354037</v>
      </c>
      <c r="AF492" s="50"/>
      <c r="AG492" s="33">
        <f t="shared" si="418"/>
        <v>1536</v>
      </c>
      <c r="AH492" s="33">
        <f t="shared" si="432"/>
        <v>1127591014.060914</v>
      </c>
      <c r="AI492" s="213">
        <f t="shared" si="419"/>
        <v>0.25592804578904332</v>
      </c>
      <c r="AJ492" s="50"/>
      <c r="AK492" s="111"/>
      <c r="AL492" s="23">
        <f t="shared" si="420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21"/>
        <v>6.006281479864822E-4</v>
      </c>
      <c r="AS492" s="25"/>
      <c r="AT492" s="25"/>
      <c r="AU492" s="24"/>
      <c r="AV492" s="298">
        <f t="shared" si="422"/>
        <v>0.85540536632460074</v>
      </c>
      <c r="AW492" s="298"/>
      <c r="AX492" s="24">
        <f t="shared" si="423"/>
        <v>60749.302277432711</v>
      </c>
      <c r="AY492" s="308"/>
      <c r="AZ492" s="111"/>
      <c r="BA492" s="65">
        <f t="shared" si="424"/>
        <v>637606</v>
      </c>
      <c r="BB492" s="66"/>
      <c r="BC492" s="66">
        <v>515212026</v>
      </c>
      <c r="BD492" s="66"/>
      <c r="BE492" s="66">
        <f t="shared" si="425"/>
        <v>36674</v>
      </c>
      <c r="BF492" s="66"/>
      <c r="BG492" s="144">
        <f t="shared" si="426"/>
        <v>5.7518279313557276E-2</v>
      </c>
      <c r="BH492" s="66"/>
      <c r="BI492" s="170"/>
      <c r="BJ492" s="66"/>
      <c r="BK492" s="66">
        <f t="shared" si="427"/>
        <v>4731685</v>
      </c>
      <c r="BL492" s="66"/>
      <c r="BM492" s="144">
        <f t="shared" si="428"/>
        <v>3.810164877839501E-2</v>
      </c>
      <c r="BN492" s="65">
        <f t="shared" si="429"/>
        <v>1066691.5652173914</v>
      </c>
      <c r="BO492" s="66"/>
      <c r="BP492" s="66">
        <f t="shared" si="430"/>
        <v>33394786</v>
      </c>
      <c r="BQ492" s="66"/>
      <c r="BR492" s="435">
        <f t="shared" si="431"/>
        <v>6.4817559208138517E-2</v>
      </c>
      <c r="BS492" s="66"/>
      <c r="BT492" s="75"/>
      <c r="BU492" s="170"/>
      <c r="BV492" s="1"/>
      <c r="BW492" s="61">
        <f t="shared" si="407"/>
        <v>483</v>
      </c>
    </row>
    <row r="493" spans="2:75" x14ac:dyDescent="0.3">
      <c r="B493" s="158">
        <f t="shared" si="406"/>
        <v>44393</v>
      </c>
      <c r="C493" s="61"/>
      <c r="D493" s="17">
        <v>40529</v>
      </c>
      <c r="E493" s="16"/>
      <c r="F493" s="16"/>
      <c r="G493" s="16"/>
      <c r="H493" s="16">
        <f t="shared" si="408"/>
        <v>34342293</v>
      </c>
      <c r="I493" s="16"/>
      <c r="J493" s="436">
        <f t="shared" si="409"/>
        <v>1.1815427334874089E-3</v>
      </c>
      <c r="K493" s="16"/>
      <c r="L493" s="16"/>
      <c r="M493" s="16"/>
      <c r="N493" s="16">
        <f t="shared" si="410"/>
        <v>193577</v>
      </c>
      <c r="O493" s="16">
        <f t="shared" si="411"/>
        <v>70955.150826446275</v>
      </c>
      <c r="P493" s="41"/>
      <c r="Q493" s="17">
        <f t="shared" si="412"/>
        <v>193577</v>
      </c>
      <c r="R493" s="16"/>
      <c r="S493" s="60">
        <f t="shared" si="413"/>
        <v>1.0622476482682945</v>
      </c>
      <c r="T493" s="16"/>
      <c r="U493" s="41"/>
      <c r="V493" s="10">
        <f t="shared" si="356"/>
        <v>385</v>
      </c>
      <c r="W493" s="34">
        <v>293</v>
      </c>
      <c r="X493" s="33">
        <v>4256</v>
      </c>
      <c r="Y493" s="33"/>
      <c r="Z493" s="33">
        <f t="shared" si="414"/>
        <v>1345</v>
      </c>
      <c r="AA493" s="33">
        <f t="shared" si="415"/>
        <v>608762</v>
      </c>
      <c r="AB493" s="33"/>
      <c r="AC493" s="46">
        <f t="shared" si="416"/>
        <v>1.7726306161327084E-2</v>
      </c>
      <c r="AD493" s="33"/>
      <c r="AE493" s="33">
        <f t="shared" si="417"/>
        <v>1257.7727272727273</v>
      </c>
      <c r="AF493" s="50"/>
      <c r="AG493" s="33">
        <f t="shared" si="418"/>
        <v>1463</v>
      </c>
      <c r="AH493" s="33">
        <f t="shared" si="432"/>
        <v>1127576951.060914</v>
      </c>
      <c r="AI493" s="213">
        <f t="shared" si="419"/>
        <v>0.15469613259668508</v>
      </c>
      <c r="AJ493" s="50"/>
      <c r="AK493" s="111"/>
      <c r="AL493" s="23">
        <f t="shared" si="420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21"/>
        <v>5.6635707426438075E-4</v>
      </c>
      <c r="AS493" s="25"/>
      <c r="AT493" s="25"/>
      <c r="AU493" s="24"/>
      <c r="AV493" s="298">
        <f t="shared" si="422"/>
        <v>0.85487975424355034</v>
      </c>
      <c r="AW493" s="298"/>
      <c r="AX493" s="24">
        <f t="shared" si="423"/>
        <v>60658.121900826445</v>
      </c>
      <c r="AY493" s="308"/>
      <c r="AZ493" s="111"/>
      <c r="BA493" s="65">
        <f t="shared" si="424"/>
        <v>852776</v>
      </c>
      <c r="BB493" s="66"/>
      <c r="BC493" s="66">
        <v>516064802</v>
      </c>
      <c r="BD493" s="66"/>
      <c r="BE493" s="66">
        <f t="shared" si="425"/>
        <v>40529</v>
      </c>
      <c r="BF493" s="66"/>
      <c r="BG493" s="144">
        <f t="shared" si="426"/>
        <v>4.7525962269107012E-2</v>
      </c>
      <c r="BH493" s="66"/>
      <c r="BI493" s="170"/>
      <c r="BJ493" s="66"/>
      <c r="BK493" s="66">
        <f t="shared" si="427"/>
        <v>4636798</v>
      </c>
      <c r="BL493" s="66"/>
      <c r="BM493" s="144">
        <f t="shared" si="428"/>
        <v>4.1747990747062952E-2</v>
      </c>
      <c r="BN493" s="65">
        <f t="shared" si="429"/>
        <v>1066249.5909090908</v>
      </c>
      <c r="BO493" s="66"/>
      <c r="BP493" s="66">
        <f t="shared" si="430"/>
        <v>33435315</v>
      </c>
      <c r="BQ493" s="66"/>
      <c r="BR493" s="435">
        <f t="shared" si="431"/>
        <v>6.478898555069447E-2</v>
      </c>
      <c r="BS493" s="66"/>
      <c r="BT493" s="75"/>
      <c r="BU493" s="170"/>
      <c r="BV493" s="1"/>
      <c r="BW493" s="61">
        <f t="shared" si="407"/>
        <v>484</v>
      </c>
    </row>
    <row r="494" spans="2:75" x14ac:dyDescent="0.3">
      <c r="B494" s="158">
        <f t="shared" si="406"/>
        <v>44394</v>
      </c>
      <c r="C494" s="61"/>
      <c r="D494" s="17">
        <v>24081</v>
      </c>
      <c r="E494" s="16"/>
      <c r="F494" s="16"/>
      <c r="G494" s="16"/>
      <c r="H494" s="16">
        <f t="shared" si="408"/>
        <v>34366374</v>
      </c>
      <c r="I494" s="16"/>
      <c r="J494" s="436">
        <f t="shared" si="409"/>
        <v>7.0120536214631911E-4</v>
      </c>
      <c r="K494" s="16"/>
      <c r="L494" s="16"/>
      <c r="M494" s="16"/>
      <c r="N494" s="16">
        <f t="shared" si="410"/>
        <v>203123</v>
      </c>
      <c r="O494" s="16">
        <f t="shared" si="411"/>
        <v>70858.503092783503</v>
      </c>
      <c r="P494" s="41"/>
      <c r="Q494" s="17">
        <f t="shared" si="412"/>
        <v>203123</v>
      </c>
      <c r="R494" s="16"/>
      <c r="S494" s="60">
        <f t="shared" si="413"/>
        <v>1.0226539472636023</v>
      </c>
      <c r="T494" s="16"/>
      <c r="U494" s="41"/>
      <c r="V494" s="10">
        <f t="shared" si="356"/>
        <v>386</v>
      </c>
      <c r="W494" s="34">
        <v>113</v>
      </c>
      <c r="X494" s="33">
        <v>4256</v>
      </c>
      <c r="Y494" s="33"/>
      <c r="Z494" s="33">
        <f t="shared" si="414"/>
        <v>1431</v>
      </c>
      <c r="AA494" s="33">
        <f t="shared" si="415"/>
        <v>608875</v>
      </c>
      <c r="AB494" s="33"/>
      <c r="AC494" s="46">
        <f t="shared" si="416"/>
        <v>1.7717173187954016E-2</v>
      </c>
      <c r="AD494" s="33"/>
      <c r="AE494" s="33">
        <f t="shared" si="417"/>
        <v>1255.4123711340205</v>
      </c>
      <c r="AF494" s="50"/>
      <c r="AG494" s="33">
        <f t="shared" si="418"/>
        <v>1458</v>
      </c>
      <c r="AH494" s="33">
        <f t="shared" si="432"/>
        <v>1127563218.060914</v>
      </c>
      <c r="AI494" s="213">
        <f t="shared" si="419"/>
        <v>0.13110938712179984</v>
      </c>
      <c r="AJ494" s="50"/>
      <c r="AK494" s="111"/>
      <c r="AL494" s="23">
        <f t="shared" si="420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21"/>
        <v>3.6275656980248774E-4</v>
      </c>
      <c r="AS494" s="25"/>
      <c r="AT494" s="25"/>
      <c r="AU494" s="24"/>
      <c r="AV494" s="298">
        <f t="shared" si="422"/>
        <v>0.8545906239628307</v>
      </c>
      <c r="AW494" s="298"/>
      <c r="AX494" s="24">
        <f t="shared" si="423"/>
        <v>60555.01237113402</v>
      </c>
      <c r="AY494" s="308"/>
      <c r="AZ494" s="111"/>
      <c r="BA494" s="65">
        <f t="shared" si="424"/>
        <v>212860</v>
      </c>
      <c r="BB494" s="66"/>
      <c r="BC494" s="66">
        <v>516277662</v>
      </c>
      <c r="BD494" s="66"/>
      <c r="BE494" s="66">
        <f t="shared" si="425"/>
        <v>24081</v>
      </c>
      <c r="BF494" s="66"/>
      <c r="BG494" s="144">
        <f t="shared" si="426"/>
        <v>0.11313069623226533</v>
      </c>
      <c r="BH494" s="66"/>
      <c r="BI494" s="170"/>
      <c r="BJ494" s="66"/>
      <c r="BK494" s="66">
        <f t="shared" si="427"/>
        <v>4606997</v>
      </c>
      <c r="BL494" s="66"/>
      <c r="BM494" s="144">
        <f t="shared" si="428"/>
        <v>4.409010902329652E-2</v>
      </c>
      <c r="BN494" s="65">
        <f t="shared" si="429"/>
        <v>1064490.024742268</v>
      </c>
      <c r="BO494" s="66"/>
      <c r="BP494" s="66">
        <f t="shared" si="430"/>
        <v>33459396</v>
      </c>
      <c r="BQ494" s="66"/>
      <c r="BR494" s="435">
        <f t="shared" si="431"/>
        <v>6.480891671815156E-2</v>
      </c>
      <c r="BS494" s="66"/>
      <c r="BT494" s="75"/>
      <c r="BU494" s="170"/>
      <c r="BV494" s="1"/>
      <c r="BW494" s="61">
        <f t="shared" si="407"/>
        <v>485</v>
      </c>
    </row>
    <row r="495" spans="2:75" x14ac:dyDescent="0.3">
      <c r="B495" s="347">
        <f t="shared" si="406"/>
        <v>44395</v>
      </c>
      <c r="C495" s="61"/>
      <c r="D495" s="17">
        <v>22278</v>
      </c>
      <c r="E495" s="16"/>
      <c r="F495" s="16"/>
      <c r="G495" s="16"/>
      <c r="H495" s="16">
        <f t="shared" si="408"/>
        <v>34388652</v>
      </c>
      <c r="I495" s="16"/>
      <c r="J495" s="436">
        <f t="shared" si="409"/>
        <v>6.4824994338943064E-4</v>
      </c>
      <c r="K495" s="16"/>
      <c r="L495" s="16"/>
      <c r="M495" s="16"/>
      <c r="N495" s="16">
        <f t="shared" si="410"/>
        <v>218759</v>
      </c>
      <c r="O495" s="16">
        <f t="shared" si="411"/>
        <v>70758.543209876545</v>
      </c>
      <c r="P495" s="41"/>
      <c r="Q495" s="17">
        <f t="shared" si="412"/>
        <v>218759</v>
      </c>
      <c r="R495" s="16"/>
      <c r="S495" s="60">
        <f t="shared" si="413"/>
        <v>1.1591539425762705</v>
      </c>
      <c r="T495" s="16"/>
      <c r="U495" s="41"/>
      <c r="V495" s="10">
        <f t="shared" si="356"/>
        <v>387</v>
      </c>
      <c r="W495" s="34">
        <v>82</v>
      </c>
      <c r="X495" s="33">
        <v>4256</v>
      </c>
      <c r="Y495" s="33"/>
      <c r="Z495" s="33">
        <f t="shared" si="414"/>
        <v>1350</v>
      </c>
      <c r="AA495" s="33">
        <f t="shared" si="415"/>
        <v>608957</v>
      </c>
      <c r="AB495" s="33"/>
      <c r="AC495" s="46">
        <f t="shared" si="416"/>
        <v>1.7708079979407161E-2</v>
      </c>
      <c r="AD495" s="33"/>
      <c r="AE495" s="33">
        <f t="shared" si="417"/>
        <v>1252.9979423868313</v>
      </c>
      <c r="AF495" s="50"/>
      <c r="AG495" s="33">
        <f t="shared" si="418"/>
        <v>1513</v>
      </c>
      <c r="AH495" s="33">
        <f t="shared" si="432"/>
        <v>1127549829.060914</v>
      </c>
      <c r="AI495" s="213">
        <f t="shared" si="419"/>
        <v>0.19984139571768439</v>
      </c>
      <c r="AJ495" s="50"/>
      <c r="AK495" s="111"/>
      <c r="AL495" s="23">
        <f t="shared" si="420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21"/>
        <v>3.8652763248658519E-4</v>
      </c>
      <c r="AS495" s="25"/>
      <c r="AT495" s="25"/>
      <c r="AU495" s="24"/>
      <c r="AV495" s="298">
        <f t="shared" si="422"/>
        <v>0.85436710342702582</v>
      </c>
      <c r="AW495" s="298"/>
      <c r="AX495" s="24">
        <f t="shared" si="423"/>
        <v>60453.771604938273</v>
      </c>
      <c r="AY495" s="308"/>
      <c r="AZ495" s="111"/>
      <c r="BA495" s="65">
        <f t="shared" si="424"/>
        <v>1092874</v>
      </c>
      <c r="BB495" s="66"/>
      <c r="BC495" s="66">
        <v>517370536</v>
      </c>
      <c r="BD495" s="66"/>
      <c r="BE495" s="66">
        <f t="shared" si="425"/>
        <v>22278</v>
      </c>
      <c r="BF495" s="66"/>
      <c r="BG495" s="144">
        <f t="shared" si="426"/>
        <v>2.0384783607259392E-2</v>
      </c>
      <c r="BH495" s="66"/>
      <c r="BI495" s="170"/>
      <c r="BJ495" s="66"/>
      <c r="BK495" s="66">
        <f t="shared" si="427"/>
        <v>5565009</v>
      </c>
      <c r="BL495" s="66"/>
      <c r="BM495" s="144">
        <f t="shared" si="428"/>
        <v>3.9309729777615814E-2</v>
      </c>
      <c r="BN495" s="65">
        <f t="shared" si="429"/>
        <v>1064548.4279835392</v>
      </c>
      <c r="BO495" s="66"/>
      <c r="BP495" s="66">
        <f t="shared" si="430"/>
        <v>33481674</v>
      </c>
      <c r="BQ495" s="66"/>
      <c r="BR495" s="435">
        <f t="shared" si="431"/>
        <v>6.4715076855478296E-2</v>
      </c>
      <c r="BS495" s="66"/>
      <c r="BT495" s="75"/>
      <c r="BU495" s="170"/>
      <c r="BV495" s="1"/>
      <c r="BW495" s="61">
        <f t="shared" si="407"/>
        <v>486</v>
      </c>
    </row>
    <row r="496" spans="2:75" x14ac:dyDescent="0.3">
      <c r="B496" s="158">
        <f t="shared" si="406"/>
        <v>44396</v>
      </c>
      <c r="C496" s="61"/>
      <c r="D496" s="17">
        <v>32576</v>
      </c>
      <c r="E496" s="16"/>
      <c r="F496" s="16"/>
      <c r="G496" s="16"/>
      <c r="H496" s="16">
        <f t="shared" si="408"/>
        <v>34421228</v>
      </c>
      <c r="I496" s="16"/>
      <c r="J496" s="436">
        <f t="shared" si="409"/>
        <v>9.4728923948516502E-4</v>
      </c>
      <c r="K496" s="16"/>
      <c r="L496" s="16"/>
      <c r="M496" s="16"/>
      <c r="N496" s="16">
        <f t="shared" si="410"/>
        <v>231339</v>
      </c>
      <c r="O496" s="16">
        <f t="shared" si="411"/>
        <v>70680.139630390142</v>
      </c>
      <c r="P496" s="41"/>
      <c r="Q496" s="17">
        <f t="shared" si="412"/>
        <v>231339</v>
      </c>
      <c r="R496" s="16"/>
      <c r="S496" s="60">
        <f t="shared" si="413"/>
        <v>0.99119477367211506</v>
      </c>
      <c r="T496" s="16"/>
      <c r="U496" s="41"/>
      <c r="V496" s="10">
        <f t="shared" si="356"/>
        <v>388</v>
      </c>
      <c r="W496" s="34">
        <v>137</v>
      </c>
      <c r="X496" s="33">
        <v>4256</v>
      </c>
      <c r="Y496" s="33"/>
      <c r="Z496" s="33">
        <f t="shared" si="414"/>
        <v>1316</v>
      </c>
      <c r="AA496" s="33">
        <f t="shared" si="415"/>
        <v>609094</v>
      </c>
      <c r="AB496" s="33"/>
      <c r="AC496" s="46">
        <f t="shared" si="416"/>
        <v>1.7695301283266244E-2</v>
      </c>
      <c r="AD496" s="33"/>
      <c r="AE496" s="33">
        <f t="shared" si="417"/>
        <v>1250.7063655030802</v>
      </c>
      <c r="AF496" s="50"/>
      <c r="AG496" s="33">
        <f t="shared" si="418"/>
        <v>1487</v>
      </c>
      <c r="AH496" s="33">
        <f t="shared" si="432"/>
        <v>1127542047.060914</v>
      </c>
      <c r="AI496" s="213">
        <f t="shared" si="419"/>
        <v>7.1325648414985593E-2</v>
      </c>
      <c r="AJ496" s="50"/>
      <c r="AK496" s="111"/>
      <c r="AL496" s="23">
        <f t="shared" si="420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21"/>
        <v>1.0695176973133877E-3</v>
      </c>
      <c r="AS496" s="25"/>
      <c r="AT496" s="25"/>
      <c r="AU496" s="24"/>
      <c r="AV496" s="298">
        <f t="shared" si="422"/>
        <v>0.85447143257062186</v>
      </c>
      <c r="AW496" s="298"/>
      <c r="AX496" s="24">
        <f t="shared" si="423"/>
        <v>60394.160164271045</v>
      </c>
      <c r="AY496" s="308"/>
      <c r="AZ496" s="111"/>
      <c r="BA496" s="65">
        <f t="shared" si="424"/>
        <v>614626</v>
      </c>
      <c r="BB496" s="66"/>
      <c r="BC496" s="66">
        <v>517985162</v>
      </c>
      <c r="BD496" s="66"/>
      <c r="BE496" s="66">
        <f t="shared" si="425"/>
        <v>32576</v>
      </c>
      <c r="BF496" s="66"/>
      <c r="BG496" s="144">
        <f t="shared" si="426"/>
        <v>5.3001337398678218E-2</v>
      </c>
      <c r="BH496" s="66"/>
      <c r="BI496" s="170"/>
      <c r="BJ496" s="66"/>
      <c r="BK496" s="66">
        <f t="shared" si="427"/>
        <v>4821272</v>
      </c>
      <c r="BL496" s="66"/>
      <c r="BM496" s="144">
        <f t="shared" si="428"/>
        <v>4.7982980425082838E-2</v>
      </c>
      <c r="BN496" s="65">
        <f t="shared" si="429"/>
        <v>1063624.5626283367</v>
      </c>
      <c r="BO496" s="66"/>
      <c r="BP496" s="66">
        <f t="shared" si="430"/>
        <v>33514250</v>
      </c>
      <c r="BQ496" s="66"/>
      <c r="BR496" s="435">
        <f t="shared" si="431"/>
        <v>6.4701177675819219E-2</v>
      </c>
      <c r="BS496" s="66"/>
      <c r="BT496" s="75"/>
      <c r="BU496" s="170"/>
      <c r="BV496" s="1"/>
      <c r="BW496" s="61">
        <f t="shared" si="407"/>
        <v>487</v>
      </c>
    </row>
    <row r="497" spans="2:75" x14ac:dyDescent="0.3">
      <c r="B497" s="158">
        <f t="shared" si="406"/>
        <v>44397</v>
      </c>
      <c r="C497" s="61"/>
      <c r="D497" s="17">
        <v>44232</v>
      </c>
      <c r="E497" s="16"/>
      <c r="F497" s="16"/>
      <c r="G497" s="16"/>
      <c r="H497" s="16">
        <f t="shared" si="408"/>
        <v>34465460</v>
      </c>
      <c r="I497" s="16"/>
      <c r="J497" s="436">
        <f t="shared" si="409"/>
        <v>1.2850209760093393E-3</v>
      </c>
      <c r="K497" s="16"/>
      <c r="L497" s="16"/>
      <c r="M497" s="16"/>
      <c r="N497" s="16">
        <f t="shared" si="410"/>
        <v>235817</v>
      </c>
      <c r="O497" s="16">
        <f t="shared" si="411"/>
        <v>70625.942622950824</v>
      </c>
      <c r="P497" s="41"/>
      <c r="Q497" s="17">
        <f t="shared" si="412"/>
        <v>235817</v>
      </c>
      <c r="R497" s="16"/>
      <c r="S497" s="60">
        <f t="shared" si="413"/>
        <v>0.63395300818303391</v>
      </c>
      <c r="T497" s="16"/>
      <c r="U497" s="41"/>
      <c r="V497" s="10">
        <f t="shared" si="356"/>
        <v>389</v>
      </c>
      <c r="W497" s="34">
        <v>256</v>
      </c>
      <c r="X497" s="33">
        <v>4256</v>
      </c>
      <c r="Y497" s="33"/>
      <c r="Z497" s="33">
        <f t="shared" si="414"/>
        <v>1225</v>
      </c>
      <c r="AA497" s="33">
        <f t="shared" si="415"/>
        <v>609350</v>
      </c>
      <c r="AB497" s="33"/>
      <c r="AC497" s="46">
        <f t="shared" si="416"/>
        <v>1.7680019358511392E-2</v>
      </c>
      <c r="AD497" s="33"/>
      <c r="AE497" s="33">
        <f t="shared" si="417"/>
        <v>1248.6680327868853</v>
      </c>
      <c r="AF497" s="50"/>
      <c r="AG497" s="33">
        <f t="shared" si="418"/>
        <v>1572</v>
      </c>
      <c r="AH497" s="33">
        <f t="shared" si="432"/>
        <v>1127537625.060914</v>
      </c>
      <c r="AI497" s="213">
        <f t="shared" si="419"/>
        <v>0.15843773028739869</v>
      </c>
      <c r="AJ497" s="50"/>
      <c r="AK497" s="111"/>
      <c r="AL497" s="23">
        <f t="shared" si="420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21"/>
        <v>7.8930486636114917E-4</v>
      </c>
      <c r="AS497" s="25"/>
      <c r="AT497" s="25"/>
      <c r="AU497" s="24"/>
      <c r="AV497" s="298">
        <f t="shared" si="422"/>
        <v>0.85404840092080592</v>
      </c>
      <c r="AW497" s="298"/>
      <c r="AX497" s="24">
        <f t="shared" si="423"/>
        <v>60317.973360655735</v>
      </c>
      <c r="AY497" s="308"/>
      <c r="AZ497" s="111"/>
      <c r="BA497" s="65">
        <f t="shared" si="424"/>
        <v>673069</v>
      </c>
      <c r="BB497" s="66"/>
      <c r="BC497" s="66">
        <v>518658231</v>
      </c>
      <c r="BD497" s="66"/>
      <c r="BE497" s="66">
        <f t="shared" si="425"/>
        <v>44232</v>
      </c>
      <c r="BF497" s="66"/>
      <c r="BG497" s="144">
        <f t="shared" si="426"/>
        <v>6.571688786736575E-2</v>
      </c>
      <c r="BH497" s="66"/>
      <c r="BI497" s="170"/>
      <c r="BJ497" s="66"/>
      <c r="BK497" s="66">
        <f t="shared" si="427"/>
        <v>4958231</v>
      </c>
      <c r="BL497" s="66"/>
      <c r="BM497" s="144">
        <f t="shared" si="428"/>
        <v>4.7560712681599546E-2</v>
      </c>
      <c r="BN497" s="65">
        <f t="shared" si="429"/>
        <v>1062824.2438524591</v>
      </c>
      <c r="BO497" s="66"/>
      <c r="BP497" s="66">
        <f t="shared" si="430"/>
        <v>33558482</v>
      </c>
      <c r="BQ497" s="66"/>
      <c r="BR497" s="435">
        <f t="shared" si="431"/>
        <v>6.4702495775103203E-2</v>
      </c>
      <c r="BS497" s="66"/>
      <c r="BT497" s="75"/>
      <c r="BU497" s="170"/>
      <c r="BV497" s="1"/>
      <c r="BW497" s="61">
        <f t="shared" si="407"/>
        <v>488</v>
      </c>
    </row>
    <row r="498" spans="2:75" x14ac:dyDescent="0.3">
      <c r="B498" s="158">
        <f t="shared" si="406"/>
        <v>44398</v>
      </c>
      <c r="C498" s="61"/>
      <c r="D498" s="17">
        <v>56525</v>
      </c>
      <c r="E498" s="16"/>
      <c r="F498" s="16"/>
      <c r="G498" s="16"/>
      <c r="H498" s="16">
        <f t="shared" si="408"/>
        <v>34521985</v>
      </c>
      <c r="I498" s="16"/>
      <c r="J498" s="436">
        <f t="shared" si="409"/>
        <v>1.6400477463524351E-3</v>
      </c>
      <c r="K498" s="16"/>
      <c r="L498" s="16"/>
      <c r="M498" s="16"/>
      <c r="N498" s="16">
        <f t="shared" si="410"/>
        <v>256895</v>
      </c>
      <c r="O498" s="16">
        <f t="shared" si="411"/>
        <v>70597.106339468301</v>
      </c>
      <c r="P498" s="41"/>
      <c r="Q498" s="17">
        <f t="shared" si="412"/>
        <v>256895</v>
      </c>
      <c r="R498" s="16"/>
      <c r="S498" s="60">
        <f t="shared" si="413"/>
        <v>0.57644914640582234</v>
      </c>
      <c r="T498" s="16"/>
      <c r="U498" s="41"/>
      <c r="V498" s="10">
        <f t="shared" si="356"/>
        <v>390</v>
      </c>
      <c r="W498" s="34">
        <v>416</v>
      </c>
      <c r="X498" s="33">
        <v>4256</v>
      </c>
      <c r="Y498" s="33"/>
      <c r="Z498" s="33">
        <f t="shared" si="414"/>
        <v>1297</v>
      </c>
      <c r="AA498" s="33">
        <f t="shared" si="415"/>
        <v>609766</v>
      </c>
      <c r="AB498" s="33"/>
      <c r="AC498" s="46">
        <f t="shared" si="416"/>
        <v>1.7663121051700821E-2</v>
      </c>
      <c r="AD498" s="33"/>
      <c r="AE498" s="33">
        <f t="shared" si="417"/>
        <v>1246.9652351738241</v>
      </c>
      <c r="AF498" s="50"/>
      <c r="AG498" s="33">
        <f t="shared" si="418"/>
        <v>1641</v>
      </c>
      <c r="AH498" s="33">
        <f t="shared" si="432"/>
        <v>1127527870.060914</v>
      </c>
      <c r="AI498" s="213">
        <f t="shared" si="419"/>
        <v>0.12938747419132829</v>
      </c>
      <c r="AJ498" s="50"/>
      <c r="AK498" s="111"/>
      <c r="AL498" s="23">
        <f t="shared" si="420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21"/>
        <v>7.8925989592518425E-4</v>
      </c>
      <c r="AS498" s="25"/>
      <c r="AT498" s="25"/>
      <c r="AU498" s="24"/>
      <c r="AV498" s="298">
        <f t="shared" si="422"/>
        <v>0.85332297664806933</v>
      </c>
      <c r="AW498" s="298"/>
      <c r="AX498" s="24">
        <f t="shared" si="423"/>
        <v>60242.132924335376</v>
      </c>
      <c r="AY498" s="308"/>
      <c r="AZ498" s="111"/>
      <c r="BA498" s="65">
        <f t="shared" si="424"/>
        <v>822020</v>
      </c>
      <c r="BB498" s="66"/>
      <c r="BC498" s="66">
        <v>519480251</v>
      </c>
      <c r="BD498" s="66"/>
      <c r="BE498" s="66">
        <f t="shared" si="425"/>
        <v>56525</v>
      </c>
      <c r="BF498" s="66"/>
      <c r="BG498" s="144">
        <f t="shared" si="426"/>
        <v>6.8763533733972412E-2</v>
      </c>
      <c r="BH498" s="66"/>
      <c r="BI498" s="170"/>
      <c r="BJ498" s="66"/>
      <c r="BK498" s="66">
        <f t="shared" si="427"/>
        <v>4905831</v>
      </c>
      <c r="BL498" s="66"/>
      <c r="BM498" s="144">
        <f t="shared" si="428"/>
        <v>5.2365236389105126E-2</v>
      </c>
      <c r="BN498" s="65">
        <f t="shared" si="429"/>
        <v>1062331.8016359918</v>
      </c>
      <c r="BO498" s="66"/>
      <c r="BP498" s="66">
        <f t="shared" si="430"/>
        <v>33615007</v>
      </c>
      <c r="BQ498" s="66"/>
      <c r="BR498" s="435">
        <f t="shared" si="431"/>
        <v>6.4708921918188569E-2</v>
      </c>
      <c r="BS498" s="66"/>
      <c r="BT498" s="75"/>
      <c r="BU498" s="170"/>
      <c r="BV498" s="1"/>
      <c r="BW498" s="61">
        <f t="shared" si="407"/>
        <v>489</v>
      </c>
    </row>
    <row r="499" spans="2:75" x14ac:dyDescent="0.3">
      <c r="B499" s="158">
        <f t="shared" si="406"/>
        <v>44399</v>
      </c>
      <c r="C499" s="61"/>
      <c r="D499" s="17">
        <v>61651</v>
      </c>
      <c r="E499" s="16"/>
      <c r="F499" s="16"/>
      <c r="G499" s="16"/>
      <c r="H499" s="16">
        <f t="shared" si="408"/>
        <v>34583636</v>
      </c>
      <c r="I499" s="16"/>
      <c r="J499" s="436">
        <f t="shared" si="409"/>
        <v>1.7858474824086737E-3</v>
      </c>
      <c r="K499" s="16"/>
      <c r="L499" s="16"/>
      <c r="M499" s="16"/>
      <c r="N499" s="16">
        <f t="shared" si="410"/>
        <v>281872</v>
      </c>
      <c r="O499" s="16">
        <f t="shared" si="411"/>
        <v>70578.848979591843</v>
      </c>
      <c r="P499" s="41"/>
      <c r="Q499" s="17">
        <f t="shared" si="412"/>
        <v>281872</v>
      </c>
      <c r="R499" s="16"/>
      <c r="S499" s="60">
        <f t="shared" si="413"/>
        <v>0.56348004548353992</v>
      </c>
      <c r="T499" s="16"/>
      <c r="U499" s="41"/>
      <c r="V499" s="10">
        <f t="shared" si="356"/>
        <v>391</v>
      </c>
      <c r="W499" s="34">
        <v>365</v>
      </c>
      <c r="X499" s="33">
        <v>4256</v>
      </c>
      <c r="Y499" s="33"/>
      <c r="Z499" s="33">
        <f t="shared" si="414"/>
        <v>1369</v>
      </c>
      <c r="AA499" s="33">
        <f t="shared" si="415"/>
        <v>610131</v>
      </c>
      <c r="AB499" s="33"/>
      <c r="AC499" s="46">
        <f t="shared" si="416"/>
        <v>1.7642187767648261E-2</v>
      </c>
      <c r="AD499" s="33"/>
      <c r="AE499" s="33">
        <f t="shared" si="417"/>
        <v>1245.165306122449</v>
      </c>
      <c r="AF499" s="50"/>
      <c r="AG499" s="33">
        <f t="shared" si="418"/>
        <v>1662</v>
      </c>
      <c r="AH499" s="33">
        <f t="shared" si="432"/>
        <v>1127514996.060914</v>
      </c>
      <c r="AI499" s="213">
        <f t="shared" si="419"/>
        <v>8.203125E-2</v>
      </c>
      <c r="AJ499" s="50"/>
      <c r="AK499" s="111"/>
      <c r="AL499" s="23">
        <f t="shared" si="420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21"/>
        <v>6.7111581031734817E-4</v>
      </c>
      <c r="AS499" s="25"/>
      <c r="AT499" s="25"/>
      <c r="AU499" s="24"/>
      <c r="AV499" s="298">
        <f t="shared" si="422"/>
        <v>0.85237344621600808</v>
      </c>
      <c r="AW499" s="298"/>
      <c r="AX499" s="24">
        <f t="shared" si="423"/>
        <v>60159.53673469388</v>
      </c>
      <c r="AY499" s="308"/>
      <c r="AZ499" s="111"/>
      <c r="BA499" s="65">
        <f t="shared" si="424"/>
        <v>931237</v>
      </c>
      <c r="BB499" s="66"/>
      <c r="BC499" s="66">
        <v>520411488</v>
      </c>
      <c r="BD499" s="66"/>
      <c r="BE499" s="66">
        <f t="shared" si="425"/>
        <v>61651</v>
      </c>
      <c r="BF499" s="66"/>
      <c r="BG499" s="144">
        <f t="shared" si="426"/>
        <v>6.6203340288240264E-2</v>
      </c>
      <c r="BH499" s="66"/>
      <c r="BI499" s="170"/>
      <c r="BJ499" s="66"/>
      <c r="BK499" s="66">
        <f t="shared" si="427"/>
        <v>5199462</v>
      </c>
      <c r="BL499" s="66"/>
      <c r="BM499" s="144">
        <f t="shared" si="428"/>
        <v>5.4211762678523276E-2</v>
      </c>
      <c r="BN499" s="65">
        <f t="shared" si="429"/>
        <v>1062064.2612244899</v>
      </c>
      <c r="BO499" s="66"/>
      <c r="BP499" s="66">
        <f t="shared" si="430"/>
        <v>33676658</v>
      </c>
      <c r="BQ499" s="66"/>
      <c r="BR499" s="435">
        <f t="shared" si="431"/>
        <v>6.4711596066841626E-2</v>
      </c>
      <c r="BS499" s="66"/>
      <c r="BT499" s="75"/>
      <c r="BU499" s="170"/>
      <c r="BV499" s="1"/>
      <c r="BW499" s="61">
        <f t="shared" si="407"/>
        <v>490</v>
      </c>
    </row>
    <row r="500" spans="2:75" x14ac:dyDescent="0.3">
      <c r="B500" s="158">
        <f t="shared" si="406"/>
        <v>44400</v>
      </c>
      <c r="C500" s="61"/>
      <c r="D500" s="17">
        <v>67485</v>
      </c>
      <c r="E500" s="16"/>
      <c r="F500" s="16"/>
      <c r="G500" s="16"/>
      <c r="H500" s="16">
        <f t="shared" si="408"/>
        <v>34651121</v>
      </c>
      <c r="I500" s="16"/>
      <c r="J500" s="436">
        <f t="shared" si="409"/>
        <v>1.9513564160807152E-3</v>
      </c>
      <c r="K500" s="16"/>
      <c r="L500" s="16"/>
      <c r="M500" s="16"/>
      <c r="N500" s="16">
        <f t="shared" si="410"/>
        <v>308828</v>
      </c>
      <c r="O500" s="16">
        <f t="shared" si="411"/>
        <v>70572.547861507133</v>
      </c>
      <c r="P500" s="41"/>
      <c r="Q500" s="17">
        <f t="shared" si="412"/>
        <v>308828</v>
      </c>
      <c r="R500" s="16"/>
      <c r="S500" s="60">
        <f t="shared" si="413"/>
        <v>0.5953754836576659</v>
      </c>
      <c r="T500" s="16"/>
      <c r="U500" s="41"/>
      <c r="V500" s="10">
        <f t="shared" si="356"/>
        <v>392</v>
      </c>
      <c r="W500" s="34">
        <v>428</v>
      </c>
      <c r="X500" s="33">
        <v>4256</v>
      </c>
      <c r="Y500" s="33"/>
      <c r="Z500" s="33">
        <f t="shared" si="414"/>
        <v>1684</v>
      </c>
      <c r="AA500" s="33">
        <f t="shared" si="415"/>
        <v>610559</v>
      </c>
      <c r="AB500" s="33"/>
      <c r="AC500" s="46">
        <f t="shared" si="416"/>
        <v>1.7620180311049678E-2</v>
      </c>
      <c r="AD500" s="33"/>
      <c r="AE500" s="33">
        <f t="shared" si="417"/>
        <v>1243.5010183299389</v>
      </c>
      <c r="AF500" s="50"/>
      <c r="AG500" s="33">
        <f t="shared" si="418"/>
        <v>1797</v>
      </c>
      <c r="AH500" s="33">
        <f t="shared" si="432"/>
        <v>1127501631.060914</v>
      </c>
      <c r="AI500" s="213">
        <f t="shared" si="419"/>
        <v>0.22829801777170197</v>
      </c>
      <c r="AJ500" s="50"/>
      <c r="AK500" s="111"/>
      <c r="AL500" s="23">
        <f t="shared" si="420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21"/>
        <v>6.6835892441502399E-4</v>
      </c>
      <c r="AS500" s="25"/>
      <c r="AT500" s="25"/>
      <c r="AU500" s="24"/>
      <c r="AV500" s="298">
        <f t="shared" si="422"/>
        <v>0.85128198305619029</v>
      </c>
      <c r="AW500" s="298"/>
      <c r="AX500" s="24">
        <f t="shared" si="423"/>
        <v>60077.138492871687</v>
      </c>
      <c r="AY500" s="308"/>
      <c r="AZ500" s="111"/>
      <c r="BA500" s="65">
        <f t="shared" si="424"/>
        <v>930368</v>
      </c>
      <c r="BB500" s="66"/>
      <c r="BC500" s="66">
        <v>521341856</v>
      </c>
      <c r="BD500" s="66"/>
      <c r="BE500" s="66">
        <f t="shared" si="425"/>
        <v>67485</v>
      </c>
      <c r="BF500" s="66"/>
      <c r="BG500" s="144">
        <f t="shared" si="426"/>
        <v>7.2535813785512826E-2</v>
      </c>
      <c r="BH500" s="66"/>
      <c r="BI500" s="170"/>
      <c r="BJ500" s="66"/>
      <c r="BK500" s="66">
        <f t="shared" si="427"/>
        <v>5277054</v>
      </c>
      <c r="BL500" s="66"/>
      <c r="BM500" s="144">
        <f t="shared" si="428"/>
        <v>5.8522804579979666E-2</v>
      </c>
      <c r="BN500" s="65">
        <f t="shared" si="429"/>
        <v>1061796.0407331975</v>
      </c>
      <c r="BO500" s="66"/>
      <c r="BP500" s="66">
        <f t="shared" si="430"/>
        <v>33744143</v>
      </c>
      <c r="BQ500" s="66"/>
      <c r="BR500" s="435">
        <f t="shared" si="431"/>
        <v>6.4725558885492598E-2</v>
      </c>
      <c r="BS500" s="66"/>
      <c r="BT500" s="75"/>
      <c r="BU500" s="170"/>
      <c r="BV500" s="1"/>
      <c r="BW500" s="61">
        <f t="shared" si="407"/>
        <v>491</v>
      </c>
    </row>
    <row r="501" spans="2:75" x14ac:dyDescent="0.3">
      <c r="B501" s="158">
        <f t="shared" si="406"/>
        <v>44401</v>
      </c>
      <c r="C501" s="61"/>
      <c r="D501" s="17">
        <v>36779</v>
      </c>
      <c r="E501" s="16"/>
      <c r="F501" s="16"/>
      <c r="G501" s="16"/>
      <c r="H501" s="16">
        <f t="shared" si="408"/>
        <v>34687900</v>
      </c>
      <c r="I501" s="16"/>
      <c r="J501" s="436">
        <f t="shared" si="409"/>
        <v>1.061408662651924E-3</v>
      </c>
      <c r="K501" s="16"/>
      <c r="L501" s="16"/>
      <c r="M501" s="16"/>
      <c r="N501" s="16">
        <f t="shared" si="410"/>
        <v>321526</v>
      </c>
      <c r="O501" s="16">
        <f t="shared" si="411"/>
        <v>70503.861788617884</v>
      </c>
      <c r="P501" s="41"/>
      <c r="Q501" s="17">
        <f t="shared" si="412"/>
        <v>321526</v>
      </c>
      <c r="R501" s="16"/>
      <c r="S501" s="60">
        <f t="shared" si="413"/>
        <v>0.58291281637234582</v>
      </c>
      <c r="T501" s="16"/>
      <c r="U501" s="41"/>
      <c r="V501" s="10">
        <f t="shared" si="356"/>
        <v>393</v>
      </c>
      <c r="W501" s="34">
        <v>151</v>
      </c>
      <c r="X501" s="33">
        <v>4256</v>
      </c>
      <c r="Y501" s="33"/>
      <c r="Z501" s="33">
        <f t="shared" si="414"/>
        <v>1753</v>
      </c>
      <c r="AA501" s="33">
        <f t="shared" si="415"/>
        <v>610710</v>
      </c>
      <c r="AB501" s="33"/>
      <c r="AC501" s="46">
        <f t="shared" si="416"/>
        <v>1.7605851031627744E-2</v>
      </c>
      <c r="AD501" s="33"/>
      <c r="AE501" s="33">
        <f t="shared" si="417"/>
        <v>1241.280487804878</v>
      </c>
      <c r="AF501" s="50"/>
      <c r="AG501" s="33">
        <f t="shared" si="418"/>
        <v>1835</v>
      </c>
      <c r="AH501" s="33">
        <f t="shared" si="432"/>
        <v>1127486171.060914</v>
      </c>
      <c r="AI501" s="213">
        <f t="shared" si="419"/>
        <v>0.25857338820301784</v>
      </c>
      <c r="AJ501" s="50"/>
      <c r="AK501" s="111"/>
      <c r="AL501" s="23">
        <f t="shared" si="420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21"/>
        <v>3.1351410906717855E-4</v>
      </c>
      <c r="AS501" s="25"/>
      <c r="AT501" s="25"/>
      <c r="AU501" s="24"/>
      <c r="AV501" s="298">
        <f t="shared" si="422"/>
        <v>0.85064598894715449</v>
      </c>
      <c r="AW501" s="298"/>
      <c r="AX501" s="24">
        <f t="shared" si="423"/>
        <v>59973.827235772354</v>
      </c>
      <c r="AY501" s="308"/>
      <c r="AZ501" s="111"/>
      <c r="BA501" s="65">
        <f t="shared" si="424"/>
        <v>393453</v>
      </c>
      <c r="BB501" s="66"/>
      <c r="BC501" s="66">
        <v>521735309</v>
      </c>
      <c r="BD501" s="66"/>
      <c r="BE501" s="66">
        <f t="shared" si="425"/>
        <v>36779</v>
      </c>
      <c r="BF501" s="66"/>
      <c r="BG501" s="144">
        <f t="shared" si="426"/>
        <v>9.3477492864459027E-2</v>
      </c>
      <c r="BH501" s="66"/>
      <c r="BI501" s="170"/>
      <c r="BJ501" s="66"/>
      <c r="BK501" s="66">
        <f t="shared" si="427"/>
        <v>5457647</v>
      </c>
      <c r="BL501" s="66"/>
      <c r="BM501" s="144">
        <f t="shared" si="428"/>
        <v>5.8912934456918892E-2</v>
      </c>
      <c r="BN501" s="65">
        <f t="shared" si="429"/>
        <v>1060437.6199186991</v>
      </c>
      <c r="BO501" s="66"/>
      <c r="BP501" s="66">
        <f t="shared" si="430"/>
        <v>33780922</v>
      </c>
      <c r="BQ501" s="66"/>
      <c r="BR501" s="435">
        <f t="shared" si="431"/>
        <v>6.4747241402440717E-2</v>
      </c>
      <c r="BS501" s="66"/>
      <c r="BT501" s="75"/>
      <c r="BU501" s="170"/>
      <c r="BV501" s="1"/>
      <c r="BW501" s="61">
        <f t="shared" si="407"/>
        <v>492</v>
      </c>
    </row>
    <row r="502" spans="2:75" x14ac:dyDescent="0.3">
      <c r="B502" s="347">
        <f t="shared" si="406"/>
        <v>44402</v>
      </c>
      <c r="C502" s="61"/>
      <c r="D502" s="17">
        <v>13818</v>
      </c>
      <c r="E502" s="16"/>
      <c r="F502" s="16"/>
      <c r="G502" s="16"/>
      <c r="H502" s="16">
        <f t="shared" si="408"/>
        <v>34701718</v>
      </c>
      <c r="I502" s="16"/>
      <c r="J502" s="436">
        <f t="shared" si="409"/>
        <v>3.9835216314622676E-4</v>
      </c>
      <c r="K502" s="16"/>
      <c r="L502" s="16"/>
      <c r="M502" s="16"/>
      <c r="N502" s="16">
        <f t="shared" si="410"/>
        <v>313066</v>
      </c>
      <c r="O502" s="16">
        <f t="shared" si="411"/>
        <v>70388.880324543614</v>
      </c>
      <c r="P502" s="41"/>
      <c r="Q502" s="17">
        <f t="shared" si="412"/>
        <v>313066</v>
      </c>
      <c r="R502" s="16"/>
      <c r="S502" s="60">
        <f t="shared" si="413"/>
        <v>0.43109997760092156</v>
      </c>
      <c r="T502" s="16"/>
      <c r="U502" s="41"/>
      <c r="V502" s="10">
        <f t="shared" si="356"/>
        <v>394</v>
      </c>
      <c r="W502" s="34">
        <v>49</v>
      </c>
      <c r="X502" s="33">
        <v>4256</v>
      </c>
      <c r="Y502" s="33"/>
      <c r="Z502" s="33">
        <f t="shared" si="414"/>
        <v>1665</v>
      </c>
      <c r="AA502" s="33">
        <f t="shared" si="415"/>
        <v>610759</v>
      </c>
      <c r="AB502" s="33"/>
      <c r="AC502" s="46">
        <f t="shared" si="416"/>
        <v>1.7600252529283995E-2</v>
      </c>
      <c r="AD502" s="33"/>
      <c r="AE502" s="33">
        <f t="shared" si="417"/>
        <v>1238.8620689655172</v>
      </c>
      <c r="AF502" s="50"/>
      <c r="AG502" s="33">
        <f t="shared" si="418"/>
        <v>1802</v>
      </c>
      <c r="AH502" s="33">
        <f t="shared" si="432"/>
        <v>1127470634.060914</v>
      </c>
      <c r="AI502" s="213">
        <f t="shared" si="419"/>
        <v>0.19101123595505617</v>
      </c>
      <c r="AJ502" s="50"/>
      <c r="AK502" s="111"/>
      <c r="AL502" s="23">
        <f t="shared" si="420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21"/>
        <v>1.6219812416141011E-4</v>
      </c>
      <c r="AS502" s="25"/>
      <c r="AT502" s="25"/>
      <c r="AU502" s="24"/>
      <c r="AV502" s="298">
        <f t="shared" si="422"/>
        <v>0.85044518545162517</v>
      </c>
      <c r="AW502" s="298"/>
      <c r="AX502" s="24">
        <f t="shared" si="423"/>
        <v>59861.884381338743</v>
      </c>
      <c r="AY502" s="308"/>
      <c r="AZ502" s="111"/>
      <c r="BA502" s="65">
        <f t="shared" si="424"/>
        <v>1873647</v>
      </c>
      <c r="BB502" s="66"/>
      <c r="BC502" s="66">
        <v>523608956</v>
      </c>
      <c r="BD502" s="66"/>
      <c r="BE502" s="66">
        <f t="shared" si="425"/>
        <v>13818</v>
      </c>
      <c r="BF502" s="66"/>
      <c r="BG502" s="144">
        <f t="shared" si="426"/>
        <v>7.3749217435301311E-3</v>
      </c>
      <c r="BH502" s="66"/>
      <c r="BI502" s="170"/>
      <c r="BJ502" s="66"/>
      <c r="BK502" s="66">
        <f t="shared" si="427"/>
        <v>6238420</v>
      </c>
      <c r="BL502" s="66"/>
      <c r="BM502" s="144">
        <f t="shared" si="428"/>
        <v>5.0183540063028782E-2</v>
      </c>
      <c r="BN502" s="65">
        <f t="shared" si="429"/>
        <v>1062087.1318458419</v>
      </c>
      <c r="BO502" s="66"/>
      <c r="BP502" s="66">
        <f t="shared" si="430"/>
        <v>33794740</v>
      </c>
      <c r="BQ502" s="66"/>
      <c r="BR502" s="435">
        <f t="shared" si="431"/>
        <v>6.4541944160328685E-2</v>
      </c>
      <c r="BS502" s="66"/>
      <c r="BT502" s="75"/>
      <c r="BU502" s="170"/>
      <c r="BV502" s="1"/>
      <c r="BW502" s="61">
        <f t="shared" si="407"/>
        <v>493</v>
      </c>
    </row>
    <row r="503" spans="2:75" x14ac:dyDescent="0.3">
      <c r="B503" s="158">
        <f t="shared" si="406"/>
        <v>44403</v>
      </c>
      <c r="C503" s="61"/>
      <c r="D503" s="17">
        <v>35816</v>
      </c>
      <c r="E503" s="16"/>
      <c r="F503" s="16"/>
      <c r="G503" s="16"/>
      <c r="H503" s="16">
        <f t="shared" si="408"/>
        <v>34737534</v>
      </c>
      <c r="I503" s="16"/>
      <c r="J503" s="436">
        <f t="shared" si="409"/>
        <v>1.0321102834159393E-3</v>
      </c>
      <c r="K503" s="16"/>
      <c r="L503" s="16"/>
      <c r="M503" s="16"/>
      <c r="N503" s="16">
        <f t="shared" si="410"/>
        <v>316306</v>
      </c>
      <c r="O503" s="16">
        <f t="shared" si="411"/>
        <v>70318.894736842107</v>
      </c>
      <c r="P503" s="41"/>
      <c r="Q503" s="17">
        <f t="shared" si="412"/>
        <v>316306</v>
      </c>
      <c r="R503" s="16"/>
      <c r="S503" s="60">
        <f t="shared" si="413"/>
        <v>0.36728351034628837</v>
      </c>
      <c r="T503" s="16"/>
      <c r="U503" s="41"/>
      <c r="V503" s="10">
        <f t="shared" si="356"/>
        <v>395</v>
      </c>
      <c r="W503" s="34">
        <v>132</v>
      </c>
      <c r="X503" s="33">
        <v>4256</v>
      </c>
      <c r="Y503" s="33"/>
      <c r="Z503" s="33">
        <f t="shared" si="414"/>
        <v>1541</v>
      </c>
      <c r="AA503" s="33">
        <f t="shared" si="415"/>
        <v>610891</v>
      </c>
      <c r="AB503" s="33"/>
      <c r="AC503" s="46">
        <f t="shared" si="416"/>
        <v>1.7585905781337272E-2</v>
      </c>
      <c r="AD503" s="33"/>
      <c r="AE503" s="33">
        <f t="shared" si="417"/>
        <v>1236.6214574898786</v>
      </c>
      <c r="AF503" s="50"/>
      <c r="AG503" s="33">
        <f t="shared" si="418"/>
        <v>1797</v>
      </c>
      <c r="AH503" s="33">
        <f t="shared" si="432"/>
        <v>1127464048.060914</v>
      </c>
      <c r="AI503" s="213">
        <f t="shared" si="419"/>
        <v>0.20847343644922664</v>
      </c>
      <c r="AJ503" s="50"/>
      <c r="AK503" s="111"/>
      <c r="AL503" s="23">
        <f t="shared" si="420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21"/>
        <v>1.2387880431591193E-3</v>
      </c>
      <c r="AS503" s="25"/>
      <c r="AT503" s="25"/>
      <c r="AU503" s="24"/>
      <c r="AV503" s="298">
        <f t="shared" si="422"/>
        <v>0.85062077233231348</v>
      </c>
      <c r="AW503" s="298"/>
      <c r="AX503" s="24">
        <f t="shared" si="423"/>
        <v>59814.712550607284</v>
      </c>
      <c r="AY503" s="308"/>
      <c r="AZ503" s="111"/>
      <c r="BA503" s="65">
        <f t="shared" si="424"/>
        <v>2374930</v>
      </c>
      <c r="BB503" s="66"/>
      <c r="BC503" s="66">
        <v>525983886</v>
      </c>
      <c r="BD503" s="66"/>
      <c r="BE503" s="66">
        <f t="shared" si="425"/>
        <v>35816</v>
      </c>
      <c r="BF503" s="66"/>
      <c r="BG503" s="144">
        <f t="shared" si="426"/>
        <v>1.5080865541300165E-2</v>
      </c>
      <c r="BH503" s="66"/>
      <c r="BI503" s="170"/>
      <c r="BJ503" s="66"/>
      <c r="BK503" s="66">
        <f t="shared" si="427"/>
        <v>7998724</v>
      </c>
      <c r="BL503" s="66"/>
      <c r="BM503" s="144">
        <f t="shared" si="428"/>
        <v>3.9544557356898428E-2</v>
      </c>
      <c r="BN503" s="65">
        <f t="shared" si="429"/>
        <v>1064744.7085020242</v>
      </c>
      <c r="BO503" s="66"/>
      <c r="BP503" s="66">
        <f t="shared" si="430"/>
        <v>33830556</v>
      </c>
      <c r="BQ503" s="66"/>
      <c r="BR503" s="435">
        <f t="shared" si="431"/>
        <v>6.4318616787435196E-2</v>
      </c>
      <c r="BS503" s="66"/>
      <c r="BT503" s="75"/>
      <c r="BU503" s="170"/>
      <c r="BV503" s="1"/>
      <c r="BW503" s="61">
        <f t="shared" si="407"/>
        <v>494</v>
      </c>
    </row>
    <row r="504" spans="2:75" x14ac:dyDescent="0.3">
      <c r="B504" s="158">
        <f t="shared" si="406"/>
        <v>44404</v>
      </c>
      <c r="C504" s="61"/>
      <c r="D504" s="17">
        <v>61581</v>
      </c>
      <c r="E504" s="16"/>
      <c r="F504" s="16"/>
      <c r="G504" s="16"/>
      <c r="H504" s="16">
        <f t="shared" ref="H504:H535" si="433">+H503+D504</f>
        <v>34799115</v>
      </c>
      <c r="I504" s="16"/>
      <c r="J504" s="436">
        <f t="shared" ref="J504:J535" si="434">+D504/H503</f>
        <v>1.7727510536585584E-3</v>
      </c>
      <c r="K504" s="16"/>
      <c r="L504" s="16"/>
      <c r="M504" s="16"/>
      <c r="N504" s="16">
        <f t="shared" ref="N504:N535" si="435">SUM(D498:D504)</f>
        <v>333655</v>
      </c>
      <c r="O504" s="16">
        <f t="shared" ref="O504:O535" si="436">+H504/BW504</f>
        <v>70301.242424242431</v>
      </c>
      <c r="P504" s="41"/>
      <c r="Q504" s="17">
        <f t="shared" ref="Q504:Q535" si="437">SUM(D498:D504)</f>
        <v>333655</v>
      </c>
      <c r="R504" s="16"/>
      <c r="S504" s="60">
        <f t="shared" ref="S504:S535" si="438">+(Q504-Q497)/Q497</f>
        <v>0.41488951178244149</v>
      </c>
      <c r="T504" s="16"/>
      <c r="U504" s="41"/>
      <c r="V504" s="10">
        <f t="shared" si="356"/>
        <v>396</v>
      </c>
      <c r="W504" s="34">
        <v>339</v>
      </c>
      <c r="X504" s="33">
        <v>4256</v>
      </c>
      <c r="Y504" s="33"/>
      <c r="Z504" s="33">
        <f t="shared" ref="Z504:Z535" si="439">SUM(W499:W504)</f>
        <v>1464</v>
      </c>
      <c r="AA504" s="33">
        <f t="shared" ref="AA504:AA535" si="440">+AA503+W504</f>
        <v>611230</v>
      </c>
      <c r="AB504" s="33"/>
      <c r="AC504" s="46">
        <f t="shared" ref="AC504:AC535" si="441">+AA504/H504</f>
        <v>1.7564527143865583E-2</v>
      </c>
      <c r="AD504" s="33"/>
      <c r="AE504" s="33">
        <f t="shared" ref="AE504:AE535" si="442">+AA504/BW504</f>
        <v>1234.8080808080808</v>
      </c>
      <c r="AF504" s="50"/>
      <c r="AG504" s="33">
        <f t="shared" ref="AG504:AG535" si="443">SUM(W498:W504)</f>
        <v>1880</v>
      </c>
      <c r="AH504" s="33">
        <f t="shared" si="432"/>
        <v>1127456742.060914</v>
      </c>
      <c r="AI504" s="213">
        <f t="shared" ref="AI504:AI535" si="444">+(AG504-AG497)/AG497</f>
        <v>0.19592875318066158</v>
      </c>
      <c r="AJ504" s="50"/>
      <c r="AK504" s="111"/>
      <c r="AL504" s="23">
        <f t="shared" ref="AL504:AL535" si="445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46">+AL504/AP503</f>
        <v>7.7723149640109934E-4</v>
      </c>
      <c r="AS504" s="25"/>
      <c r="AT504" s="25"/>
      <c r="AU504" s="24"/>
      <c r="AV504" s="298">
        <f t="shared" ref="AV504:AV535" si="447">+AP504/H504</f>
        <v>0.84977546124377012</v>
      </c>
      <c r="AW504" s="298"/>
      <c r="AX504" s="24">
        <f t="shared" ref="AX504:AX535" si="448">+AP504/BW504</f>
        <v>59740.270707070704</v>
      </c>
      <c r="AY504" s="308"/>
      <c r="AZ504" s="111"/>
      <c r="BA504" s="65">
        <f t="shared" ref="BA504:BA535" si="449">+BC504-BC503</f>
        <v>892346</v>
      </c>
      <c r="BB504" s="66"/>
      <c r="BC504" s="66">
        <v>526876232</v>
      </c>
      <c r="BD504" s="66"/>
      <c r="BE504" s="66">
        <f t="shared" ref="BE504:BE535" si="450">+D504</f>
        <v>61581</v>
      </c>
      <c r="BF504" s="66"/>
      <c r="BG504" s="144">
        <f t="shared" ref="BG504:BG535" si="451">+BE504/BA504</f>
        <v>6.9010226974738492E-2</v>
      </c>
      <c r="BH504" s="66"/>
      <c r="BI504" s="170"/>
      <c r="BJ504" s="66"/>
      <c r="BK504" s="66">
        <f t="shared" ref="BK504:BK535" si="452">SUM(BA498:BA504)</f>
        <v>8218001</v>
      </c>
      <c r="BL504" s="66"/>
      <c r="BM504" s="144">
        <f t="shared" ref="BM504:BM535" si="453">+Q504/BK504</f>
        <v>4.060050613281746E-2</v>
      </c>
      <c r="BN504" s="65">
        <f t="shared" ref="BN504:BN535" si="454">+BC504/BW504</f>
        <v>1064396.4282828283</v>
      </c>
      <c r="BO504" s="66"/>
      <c r="BP504" s="66">
        <f t="shared" ref="BP504:BP535" si="455">+BP503+BE504</f>
        <v>33892137</v>
      </c>
      <c r="BQ504" s="66"/>
      <c r="BR504" s="435">
        <f t="shared" ref="BR504:BR535" si="456">+BP504/BC504</f>
        <v>6.4326562751458483E-2</v>
      </c>
      <c r="BS504" s="66"/>
      <c r="BT504" s="75"/>
      <c r="BU504" s="170"/>
      <c r="BV504" s="1"/>
      <c r="BW504" s="61">
        <f t="shared" si="407"/>
        <v>495</v>
      </c>
    </row>
    <row r="505" spans="2:75" x14ac:dyDescent="0.3">
      <c r="B505" s="158">
        <f t="shared" si="406"/>
        <v>44405</v>
      </c>
      <c r="C505" s="61"/>
      <c r="D505" s="17">
        <v>84534</v>
      </c>
      <c r="E505" s="16"/>
      <c r="F505" s="16"/>
      <c r="G505" s="16"/>
      <c r="H505" s="16">
        <f t="shared" si="433"/>
        <v>34883649</v>
      </c>
      <c r="I505" s="16"/>
      <c r="J505" s="436">
        <f t="shared" si="434"/>
        <v>2.4291997080960249E-3</v>
      </c>
      <c r="K505" s="16"/>
      <c r="L505" s="16"/>
      <c r="M505" s="16"/>
      <c r="N505" s="16">
        <f t="shared" si="435"/>
        <v>361664</v>
      </c>
      <c r="O505" s="16">
        <f t="shared" si="436"/>
        <v>70329.9375</v>
      </c>
      <c r="P505" s="41"/>
      <c r="Q505" s="17">
        <f t="shared" si="437"/>
        <v>361664</v>
      </c>
      <c r="R505" s="16"/>
      <c r="S505" s="60">
        <f t="shared" si="438"/>
        <v>0.40782810097510658</v>
      </c>
      <c r="T505" s="16"/>
      <c r="U505" s="41"/>
      <c r="V505" s="10">
        <f t="shared" si="356"/>
        <v>397</v>
      </c>
      <c r="W505" s="34">
        <v>483</v>
      </c>
      <c r="X505" s="33">
        <v>4256</v>
      </c>
      <c r="Y505" s="33"/>
      <c r="Z505" s="33">
        <f t="shared" si="439"/>
        <v>1582</v>
      </c>
      <c r="AA505" s="33">
        <f t="shared" si="440"/>
        <v>611713</v>
      </c>
      <c r="AB505" s="33"/>
      <c r="AC505" s="46">
        <f t="shared" si="441"/>
        <v>1.7535808825504463E-2</v>
      </c>
      <c r="AD505" s="33"/>
      <c r="AE505" s="33">
        <f t="shared" si="442"/>
        <v>1233.2923387096773</v>
      </c>
      <c r="AF505" s="50"/>
      <c r="AG505" s="33">
        <f t="shared" si="443"/>
        <v>1947</v>
      </c>
      <c r="AH505" s="33">
        <f t="shared" si="432"/>
        <v>1127444760.060914</v>
      </c>
      <c r="AI505" s="213">
        <f t="shared" si="444"/>
        <v>0.18647166361974407</v>
      </c>
      <c r="AJ505" s="50"/>
      <c r="AK505" s="111"/>
      <c r="AL505" s="23">
        <f t="shared" si="445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46"/>
        <v>1.0998452087240679E-3</v>
      </c>
      <c r="AS505" s="25"/>
      <c r="AT505" s="25"/>
      <c r="AU505" s="24"/>
      <c r="AV505" s="298">
        <f t="shared" si="447"/>
        <v>0.84864854591330163</v>
      </c>
      <c r="AW505" s="298"/>
      <c r="AX505" s="24">
        <f t="shared" si="448"/>
        <v>59685.399193548386</v>
      </c>
      <c r="AY505" s="308"/>
      <c r="AZ505" s="111"/>
      <c r="BA505" s="65">
        <f t="shared" si="449"/>
        <v>204920</v>
      </c>
      <c r="BB505" s="66"/>
      <c r="BC505" s="66">
        <v>527081152</v>
      </c>
      <c r="BD505" s="66"/>
      <c r="BE505" s="66">
        <f t="shared" si="450"/>
        <v>84534</v>
      </c>
      <c r="BF505" s="66"/>
      <c r="BG505" s="144">
        <f t="shared" si="451"/>
        <v>0.41252195978918604</v>
      </c>
      <c r="BH505" s="66"/>
      <c r="BI505" s="170"/>
      <c r="BJ505" s="66"/>
      <c r="BK505" s="66">
        <f t="shared" si="452"/>
        <v>7600901</v>
      </c>
      <c r="BL505" s="66"/>
      <c r="BM505" s="144">
        <f t="shared" si="453"/>
        <v>4.7581727482044561E-2</v>
      </c>
      <c r="BN505" s="65">
        <f t="shared" si="454"/>
        <v>1062663.6129032257</v>
      </c>
      <c r="BO505" s="66"/>
      <c r="BP505" s="66">
        <f t="shared" si="455"/>
        <v>33976671</v>
      </c>
      <c r="BQ505" s="66"/>
      <c r="BR505" s="435">
        <f t="shared" si="456"/>
        <v>6.4461935075986174E-2</v>
      </c>
      <c r="BS505" s="66"/>
      <c r="BT505" s="75"/>
      <c r="BU505" s="170"/>
      <c r="BV505" s="1"/>
      <c r="BW505" s="61">
        <f t="shared" si="407"/>
        <v>496</v>
      </c>
    </row>
    <row r="506" spans="2:75" x14ac:dyDescent="0.3">
      <c r="B506" s="158">
        <f t="shared" si="406"/>
        <v>44406</v>
      </c>
      <c r="C506" s="61"/>
      <c r="D506" s="17">
        <v>84513</v>
      </c>
      <c r="E506" s="16"/>
      <c r="F506" s="16"/>
      <c r="G506" s="16"/>
      <c r="H506" s="16">
        <f t="shared" si="433"/>
        <v>34968162</v>
      </c>
      <c r="I506" s="16"/>
      <c r="J506" s="436">
        <f t="shared" si="434"/>
        <v>2.422710995630073E-3</v>
      </c>
      <c r="K506" s="16"/>
      <c r="L506" s="16"/>
      <c r="M506" s="16"/>
      <c r="N506" s="16">
        <f t="shared" si="435"/>
        <v>384526</v>
      </c>
      <c r="O506" s="16">
        <f t="shared" si="436"/>
        <v>70358.474849094564</v>
      </c>
      <c r="P506" s="41"/>
      <c r="Q506" s="17">
        <f t="shared" si="437"/>
        <v>384526</v>
      </c>
      <c r="R506" s="16"/>
      <c r="S506" s="60">
        <f t="shared" si="438"/>
        <v>0.36418658114321395</v>
      </c>
      <c r="T506" s="16"/>
      <c r="U506" s="41"/>
      <c r="V506" s="10">
        <f t="shared" si="356"/>
        <v>398</v>
      </c>
      <c r="W506" s="34">
        <v>485</v>
      </c>
      <c r="X506" s="33">
        <v>4256</v>
      </c>
      <c r="Y506" s="33"/>
      <c r="Z506" s="33">
        <f t="shared" si="439"/>
        <v>1639</v>
      </c>
      <c r="AA506" s="33">
        <f t="shared" si="440"/>
        <v>612198</v>
      </c>
      <c r="AB506" s="33"/>
      <c r="AC506" s="46">
        <f t="shared" si="441"/>
        <v>1.7507297066400002E-2</v>
      </c>
      <c r="AD506" s="33"/>
      <c r="AE506" s="33">
        <f t="shared" si="442"/>
        <v>1231.7867203219316</v>
      </c>
      <c r="AF506" s="50"/>
      <c r="AG506" s="33">
        <f t="shared" si="443"/>
        <v>2067</v>
      </c>
      <c r="AH506" s="33">
        <f t="shared" si="432"/>
        <v>1127433333.060914</v>
      </c>
      <c r="AI506" s="213">
        <f t="shared" si="444"/>
        <v>0.24368231046931407</v>
      </c>
      <c r="AJ506" s="50"/>
      <c r="AK506" s="111" t="s">
        <v>26</v>
      </c>
      <c r="AL506" s="23">
        <f t="shared" si="445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46"/>
        <v>1.5552650088207799E-3</v>
      </c>
      <c r="AS506" s="25"/>
      <c r="AT506" s="25"/>
      <c r="AU506" s="24"/>
      <c r="AV506" s="298">
        <f t="shared" si="447"/>
        <v>0.84791416832260158</v>
      </c>
      <c r="AW506" s="298"/>
      <c r="AX506" s="24">
        <f t="shared" si="448"/>
        <v>59657.947686116699</v>
      </c>
      <c r="AY506" s="308"/>
      <c r="AZ506" s="111" t="s">
        <v>26</v>
      </c>
      <c r="BA506" s="65">
        <f t="shared" si="449"/>
        <v>218848</v>
      </c>
      <c r="BB506" s="66"/>
      <c r="BC506" s="66">
        <v>527300000</v>
      </c>
      <c r="BD506" s="66"/>
      <c r="BE506" s="66">
        <f t="shared" si="450"/>
        <v>84513</v>
      </c>
      <c r="BF506" s="66"/>
      <c r="BG506" s="144">
        <f t="shared" si="451"/>
        <v>0.38617213773943559</v>
      </c>
      <c r="BH506" s="66"/>
      <c r="BI506" s="170"/>
      <c r="BJ506" s="66"/>
      <c r="BK506" s="66">
        <f t="shared" si="452"/>
        <v>6888512</v>
      </c>
      <c r="BL506" s="66"/>
      <c r="BM506" s="144">
        <f t="shared" si="453"/>
        <v>5.5821344290319881E-2</v>
      </c>
      <c r="BN506" s="65">
        <f t="shared" si="454"/>
        <v>1060965.7947686117</v>
      </c>
      <c r="BO506" s="66"/>
      <c r="BP506" s="66">
        <f t="shared" si="455"/>
        <v>34061184</v>
      </c>
      <c r="BQ506" s="66"/>
      <c r="BR506" s="435">
        <f t="shared" si="456"/>
        <v>6.4595456097098422E-2</v>
      </c>
      <c r="BS506" s="66"/>
      <c r="BT506" s="75"/>
      <c r="BU506" s="170"/>
      <c r="BV506" s="1"/>
      <c r="BW506" s="61">
        <f t="shared" si="407"/>
        <v>497</v>
      </c>
    </row>
    <row r="507" spans="2:75" x14ac:dyDescent="0.3">
      <c r="B507" s="158">
        <f t="shared" si="406"/>
        <v>44407</v>
      </c>
      <c r="C507" s="61"/>
      <c r="D507" s="17">
        <v>101098</v>
      </c>
      <c r="E507" s="16"/>
      <c r="F507" s="16"/>
      <c r="G507" s="16"/>
      <c r="H507" s="16">
        <f t="shared" si="433"/>
        <v>35069260</v>
      </c>
      <c r="I507" s="16"/>
      <c r="J507" s="436">
        <f t="shared" si="434"/>
        <v>2.8911442357193382E-3</v>
      </c>
      <c r="K507" s="16"/>
      <c r="L507" s="16"/>
      <c r="M507" s="16"/>
      <c r="N507" s="16">
        <f t="shared" si="435"/>
        <v>418139</v>
      </c>
      <c r="O507" s="16">
        <f t="shared" si="436"/>
        <v>70420.200803212851</v>
      </c>
      <c r="P507" s="41"/>
      <c r="Q507" s="17">
        <f t="shared" si="437"/>
        <v>418139</v>
      </c>
      <c r="R507" s="16"/>
      <c r="S507" s="60">
        <f t="shared" si="438"/>
        <v>0.35395430466149441</v>
      </c>
      <c r="T507" s="16"/>
      <c r="U507" s="41"/>
      <c r="V507" s="10">
        <f t="shared" si="356"/>
        <v>399</v>
      </c>
      <c r="W507" s="34">
        <v>429</v>
      </c>
      <c r="X507" s="33">
        <v>4256</v>
      </c>
      <c r="Y507" s="33"/>
      <c r="Z507" s="33">
        <f t="shared" si="439"/>
        <v>1917</v>
      </c>
      <c r="AA507" s="33">
        <f t="shared" si="440"/>
        <v>612627</v>
      </c>
      <c r="AB507" s="33"/>
      <c r="AC507" s="46">
        <f t="shared" si="441"/>
        <v>1.7469059797668957E-2</v>
      </c>
      <c r="AD507" s="33"/>
      <c r="AE507" s="33">
        <f t="shared" si="442"/>
        <v>1230.1746987951808</v>
      </c>
      <c r="AF507" s="50"/>
      <c r="AG507" s="33">
        <f t="shared" si="443"/>
        <v>2068</v>
      </c>
      <c r="AH507" s="33">
        <f t="shared" si="432"/>
        <v>1127419136.060914</v>
      </c>
      <c r="AI507" s="213">
        <f t="shared" si="444"/>
        <v>0.15080690038953812</v>
      </c>
      <c r="AJ507" s="50"/>
      <c r="AK507" s="111" t="s">
        <v>26</v>
      </c>
      <c r="AL507" s="23">
        <f t="shared" si="445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46"/>
        <v>6.8735244519392918E-5</v>
      </c>
      <c r="AS507" s="25"/>
      <c r="AT507" s="25"/>
      <c r="AU507" s="24"/>
      <c r="AV507" s="298">
        <f t="shared" si="447"/>
        <v>0.84552790677647605</v>
      </c>
      <c r="AW507" s="298"/>
      <c r="AX507" s="24">
        <f t="shared" si="448"/>
        <v>59542.244979919677</v>
      </c>
      <c r="AY507" s="308"/>
      <c r="AZ507" s="111" t="s">
        <v>26</v>
      </c>
      <c r="BA507" s="65">
        <f t="shared" si="449"/>
        <v>1878910</v>
      </c>
      <c r="BB507" s="66"/>
      <c r="BC507" s="66">
        <v>529178910</v>
      </c>
      <c r="BD507" s="66"/>
      <c r="BE507" s="66">
        <f t="shared" si="450"/>
        <v>101098</v>
      </c>
      <c r="BF507" s="66"/>
      <c r="BG507" s="144">
        <f t="shared" si="451"/>
        <v>5.3806728369107618E-2</v>
      </c>
      <c r="BH507" s="66"/>
      <c r="BI507" s="170"/>
      <c r="BJ507" s="66"/>
      <c r="BK507" s="66">
        <f t="shared" si="452"/>
        <v>7837054</v>
      </c>
      <c r="BL507" s="66"/>
      <c r="BM507" s="144">
        <f t="shared" si="453"/>
        <v>5.3354104743950977E-2</v>
      </c>
      <c r="BN507" s="65">
        <f t="shared" si="454"/>
        <v>1062608.2530120481</v>
      </c>
      <c r="BO507" s="66"/>
      <c r="BP507" s="66">
        <f t="shared" si="455"/>
        <v>34162282</v>
      </c>
      <c r="BQ507" s="66"/>
      <c r="BR507" s="435">
        <f t="shared" si="456"/>
        <v>6.4557149490330215E-2</v>
      </c>
      <c r="BS507" s="66"/>
      <c r="BT507" s="75"/>
      <c r="BU507" s="170"/>
      <c r="BV507" s="1"/>
      <c r="BW507" s="61">
        <f t="shared" si="407"/>
        <v>498</v>
      </c>
    </row>
    <row r="508" spans="2:75" x14ac:dyDescent="0.3">
      <c r="B508" s="158">
        <f t="shared" si="406"/>
        <v>44408</v>
      </c>
      <c r="C508" s="61"/>
      <c r="D508" s="17">
        <v>51898</v>
      </c>
      <c r="E508" s="16"/>
      <c r="F508" s="16"/>
      <c r="G508" s="16"/>
      <c r="H508" s="16">
        <f t="shared" si="433"/>
        <v>35121158</v>
      </c>
      <c r="I508" s="16"/>
      <c r="J508" s="436">
        <f t="shared" si="434"/>
        <v>1.4798715456214361E-3</v>
      </c>
      <c r="K508" s="16"/>
      <c r="L508" s="16"/>
      <c r="M508" s="16"/>
      <c r="N508" s="16">
        <f t="shared" si="435"/>
        <v>433258</v>
      </c>
      <c r="O508" s="16">
        <f t="shared" si="436"/>
        <v>70383.082164328662</v>
      </c>
      <c r="P508" s="41"/>
      <c r="Q508" s="17">
        <f t="shared" si="437"/>
        <v>433258</v>
      </c>
      <c r="R508" s="16"/>
      <c r="S508" s="60">
        <f t="shared" si="438"/>
        <v>0.34750533393877947</v>
      </c>
      <c r="T508" s="16"/>
      <c r="U508" s="41"/>
      <c r="V508" s="10">
        <f t="shared" si="356"/>
        <v>400</v>
      </c>
      <c r="W508" s="34">
        <v>241</v>
      </c>
      <c r="X508" s="33">
        <v>4256</v>
      </c>
      <c r="Y508" s="33"/>
      <c r="Z508" s="33">
        <f t="shared" si="439"/>
        <v>2109</v>
      </c>
      <c r="AA508" s="33">
        <f t="shared" si="440"/>
        <v>612868</v>
      </c>
      <c r="AB508" s="33"/>
      <c r="AC508" s="46">
        <f t="shared" si="441"/>
        <v>1.7450107994730697E-2</v>
      </c>
      <c r="AD508" s="33"/>
      <c r="AE508" s="33">
        <f t="shared" si="442"/>
        <v>1228.1923847695391</v>
      </c>
      <c r="AF508" s="50"/>
      <c r="AG508" s="33">
        <f t="shared" si="443"/>
        <v>2158</v>
      </c>
      <c r="AH508" s="33">
        <f t="shared" si="432"/>
        <v>1127402187.060914</v>
      </c>
      <c r="AI508" s="213">
        <f t="shared" si="444"/>
        <v>0.17602179836512261</v>
      </c>
      <c r="AJ508" s="50"/>
      <c r="AK508" s="111"/>
      <c r="AL508" s="23">
        <f t="shared" si="445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46"/>
        <v>4.7480716165276734E-4</v>
      </c>
      <c r="AS508" s="25"/>
      <c r="AT508" s="25"/>
      <c r="AU508" s="24"/>
      <c r="AV508" s="298">
        <f t="shared" si="447"/>
        <v>0.84467935254298843</v>
      </c>
      <c r="AW508" s="298"/>
      <c r="AX508" s="24">
        <f t="shared" si="448"/>
        <v>59451.136272545089</v>
      </c>
      <c r="AY508" s="308"/>
      <c r="AZ508" s="111"/>
      <c r="BA508" s="65">
        <f t="shared" si="449"/>
        <v>500910</v>
      </c>
      <c r="BB508" s="66"/>
      <c r="BC508" s="66">
        <v>529679820</v>
      </c>
      <c r="BD508" s="66"/>
      <c r="BE508" s="66">
        <f t="shared" si="450"/>
        <v>51898</v>
      </c>
      <c r="BF508" s="66"/>
      <c r="BG508" s="144">
        <f t="shared" si="451"/>
        <v>0.10360743446926593</v>
      </c>
      <c r="BH508" s="66"/>
      <c r="BI508" s="170"/>
      <c r="BJ508" s="66"/>
      <c r="BK508" s="66">
        <f t="shared" si="452"/>
        <v>7944511</v>
      </c>
      <c r="BL508" s="66"/>
      <c r="BM508" s="144">
        <f t="shared" si="453"/>
        <v>5.4535515150019934E-2</v>
      </c>
      <c r="BN508" s="65">
        <f t="shared" si="454"/>
        <v>1061482.6052104209</v>
      </c>
      <c r="BO508" s="66"/>
      <c r="BP508" s="66">
        <f t="shared" si="455"/>
        <v>34214180</v>
      </c>
      <c r="BQ508" s="66"/>
      <c r="BR508" s="435">
        <f t="shared" si="456"/>
        <v>6.4594078739869679E-2</v>
      </c>
      <c r="BS508" s="66"/>
      <c r="BT508" s="75"/>
      <c r="BU508" s="170"/>
      <c r="BV508" s="1"/>
      <c r="BW508" s="61">
        <f t="shared" si="407"/>
        <v>499</v>
      </c>
    </row>
    <row r="509" spans="2:75" x14ac:dyDescent="0.3">
      <c r="B509" s="347">
        <f t="shared" si="406"/>
        <v>44409</v>
      </c>
      <c r="C509" s="61"/>
      <c r="D509" s="17">
        <v>21768</v>
      </c>
      <c r="E509" s="16"/>
      <c r="F509" s="16"/>
      <c r="G509" s="16"/>
      <c r="H509" s="16">
        <f t="shared" si="433"/>
        <v>35142926</v>
      </c>
      <c r="I509" s="16"/>
      <c r="J509" s="436">
        <f t="shared" si="434"/>
        <v>6.1979733128389447E-4</v>
      </c>
      <c r="K509" s="16"/>
      <c r="L509" s="16"/>
      <c r="M509" s="16"/>
      <c r="N509" s="16">
        <f t="shared" si="435"/>
        <v>441208</v>
      </c>
      <c r="O509" s="16">
        <f t="shared" si="436"/>
        <v>70285.851999999999</v>
      </c>
      <c r="P509" s="41"/>
      <c r="Q509" s="17">
        <f t="shared" si="437"/>
        <v>441208</v>
      </c>
      <c r="R509" s="16"/>
      <c r="S509" s="60">
        <f t="shared" si="438"/>
        <v>0.40931305219985564</v>
      </c>
      <c r="T509" s="16"/>
      <c r="U509" s="41"/>
      <c r="V509" s="10">
        <f t="shared" si="356"/>
        <v>401</v>
      </c>
      <c r="W509" s="34">
        <v>64</v>
      </c>
      <c r="X509" s="33">
        <v>4256</v>
      </c>
      <c r="Y509" s="33"/>
      <c r="Z509" s="33">
        <f t="shared" si="439"/>
        <v>2041</v>
      </c>
      <c r="AA509" s="33">
        <f t="shared" si="440"/>
        <v>612932</v>
      </c>
      <c r="AB509" s="33"/>
      <c r="AC509" s="46">
        <f t="shared" si="441"/>
        <v>1.7441120298292749E-2</v>
      </c>
      <c r="AD509" s="33"/>
      <c r="AE509" s="33">
        <f t="shared" si="442"/>
        <v>1225.864</v>
      </c>
      <c r="AF509" s="50"/>
      <c r="AG509" s="33">
        <f t="shared" si="443"/>
        <v>2173</v>
      </c>
      <c r="AH509" s="33">
        <f t="shared" si="432"/>
        <v>1127383788.060914</v>
      </c>
      <c r="AI509" s="213">
        <f t="shared" si="444"/>
        <v>0.20588235294117646</v>
      </c>
      <c r="AJ509" s="50"/>
      <c r="AK509" s="111"/>
      <c r="AL509" s="23">
        <f t="shared" si="445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46"/>
        <v>2.4179099677925492E-4</v>
      </c>
      <c r="AS509" s="25"/>
      <c r="AT509" s="25"/>
      <c r="AU509" s="24"/>
      <c r="AV509" s="298">
        <f t="shared" si="447"/>
        <v>0.84436025617218102</v>
      </c>
      <c r="AW509" s="298"/>
      <c r="AX509" s="24">
        <f t="shared" si="448"/>
        <v>59346.58</v>
      </c>
      <c r="AY509" s="308"/>
      <c r="AZ509" s="111"/>
      <c r="BA509" s="65">
        <f t="shared" si="449"/>
        <v>238229</v>
      </c>
      <c r="BB509" s="66"/>
      <c r="BC509" s="66">
        <v>529918049</v>
      </c>
      <c r="BD509" s="66"/>
      <c r="BE509" s="66">
        <f t="shared" si="450"/>
        <v>21768</v>
      </c>
      <c r="BF509" s="66"/>
      <c r="BG509" s="144">
        <f t="shared" si="451"/>
        <v>9.1374265937396365E-2</v>
      </c>
      <c r="BH509" s="66"/>
      <c r="BI509" s="170"/>
      <c r="BJ509" s="66"/>
      <c r="BK509" s="66">
        <f t="shared" si="452"/>
        <v>6309093</v>
      </c>
      <c r="BL509" s="66"/>
      <c r="BM509" s="144">
        <f t="shared" si="453"/>
        <v>6.9932080570059757E-2</v>
      </c>
      <c r="BN509" s="65">
        <f t="shared" si="454"/>
        <v>1059836.098</v>
      </c>
      <c r="BO509" s="66"/>
      <c r="BP509" s="66">
        <f t="shared" si="455"/>
        <v>34235948</v>
      </c>
      <c r="BQ509" s="66"/>
      <c r="BR509" s="435">
        <f t="shared" si="456"/>
        <v>6.4606117992406786E-2</v>
      </c>
      <c r="BS509" s="66"/>
      <c r="BT509" s="75"/>
      <c r="BU509" s="170"/>
      <c r="BV509" s="1"/>
      <c r="BW509" s="61">
        <f t="shared" si="407"/>
        <v>500</v>
      </c>
    </row>
    <row r="510" spans="2:75" x14ac:dyDescent="0.3">
      <c r="B510" s="158">
        <f t="shared" si="406"/>
        <v>44410</v>
      </c>
      <c r="C510" s="61"/>
      <c r="D510" s="17">
        <v>56369</v>
      </c>
      <c r="E510" s="16"/>
      <c r="F510" s="16"/>
      <c r="G510" s="16"/>
      <c r="H510" s="16">
        <f t="shared" si="433"/>
        <v>35199295</v>
      </c>
      <c r="I510" s="16"/>
      <c r="J510" s="436">
        <f t="shared" si="434"/>
        <v>1.6039927921767242E-3</v>
      </c>
      <c r="K510" s="16"/>
      <c r="L510" s="16"/>
      <c r="M510" s="16"/>
      <c r="N510" s="16">
        <f t="shared" si="435"/>
        <v>461761</v>
      </c>
      <c r="O510" s="16">
        <f t="shared" si="436"/>
        <v>70258.073852295405</v>
      </c>
      <c r="P510" s="41"/>
      <c r="Q510" s="17">
        <f t="shared" si="437"/>
        <v>461761</v>
      </c>
      <c r="R510" s="16"/>
      <c r="S510" s="60">
        <f t="shared" si="438"/>
        <v>0.45985532996528677</v>
      </c>
      <c r="T510" s="16"/>
      <c r="U510" s="41"/>
      <c r="V510" s="10">
        <f t="shared" si="356"/>
        <v>402</v>
      </c>
      <c r="W510" s="34">
        <v>213</v>
      </c>
      <c r="X510" s="33">
        <v>4256</v>
      </c>
      <c r="Y510" s="33"/>
      <c r="Z510" s="33">
        <f t="shared" si="439"/>
        <v>1915</v>
      </c>
      <c r="AA510" s="33">
        <f t="shared" si="440"/>
        <v>613145</v>
      </c>
      <c r="AB510" s="33"/>
      <c r="AC510" s="46">
        <f t="shared" si="441"/>
        <v>1.7419240925137847E-2</v>
      </c>
      <c r="AD510" s="33"/>
      <c r="AE510" s="33">
        <f t="shared" si="442"/>
        <v>1223.8423153692615</v>
      </c>
      <c r="AF510" s="50"/>
      <c r="AG510" s="33">
        <f t="shared" si="443"/>
        <v>2254</v>
      </c>
      <c r="AH510" s="33">
        <f t="shared" si="432"/>
        <v>1127375810.060914</v>
      </c>
      <c r="AI510" s="213">
        <f t="shared" si="444"/>
        <v>0.25431274346132443</v>
      </c>
      <c r="AJ510" s="50"/>
      <c r="AK510" s="111"/>
      <c r="AL510" s="23">
        <f t="shared" si="445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46"/>
        <v>1.4911390007646607E-3</v>
      </c>
      <c r="AS510" s="25"/>
      <c r="AT510" s="25"/>
      <c r="AU510" s="24"/>
      <c r="AV510" s="298">
        <f t="shared" si="447"/>
        <v>0.84426511951446759</v>
      </c>
      <c r="AW510" s="298"/>
      <c r="AX510" s="24">
        <f t="shared" si="448"/>
        <v>59316.441117764472</v>
      </c>
      <c r="AY510" s="308"/>
      <c r="AZ510" s="111"/>
      <c r="BA510" s="65">
        <f t="shared" si="449"/>
        <v>2223019</v>
      </c>
      <c r="BB510" s="66"/>
      <c r="BC510" s="66">
        <v>532141068</v>
      </c>
      <c r="BD510" s="66"/>
      <c r="BE510" s="66">
        <f t="shared" si="450"/>
        <v>56369</v>
      </c>
      <c r="BF510" s="66"/>
      <c r="BG510" s="144">
        <f t="shared" si="451"/>
        <v>2.5356958262614939E-2</v>
      </c>
      <c r="BH510" s="66"/>
      <c r="BI510" s="170"/>
      <c r="BJ510" s="66"/>
      <c r="BK510" s="66">
        <f t="shared" si="452"/>
        <v>6157182</v>
      </c>
      <c r="BL510" s="66"/>
      <c r="BM510" s="144">
        <f t="shared" si="453"/>
        <v>7.4995509309291164E-2</v>
      </c>
      <c r="BN510" s="65">
        <f t="shared" si="454"/>
        <v>1062157.8203592815</v>
      </c>
      <c r="BO510" s="66"/>
      <c r="BP510" s="66">
        <f t="shared" si="455"/>
        <v>34292317</v>
      </c>
      <c r="BQ510" s="66"/>
      <c r="BR510" s="435">
        <f t="shared" si="456"/>
        <v>6.4442154650616063E-2</v>
      </c>
      <c r="BS510" s="66"/>
      <c r="BT510" s="75"/>
      <c r="BU510" s="170"/>
      <c r="BV510" s="1"/>
      <c r="BW510" s="61">
        <f t="shared" si="407"/>
        <v>501</v>
      </c>
    </row>
    <row r="511" spans="2:75" x14ac:dyDescent="0.3">
      <c r="B511" s="158">
        <f t="shared" si="406"/>
        <v>44411</v>
      </c>
      <c r="C511" s="61"/>
      <c r="D511" s="17">
        <v>104758</v>
      </c>
      <c r="E511" s="16"/>
      <c r="F511" s="16"/>
      <c r="G511" s="16"/>
      <c r="H511" s="16">
        <f t="shared" si="433"/>
        <v>35304053</v>
      </c>
      <c r="I511" s="16"/>
      <c r="J511" s="436">
        <f t="shared" si="434"/>
        <v>2.9761391527870088E-3</v>
      </c>
      <c r="K511" s="16"/>
      <c r="L511" s="16"/>
      <c r="M511" s="16"/>
      <c r="N511" s="16">
        <f t="shared" si="435"/>
        <v>504938</v>
      </c>
      <c r="O511" s="16">
        <f t="shared" si="436"/>
        <v>70326.798804780876</v>
      </c>
      <c r="P511" s="41"/>
      <c r="Q511" s="17">
        <f t="shared" si="437"/>
        <v>504938</v>
      </c>
      <c r="R511" s="16"/>
      <c r="S511" s="60">
        <f t="shared" si="438"/>
        <v>0.51335361376271893</v>
      </c>
      <c r="T511" s="16"/>
      <c r="U511" s="41"/>
      <c r="V511" s="10">
        <f t="shared" si="356"/>
        <v>403</v>
      </c>
      <c r="W511" s="34">
        <v>516</v>
      </c>
      <c r="X511" s="33">
        <v>4256</v>
      </c>
      <c r="Y511" s="33"/>
      <c r="Z511" s="33">
        <f t="shared" si="439"/>
        <v>1948</v>
      </c>
      <c r="AA511" s="33">
        <f t="shared" si="440"/>
        <v>613661</v>
      </c>
      <c r="AB511" s="33"/>
      <c r="AC511" s="46">
        <f t="shared" si="441"/>
        <v>1.7382168557247519E-2</v>
      </c>
      <c r="AD511" s="33"/>
      <c r="AE511" s="33">
        <f t="shared" si="442"/>
        <v>1222.4322709163346</v>
      </c>
      <c r="AF511" s="50"/>
      <c r="AG511" s="33">
        <f t="shared" si="443"/>
        <v>2431</v>
      </c>
      <c r="AH511" s="33">
        <f t="shared" si="432"/>
        <v>1127370061.060914</v>
      </c>
      <c r="AI511" s="213">
        <f t="shared" si="444"/>
        <v>0.29308510638297874</v>
      </c>
      <c r="AJ511" s="50"/>
      <c r="AK511" s="111"/>
      <c r="AL511" s="23">
        <f t="shared" si="445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46"/>
        <v>1.3140052622799797E-3</v>
      </c>
      <c r="AS511" s="25"/>
      <c r="AT511" s="25"/>
      <c r="AU511" s="24"/>
      <c r="AV511" s="298">
        <f t="shared" si="447"/>
        <v>0.84286600181571225</v>
      </c>
      <c r="AW511" s="298"/>
      <c r="AX511" s="24">
        <f t="shared" si="448"/>
        <v>59276.067729083668</v>
      </c>
      <c r="AY511" s="308"/>
      <c r="AZ511" s="111"/>
      <c r="BA511" s="65">
        <f t="shared" si="449"/>
        <v>7084250</v>
      </c>
      <c r="BB511" s="66"/>
      <c r="BC511" s="66">
        <v>539225318</v>
      </c>
      <c r="BD511" s="66"/>
      <c r="BE511" s="66">
        <f t="shared" si="450"/>
        <v>104758</v>
      </c>
      <c r="BF511" s="66"/>
      <c r="BG511" s="144">
        <f t="shared" si="451"/>
        <v>1.4787451035748314E-2</v>
      </c>
      <c r="BH511" s="66"/>
      <c r="BI511" s="170"/>
      <c r="BJ511" s="66"/>
      <c r="BK511" s="66">
        <f t="shared" si="452"/>
        <v>12349086</v>
      </c>
      <c r="BL511" s="66"/>
      <c r="BM511" s="144">
        <f t="shared" si="453"/>
        <v>4.0888694110641062E-2</v>
      </c>
      <c r="BN511" s="65">
        <f t="shared" si="454"/>
        <v>1074154.0199203186</v>
      </c>
      <c r="BO511" s="66"/>
      <c r="BP511" s="66">
        <f t="shared" si="455"/>
        <v>34397075</v>
      </c>
      <c r="BQ511" s="66"/>
      <c r="BR511" s="435">
        <f t="shared" si="456"/>
        <v>6.378979964735261E-2</v>
      </c>
      <c r="BS511" s="66"/>
      <c r="BT511" s="75"/>
      <c r="BU511" s="170"/>
      <c r="BV511" s="1"/>
      <c r="BW511" s="61">
        <f t="shared" si="407"/>
        <v>502</v>
      </c>
    </row>
    <row r="512" spans="2:75" x14ac:dyDescent="0.3">
      <c r="B512" s="158">
        <f t="shared" si="406"/>
        <v>44412</v>
      </c>
      <c r="C512" s="61"/>
      <c r="D512" s="17">
        <v>112279</v>
      </c>
      <c r="E512" s="16"/>
      <c r="F512" s="16"/>
      <c r="G512" s="16"/>
      <c r="H512" s="16">
        <f t="shared" si="433"/>
        <v>35416332</v>
      </c>
      <c r="I512" s="16"/>
      <c r="J512" s="436">
        <f t="shared" si="434"/>
        <v>3.1803430614609604E-3</v>
      </c>
      <c r="K512" s="16"/>
      <c r="L512" s="16"/>
      <c r="M512" s="16"/>
      <c r="N512" s="16">
        <f t="shared" si="435"/>
        <v>532683</v>
      </c>
      <c r="O512" s="16">
        <f t="shared" si="436"/>
        <v>70410.202783300192</v>
      </c>
      <c r="P512" s="41"/>
      <c r="Q512" s="17">
        <f t="shared" si="437"/>
        <v>532683</v>
      </c>
      <c r="R512" s="16"/>
      <c r="S512" s="60">
        <f t="shared" si="438"/>
        <v>0.47286708104760217</v>
      </c>
      <c r="T512" s="16"/>
      <c r="U512" s="41"/>
      <c r="V512" s="10">
        <f t="shared" si="356"/>
        <v>404</v>
      </c>
      <c r="W512" s="34">
        <v>656</v>
      </c>
      <c r="X512" s="33">
        <v>4256</v>
      </c>
      <c r="Y512" s="33"/>
      <c r="Z512" s="33">
        <f t="shared" si="439"/>
        <v>2119</v>
      </c>
      <c r="AA512" s="33">
        <f t="shared" si="440"/>
        <v>614317</v>
      </c>
      <c r="AB512" s="33"/>
      <c r="AC512" s="46">
        <f t="shared" si="441"/>
        <v>1.7345585082046328E-2</v>
      </c>
      <c r="AD512" s="33"/>
      <c r="AE512" s="33">
        <f t="shared" si="442"/>
        <v>1221.3061630218688</v>
      </c>
      <c r="AF512" s="50"/>
      <c r="AG512" s="33">
        <f t="shared" si="443"/>
        <v>2604</v>
      </c>
      <c r="AH512" s="33">
        <f t="shared" si="432"/>
        <v>1127364929.060914</v>
      </c>
      <c r="AI512" s="213">
        <f t="shared" si="444"/>
        <v>0.33744221879815101</v>
      </c>
      <c r="AJ512" s="50"/>
      <c r="AK512" s="111"/>
      <c r="AL512" s="23">
        <f t="shared" si="445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46"/>
        <v>1.0327125564740525E-3</v>
      </c>
      <c r="AS512" s="25"/>
      <c r="AT512" s="25"/>
      <c r="AU512" s="24"/>
      <c r="AV512" s="298">
        <f t="shared" si="447"/>
        <v>0.84106157577244312</v>
      </c>
      <c r="AW512" s="298"/>
      <c r="AX512" s="24">
        <f t="shared" si="448"/>
        <v>59219.316103379722</v>
      </c>
      <c r="AY512" s="308"/>
      <c r="AZ512" s="111"/>
      <c r="BA512" s="65">
        <f t="shared" si="449"/>
        <v>1157031</v>
      </c>
      <c r="BB512" s="66"/>
      <c r="BC512" s="66">
        <v>540382349</v>
      </c>
      <c r="BD512" s="66"/>
      <c r="BE512" s="66">
        <f t="shared" si="450"/>
        <v>112279</v>
      </c>
      <c r="BF512" s="66"/>
      <c r="BG512" s="144">
        <f t="shared" si="451"/>
        <v>9.7040615160700103E-2</v>
      </c>
      <c r="BH512" s="66"/>
      <c r="BI512" s="170"/>
      <c r="BJ512" s="66"/>
      <c r="BK512" s="66">
        <f t="shared" si="452"/>
        <v>13301197</v>
      </c>
      <c r="BL512" s="66"/>
      <c r="BM512" s="144">
        <f t="shared" si="453"/>
        <v>4.0047749086040904E-2</v>
      </c>
      <c r="BN512" s="65">
        <f t="shared" si="454"/>
        <v>1074318.7852882703</v>
      </c>
      <c r="BO512" s="66"/>
      <c r="BP512" s="66">
        <f t="shared" si="455"/>
        <v>34509354</v>
      </c>
      <c r="BQ512" s="66"/>
      <c r="BR512" s="435">
        <f t="shared" si="456"/>
        <v>6.3860994097718018E-2</v>
      </c>
      <c r="BS512" s="66"/>
      <c r="BT512" s="75"/>
      <c r="BU512" s="170"/>
      <c r="BV512" s="1"/>
      <c r="BW512" s="61">
        <f t="shared" si="407"/>
        <v>503</v>
      </c>
    </row>
    <row r="513" spans="2:75" x14ac:dyDescent="0.3">
      <c r="B513" s="158">
        <f t="shared" si="406"/>
        <v>44413</v>
      </c>
      <c r="C513" s="61"/>
      <c r="D513" s="17">
        <v>120945</v>
      </c>
      <c r="E513" s="16"/>
      <c r="F513" s="16"/>
      <c r="G513" s="16"/>
      <c r="H513" s="16">
        <f t="shared" si="433"/>
        <v>35537277</v>
      </c>
      <c r="I513" s="16"/>
      <c r="J513" s="436">
        <f t="shared" si="434"/>
        <v>3.4149499163267389E-3</v>
      </c>
      <c r="K513" s="16"/>
      <c r="L513" s="16"/>
      <c r="M513" s="16"/>
      <c r="N513" s="16">
        <f t="shared" si="435"/>
        <v>569115</v>
      </c>
      <c r="O513" s="16">
        <f t="shared" si="436"/>
        <v>70510.470238095237</v>
      </c>
      <c r="P513" s="41"/>
      <c r="Q513" s="17">
        <f t="shared" si="437"/>
        <v>569115</v>
      </c>
      <c r="R513" s="16"/>
      <c r="S513" s="60">
        <f t="shared" si="438"/>
        <v>0.48004296198436519</v>
      </c>
      <c r="T513" s="16"/>
      <c r="U513" s="41"/>
      <c r="V513" s="10">
        <f t="shared" si="356"/>
        <v>405</v>
      </c>
      <c r="W513" s="34">
        <v>559</v>
      </c>
      <c r="X513" s="33">
        <v>4256</v>
      </c>
      <c r="Y513" s="33"/>
      <c r="Z513" s="33">
        <f t="shared" si="439"/>
        <v>2249</v>
      </c>
      <c r="AA513" s="33">
        <f t="shared" si="440"/>
        <v>614876</v>
      </c>
      <c r="AB513" s="33"/>
      <c r="AC513" s="46">
        <f t="shared" si="441"/>
        <v>1.7302282332999235E-2</v>
      </c>
      <c r="AD513" s="33"/>
      <c r="AE513" s="33">
        <f t="shared" si="442"/>
        <v>1219.9920634920634</v>
      </c>
      <c r="AF513" s="50"/>
      <c r="AG513" s="33">
        <f t="shared" si="443"/>
        <v>2678</v>
      </c>
      <c r="AH513" s="33">
        <f t="shared" si="432"/>
        <v>1127353317.060914</v>
      </c>
      <c r="AI513" s="213">
        <f t="shared" si="444"/>
        <v>0.29559748427672955</v>
      </c>
      <c r="AJ513" s="50"/>
      <c r="AK513" s="111" t="s">
        <v>26</v>
      </c>
      <c r="AL513" s="23">
        <f t="shared" si="445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46"/>
        <v>4.258188283899093E-4</v>
      </c>
      <c r="AS513" s="25"/>
      <c r="AT513" s="25"/>
      <c r="AU513" s="24"/>
      <c r="AV513" s="298">
        <f t="shared" si="447"/>
        <v>0.83855608858270148</v>
      </c>
      <c r="AW513" s="298"/>
      <c r="AX513" s="24">
        <f t="shared" si="448"/>
        <v>59126.984126984127</v>
      </c>
      <c r="AY513" s="308"/>
      <c r="AZ513" s="111" t="s">
        <v>26</v>
      </c>
      <c r="BA513" s="65">
        <f t="shared" si="449"/>
        <v>1100613</v>
      </c>
      <c r="BB513" s="66"/>
      <c r="BC513" s="66">
        <v>541482962</v>
      </c>
      <c r="BD513" s="66"/>
      <c r="BE513" s="66">
        <f t="shared" si="450"/>
        <v>120945</v>
      </c>
      <c r="BF513" s="66"/>
      <c r="BG513" s="144">
        <f t="shared" si="451"/>
        <v>0.10988876198990925</v>
      </c>
      <c r="BH513" s="66"/>
      <c r="BI513" s="170"/>
      <c r="BJ513" s="66"/>
      <c r="BK513" s="66">
        <f t="shared" si="452"/>
        <v>14182962</v>
      </c>
      <c r="BL513" s="66"/>
      <c r="BM513" s="144">
        <f t="shared" si="453"/>
        <v>4.0126667476088562E-2</v>
      </c>
      <c r="BN513" s="65">
        <f t="shared" si="454"/>
        <v>1074370.9563492064</v>
      </c>
      <c r="BO513" s="66"/>
      <c r="BP513" s="66">
        <f t="shared" si="455"/>
        <v>34630299</v>
      </c>
      <c r="BQ513" s="66"/>
      <c r="BR513" s="435">
        <f t="shared" si="456"/>
        <v>6.3954549690891288E-2</v>
      </c>
      <c r="BS513" s="66"/>
      <c r="BT513" s="75"/>
      <c r="BU513" s="170"/>
      <c r="BV513" s="1"/>
      <c r="BW513" s="61">
        <f t="shared" si="407"/>
        <v>504</v>
      </c>
    </row>
    <row r="514" spans="2:75" x14ac:dyDescent="0.3">
      <c r="B514" s="158">
        <f t="shared" si="406"/>
        <v>44414</v>
      </c>
      <c r="C514" s="61"/>
      <c r="D514" s="17">
        <v>130706</v>
      </c>
      <c r="E514" s="16"/>
      <c r="F514" s="16"/>
      <c r="G514" s="16"/>
      <c r="H514" s="16">
        <f t="shared" si="433"/>
        <v>35667983</v>
      </c>
      <c r="I514" s="16"/>
      <c r="J514" s="436">
        <f t="shared" si="434"/>
        <v>3.67799705081512E-3</v>
      </c>
      <c r="K514" s="16"/>
      <c r="L514" s="16"/>
      <c r="M514" s="16"/>
      <c r="N514" s="16">
        <f t="shared" si="435"/>
        <v>598723</v>
      </c>
      <c r="O514" s="16">
        <f t="shared" si="436"/>
        <v>70629.669306930693</v>
      </c>
      <c r="P514" s="41"/>
      <c r="Q514" s="17">
        <f t="shared" si="437"/>
        <v>598723</v>
      </c>
      <c r="R514" s="16"/>
      <c r="S514" s="60">
        <f t="shared" si="438"/>
        <v>0.43187552464611051</v>
      </c>
      <c r="T514" s="16"/>
      <c r="U514" s="41"/>
      <c r="V514" s="10">
        <f t="shared" si="356"/>
        <v>406</v>
      </c>
      <c r="W514" s="34">
        <v>750</v>
      </c>
      <c r="X514" s="33">
        <v>4256</v>
      </c>
      <c r="Y514" s="33"/>
      <c r="Z514" s="33">
        <f t="shared" si="439"/>
        <v>2758</v>
      </c>
      <c r="AA514" s="33">
        <f t="shared" si="440"/>
        <v>615626</v>
      </c>
      <c r="AB514" s="33"/>
      <c r="AC514" s="46">
        <f t="shared" si="441"/>
        <v>1.7259905052663057E-2</v>
      </c>
      <c r="AD514" s="33"/>
      <c r="AE514" s="33">
        <f t="shared" si="442"/>
        <v>1219.0613861386139</v>
      </c>
      <c r="AF514" s="50"/>
      <c r="AG514" s="33">
        <f t="shared" si="443"/>
        <v>2999</v>
      </c>
      <c r="AH514" s="33">
        <f t="shared" si="432"/>
        <v>1127336505.060914</v>
      </c>
      <c r="AI514" s="213">
        <f t="shared" si="444"/>
        <v>0.45019342359767894</v>
      </c>
      <c r="AJ514" s="50"/>
      <c r="AK514" s="111"/>
      <c r="AL514" s="23">
        <f t="shared" si="445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46"/>
        <v>1.1567785234899328E-3</v>
      </c>
      <c r="AS514" s="25"/>
      <c r="AT514" s="25"/>
      <c r="AU514" s="24"/>
      <c r="AV514" s="298">
        <f t="shared" si="447"/>
        <v>0.83644965290019346</v>
      </c>
      <c r="AW514" s="298"/>
      <c r="AX514" s="24">
        <f t="shared" si="448"/>
        <v>59078.162376237626</v>
      </c>
      <c r="AY514" s="308"/>
      <c r="AZ514" s="111"/>
      <c r="BA514" s="65">
        <f t="shared" si="449"/>
        <v>1408885</v>
      </c>
      <c r="BB514" s="66"/>
      <c r="BC514" s="66">
        <v>542891847</v>
      </c>
      <c r="BD514" s="66"/>
      <c r="BE514" s="66">
        <f t="shared" si="450"/>
        <v>130706</v>
      </c>
      <c r="BF514" s="66"/>
      <c r="BG514" s="144">
        <f t="shared" si="451"/>
        <v>9.2772653552277151E-2</v>
      </c>
      <c r="BH514" s="66"/>
      <c r="BI514" s="170"/>
      <c r="BJ514" s="66"/>
      <c r="BK514" s="66">
        <f t="shared" si="452"/>
        <v>13712937</v>
      </c>
      <c r="BL514" s="66"/>
      <c r="BM514" s="144">
        <f t="shared" si="453"/>
        <v>4.3661179220760661E-2</v>
      </c>
      <c r="BN514" s="65">
        <f t="shared" si="454"/>
        <v>1075033.3603960397</v>
      </c>
      <c r="BO514" s="66"/>
      <c r="BP514" s="66">
        <f t="shared" si="455"/>
        <v>34761005</v>
      </c>
      <c r="BQ514" s="66"/>
      <c r="BR514" s="435">
        <f t="shared" si="456"/>
        <v>6.4029336951895693E-2</v>
      </c>
      <c r="BS514" s="66"/>
      <c r="BT514" s="75"/>
      <c r="BU514" s="170"/>
      <c r="BV514" s="1"/>
      <c r="BW514" s="61">
        <f t="shared" si="407"/>
        <v>505</v>
      </c>
    </row>
    <row r="515" spans="2:75" x14ac:dyDescent="0.3">
      <c r="B515" s="158">
        <f t="shared" si="406"/>
        <v>44415</v>
      </c>
      <c r="C515" s="61"/>
      <c r="D515" s="17">
        <v>68950</v>
      </c>
      <c r="E515" s="16"/>
      <c r="F515" s="16"/>
      <c r="G515" s="16"/>
      <c r="H515" s="16">
        <f t="shared" si="433"/>
        <v>35736933</v>
      </c>
      <c r="I515" s="16"/>
      <c r="J515" s="436">
        <f t="shared" si="434"/>
        <v>1.9331062258272356E-3</v>
      </c>
      <c r="K515" s="16"/>
      <c r="L515" s="16"/>
      <c r="M515" s="16"/>
      <c r="N515" s="16">
        <f t="shared" si="435"/>
        <v>615775</v>
      </c>
      <c r="O515" s="16">
        <f t="shared" si="436"/>
        <v>70626.349802371536</v>
      </c>
      <c r="P515" s="41"/>
      <c r="Q515" s="17">
        <f t="shared" si="437"/>
        <v>615775</v>
      </c>
      <c r="R515" s="16"/>
      <c r="S515" s="60">
        <f t="shared" si="438"/>
        <v>0.42126631245124152</v>
      </c>
      <c r="T515" s="16"/>
      <c r="U515" s="41"/>
      <c r="V515" s="10">
        <f t="shared" si="356"/>
        <v>407</v>
      </c>
      <c r="W515" s="34">
        <v>320</v>
      </c>
      <c r="X515" s="33">
        <v>4256</v>
      </c>
      <c r="Y515" s="33"/>
      <c r="Z515" s="33">
        <f t="shared" si="439"/>
        <v>3014</v>
      </c>
      <c r="AA515" s="33">
        <f t="shared" si="440"/>
        <v>615946</v>
      </c>
      <c r="AB515" s="33"/>
      <c r="AC515" s="46">
        <f t="shared" si="441"/>
        <v>1.7235558518689895E-2</v>
      </c>
      <c r="AD515" s="33"/>
      <c r="AE515" s="33">
        <f t="shared" si="442"/>
        <v>1217.2845849802372</v>
      </c>
      <c r="AF515" s="50"/>
      <c r="AG515" s="33">
        <f t="shared" si="443"/>
        <v>3078</v>
      </c>
      <c r="AH515" s="33">
        <f t="shared" si="432"/>
        <v>1127317158.060914</v>
      </c>
      <c r="AI515" s="213">
        <f t="shared" si="444"/>
        <v>0.42632066728452273</v>
      </c>
      <c r="AJ515" s="50"/>
      <c r="AK515" s="111"/>
      <c r="AL515" s="23">
        <f t="shared" si="445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46"/>
        <v>5.8090520254556544E-4</v>
      </c>
      <c r="AS515" s="25"/>
      <c r="AT515" s="25"/>
      <c r="AU515" s="24"/>
      <c r="AV515" s="298">
        <f t="shared" si="447"/>
        <v>0.83532078704123824</v>
      </c>
      <c r="AW515" s="298"/>
      <c r="AX515" s="24">
        <f t="shared" si="448"/>
        <v>58995.6581027668</v>
      </c>
      <c r="AY515" s="308"/>
      <c r="AZ515" s="111"/>
      <c r="BA515" s="65">
        <f t="shared" si="449"/>
        <v>836734</v>
      </c>
      <c r="BB515" s="66"/>
      <c r="BC515" s="66">
        <v>543728581</v>
      </c>
      <c r="BD515" s="66"/>
      <c r="BE515" s="66">
        <f t="shared" si="450"/>
        <v>68950</v>
      </c>
      <c r="BF515" s="66"/>
      <c r="BG515" s="144">
        <f t="shared" si="451"/>
        <v>8.2403726871383254E-2</v>
      </c>
      <c r="BH515" s="66"/>
      <c r="BI515" s="170"/>
      <c r="BJ515" s="66"/>
      <c r="BK515" s="66">
        <f t="shared" si="452"/>
        <v>14048761</v>
      </c>
      <c r="BL515" s="66"/>
      <c r="BM515" s="144">
        <f t="shared" si="453"/>
        <v>4.3831267397886543E-2</v>
      </c>
      <c r="BN515" s="65">
        <f t="shared" si="454"/>
        <v>1074562.4130434783</v>
      </c>
      <c r="BO515" s="66"/>
      <c r="BP515" s="66">
        <f t="shared" si="455"/>
        <v>34829955</v>
      </c>
      <c r="BQ515" s="66"/>
      <c r="BR515" s="435">
        <f t="shared" si="456"/>
        <v>6.4057612965539509E-2</v>
      </c>
      <c r="BS515" s="66"/>
      <c r="BT515" s="75"/>
      <c r="BU515" s="170"/>
      <c r="BV515" s="1"/>
      <c r="BW515" s="61">
        <f t="shared" si="407"/>
        <v>506</v>
      </c>
    </row>
    <row r="516" spans="2:75" x14ac:dyDescent="0.3">
      <c r="B516" s="347">
        <f t="shared" si="406"/>
        <v>44416</v>
      </c>
      <c r="C516" s="61"/>
      <c r="D516" s="17">
        <v>24390</v>
      </c>
      <c r="E516" s="16"/>
      <c r="F516" s="16"/>
      <c r="G516" s="16"/>
      <c r="H516" s="16">
        <f t="shared" si="433"/>
        <v>35761323</v>
      </c>
      <c r="I516" s="16"/>
      <c r="J516" s="436">
        <f t="shared" si="434"/>
        <v>6.8248721847507176E-4</v>
      </c>
      <c r="K516" s="16"/>
      <c r="L516" s="16"/>
      <c r="M516" s="16"/>
      <c r="N516" s="16">
        <f t="shared" si="435"/>
        <v>618397</v>
      </c>
      <c r="O516" s="16">
        <f t="shared" si="436"/>
        <v>70535.153846153844</v>
      </c>
      <c r="P516" s="41"/>
      <c r="Q516" s="17">
        <f t="shared" si="437"/>
        <v>618397</v>
      </c>
      <c r="R516" s="16"/>
      <c r="S516" s="60">
        <f t="shared" si="438"/>
        <v>0.40159969900817755</v>
      </c>
      <c r="T516" s="16"/>
      <c r="U516" s="41"/>
      <c r="V516" s="10">
        <f t="shared" si="356"/>
        <v>408</v>
      </c>
      <c r="W516" s="34">
        <v>129</v>
      </c>
      <c r="X516" s="33">
        <v>4256</v>
      </c>
      <c r="Y516" s="33"/>
      <c r="Z516" s="33">
        <f t="shared" si="439"/>
        <v>2930</v>
      </c>
      <c r="AA516" s="33">
        <f t="shared" si="440"/>
        <v>616075</v>
      </c>
      <c r="AB516" s="33"/>
      <c r="AC516" s="46">
        <f t="shared" si="441"/>
        <v>1.7227410742046652E-2</v>
      </c>
      <c r="AD516" s="33"/>
      <c r="AE516" s="33">
        <f t="shared" si="442"/>
        <v>1215.1380670611441</v>
      </c>
      <c r="AF516" s="50"/>
      <c r="AG516" s="33">
        <f t="shared" si="443"/>
        <v>3143</v>
      </c>
      <c r="AH516" s="33">
        <f t="shared" si="432"/>
        <v>1127289921.060914</v>
      </c>
      <c r="AI516" s="213">
        <f t="shared" si="444"/>
        <v>0.44638748274275197</v>
      </c>
      <c r="AJ516" s="50"/>
      <c r="AK516" s="111"/>
      <c r="AL516" s="23">
        <f t="shared" si="445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46"/>
        <v>2.4316789173504862E-4</v>
      </c>
      <c r="AS516" s="25"/>
      <c r="AT516" s="25"/>
      <c r="AU516" s="24"/>
      <c r="AV516" s="298">
        <f t="shared" si="447"/>
        <v>0.8349540647587339</v>
      </c>
      <c r="AW516" s="298"/>
      <c r="AX516" s="24">
        <f t="shared" si="448"/>
        <v>58893.613412228799</v>
      </c>
      <c r="AY516" s="308"/>
      <c r="AZ516" s="111"/>
      <c r="BA516" s="65">
        <f t="shared" si="449"/>
        <v>652881</v>
      </c>
      <c r="BB516" s="66"/>
      <c r="BC516" s="66">
        <v>544381462</v>
      </c>
      <c r="BD516" s="66"/>
      <c r="BE516" s="66">
        <f t="shared" si="450"/>
        <v>24390</v>
      </c>
      <c r="BF516" s="66"/>
      <c r="BG516" s="144">
        <f t="shared" si="451"/>
        <v>3.73574970017507E-2</v>
      </c>
      <c r="BH516" s="66"/>
      <c r="BI516" s="170"/>
      <c r="BJ516" s="66"/>
      <c r="BK516" s="66">
        <f t="shared" si="452"/>
        <v>14463413</v>
      </c>
      <c r="BL516" s="66"/>
      <c r="BM516" s="144">
        <f t="shared" si="453"/>
        <v>4.2755952554213862E-2</v>
      </c>
      <c r="BN516" s="65">
        <f t="shared" si="454"/>
        <v>1073730.6942800789</v>
      </c>
      <c r="BO516" s="66"/>
      <c r="BP516" s="66">
        <f t="shared" si="455"/>
        <v>34854345</v>
      </c>
      <c r="BQ516" s="66"/>
      <c r="BR516" s="435">
        <f t="shared" si="456"/>
        <v>6.4025591304944174E-2</v>
      </c>
      <c r="BS516" s="66"/>
      <c r="BT516" s="75"/>
      <c r="BU516" s="170"/>
      <c r="BV516" s="1"/>
      <c r="BW516" s="61">
        <f t="shared" si="407"/>
        <v>507</v>
      </c>
    </row>
    <row r="517" spans="2:75" x14ac:dyDescent="0.3">
      <c r="B517" s="158">
        <f t="shared" si="406"/>
        <v>44417</v>
      </c>
      <c r="C517" s="61"/>
      <c r="D517" s="17">
        <v>102375</v>
      </c>
      <c r="E517" s="16"/>
      <c r="F517" s="16"/>
      <c r="G517" s="16"/>
      <c r="H517" s="16">
        <f t="shared" si="433"/>
        <v>35863698</v>
      </c>
      <c r="I517" s="16"/>
      <c r="J517" s="436">
        <f t="shared" si="434"/>
        <v>2.8627296590788883E-3</v>
      </c>
      <c r="K517" s="16"/>
      <c r="L517" s="16"/>
      <c r="M517" s="16"/>
      <c r="N517" s="16">
        <f t="shared" si="435"/>
        <v>664403</v>
      </c>
      <c r="O517" s="16">
        <f t="shared" si="436"/>
        <v>70597.830708661422</v>
      </c>
      <c r="P517" s="41"/>
      <c r="Q517" s="17">
        <f t="shared" si="437"/>
        <v>664403</v>
      </c>
      <c r="R517" s="16"/>
      <c r="S517" s="60">
        <f t="shared" si="438"/>
        <v>0.43884606972004997</v>
      </c>
      <c r="T517" s="16"/>
      <c r="U517" s="41"/>
      <c r="V517" s="10">
        <f t="shared" si="356"/>
        <v>409</v>
      </c>
      <c r="W517" s="34">
        <v>326</v>
      </c>
      <c r="X517" s="33">
        <v>4256</v>
      </c>
      <c r="Y517" s="33"/>
      <c r="Z517" s="33">
        <f t="shared" si="439"/>
        <v>2740</v>
      </c>
      <c r="AA517" s="33">
        <f t="shared" si="440"/>
        <v>616401</v>
      </c>
      <c r="AB517" s="33"/>
      <c r="AC517" s="46">
        <f t="shared" si="441"/>
        <v>1.7187324073496268E-2</v>
      </c>
      <c r="AD517" s="33"/>
      <c r="AE517" s="33">
        <f t="shared" si="442"/>
        <v>1213.3877952755906</v>
      </c>
      <c r="AF517" s="50"/>
      <c r="AG517" s="33">
        <f t="shared" si="443"/>
        <v>3256</v>
      </c>
      <c r="AH517" s="33">
        <f t="shared" si="432"/>
        <v>1127275386.060914</v>
      </c>
      <c r="AI517" s="213">
        <f t="shared" si="444"/>
        <v>0.44454303460514638</v>
      </c>
      <c r="AJ517" s="50"/>
      <c r="AK517" s="111"/>
      <c r="AL517" s="23">
        <f t="shared" si="445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46"/>
        <v>2.1520434901806358E-3</v>
      </c>
      <c r="AS517" s="25"/>
      <c r="AT517" s="25"/>
      <c r="AU517" s="24"/>
      <c r="AV517" s="298">
        <f t="shared" si="447"/>
        <v>0.83436236832018829</v>
      </c>
      <c r="AW517" s="298"/>
      <c r="AX517" s="24">
        <f t="shared" si="448"/>
        <v>58904.173228346459</v>
      </c>
      <c r="AY517" s="308"/>
      <c r="AZ517" s="111"/>
      <c r="BA517" s="65">
        <f t="shared" si="449"/>
        <v>2240677</v>
      </c>
      <c r="BB517" s="66"/>
      <c r="BC517" s="66">
        <v>546622139</v>
      </c>
      <c r="BD517" s="66"/>
      <c r="BE517" s="66">
        <f t="shared" si="450"/>
        <v>102375</v>
      </c>
      <c r="BF517" s="66"/>
      <c r="BG517" s="144">
        <f t="shared" si="451"/>
        <v>4.5689316220053136E-2</v>
      </c>
      <c r="BH517" s="66"/>
      <c r="BI517" s="170"/>
      <c r="BJ517" s="66"/>
      <c r="BK517" s="66">
        <f t="shared" si="452"/>
        <v>14481071</v>
      </c>
      <c r="BL517" s="66"/>
      <c r="BM517" s="144">
        <f t="shared" si="453"/>
        <v>4.5880791551950822E-2</v>
      </c>
      <c r="BN517" s="65">
        <f t="shared" si="454"/>
        <v>1076027.8326771653</v>
      </c>
      <c r="BO517" s="66"/>
      <c r="BP517" s="66">
        <f t="shared" si="455"/>
        <v>34956720</v>
      </c>
      <c r="BQ517" s="66"/>
      <c r="BR517" s="435">
        <f t="shared" si="456"/>
        <v>6.3950428469564793E-2</v>
      </c>
      <c r="BS517" s="66"/>
      <c r="BT517" s="75"/>
      <c r="BU517" s="170"/>
      <c r="BV517" s="1"/>
      <c r="BW517" s="61">
        <f t="shared" si="407"/>
        <v>508</v>
      </c>
    </row>
    <row r="518" spans="2:75" x14ac:dyDescent="0.3">
      <c r="B518" s="158">
        <f t="shared" si="406"/>
        <v>44418</v>
      </c>
      <c r="C518" s="61"/>
      <c r="D518" s="17">
        <v>101254</v>
      </c>
      <c r="E518" s="16"/>
      <c r="F518" s="16"/>
      <c r="G518" s="16"/>
      <c r="H518" s="16">
        <f t="shared" si="433"/>
        <v>35964952</v>
      </c>
      <c r="I518" s="16"/>
      <c r="J518" s="436">
        <f t="shared" si="434"/>
        <v>2.8233005977241947E-3</v>
      </c>
      <c r="K518" s="16"/>
      <c r="L518" s="16"/>
      <c r="M518" s="16"/>
      <c r="N518" s="16">
        <f t="shared" si="435"/>
        <v>660899</v>
      </c>
      <c r="O518" s="16">
        <f t="shared" si="436"/>
        <v>70658.05893909627</v>
      </c>
      <c r="P518" s="41"/>
      <c r="Q518" s="17">
        <f t="shared" si="437"/>
        <v>660899</v>
      </c>
      <c r="R518" s="16"/>
      <c r="S518" s="60">
        <f t="shared" si="438"/>
        <v>0.30887158423410399</v>
      </c>
      <c r="T518" s="16"/>
      <c r="U518" s="41"/>
      <c r="V518" s="10">
        <f t="shared" si="356"/>
        <v>410</v>
      </c>
      <c r="W518" s="34">
        <v>657</v>
      </c>
      <c r="X518" s="33">
        <v>4256</v>
      </c>
      <c r="Y518" s="33"/>
      <c r="Z518" s="33">
        <f t="shared" si="439"/>
        <v>2741</v>
      </c>
      <c r="AA518" s="33">
        <f t="shared" si="440"/>
        <v>617058</v>
      </c>
      <c r="AB518" s="33"/>
      <c r="AC518" s="46">
        <f t="shared" si="441"/>
        <v>1.7157203490776242E-2</v>
      </c>
      <c r="AD518" s="33"/>
      <c r="AE518" s="33">
        <f t="shared" si="442"/>
        <v>1212.294695481336</v>
      </c>
      <c r="AF518" s="50"/>
      <c r="AG518" s="33">
        <f t="shared" si="443"/>
        <v>3397</v>
      </c>
      <c r="AH518" s="33">
        <f t="shared" si="432"/>
        <v>1127268744.060914</v>
      </c>
      <c r="AI518" s="213">
        <f t="shared" si="444"/>
        <v>0.39736733854380912</v>
      </c>
      <c r="AJ518" s="50"/>
      <c r="AK518" s="111"/>
      <c r="AL518" s="23">
        <f t="shared" si="445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46"/>
        <v>1.4370397402427271E-3</v>
      </c>
      <c r="AS518" s="25"/>
      <c r="AT518" s="25"/>
      <c r="AU518" s="24"/>
      <c r="AV518" s="298">
        <f t="shared" si="447"/>
        <v>0.83320898078774019</v>
      </c>
      <c r="AW518" s="298"/>
      <c r="AX518" s="24">
        <f t="shared" si="448"/>
        <v>58872.929273084483</v>
      </c>
      <c r="AY518" s="308"/>
      <c r="AZ518" s="111"/>
      <c r="BA518" s="65">
        <f t="shared" si="449"/>
        <v>1026783</v>
      </c>
      <c r="BB518" s="66"/>
      <c r="BC518" s="66">
        <v>547648922</v>
      </c>
      <c r="BD518" s="66"/>
      <c r="BE518" s="66">
        <f t="shared" si="450"/>
        <v>101254</v>
      </c>
      <c r="BF518" s="66"/>
      <c r="BG518" s="144">
        <f t="shared" si="451"/>
        <v>9.8612851985278291E-2</v>
      </c>
      <c r="BH518" s="66"/>
      <c r="BI518" s="170"/>
      <c r="BJ518" s="66"/>
      <c r="BK518" s="66">
        <f t="shared" si="452"/>
        <v>8423604</v>
      </c>
      <c r="BL518" s="66"/>
      <c r="BM518" s="144">
        <f t="shared" si="453"/>
        <v>7.845798544186075E-2</v>
      </c>
      <c r="BN518" s="65">
        <f t="shared" si="454"/>
        <v>1075931.0844793713</v>
      </c>
      <c r="BO518" s="66"/>
      <c r="BP518" s="66">
        <f t="shared" si="455"/>
        <v>35057974</v>
      </c>
      <c r="BQ518" s="66"/>
      <c r="BR518" s="435">
        <f t="shared" si="456"/>
        <v>6.4015416796529362E-2</v>
      </c>
      <c r="BS518" s="66"/>
      <c r="BT518" s="75"/>
      <c r="BU518" s="170"/>
      <c r="BV518" s="1"/>
      <c r="BW518" s="61">
        <f t="shared" si="407"/>
        <v>509</v>
      </c>
    </row>
    <row r="519" spans="2:75" x14ac:dyDescent="0.3">
      <c r="B519" s="158">
        <f t="shared" ref="B519:B624" si="457">1+B518</f>
        <v>44419</v>
      </c>
      <c r="C519" s="61"/>
      <c r="D519" s="17">
        <v>144635</v>
      </c>
      <c r="E519" s="16"/>
      <c r="F519" s="16"/>
      <c r="G519" s="16"/>
      <c r="H519" s="16">
        <f t="shared" si="433"/>
        <v>36109587</v>
      </c>
      <c r="I519" s="16"/>
      <c r="J519" s="436">
        <f t="shared" si="434"/>
        <v>4.021554095220258E-3</v>
      </c>
      <c r="K519" s="16"/>
      <c r="L519" s="16"/>
      <c r="M519" s="16"/>
      <c r="N519" s="16">
        <f t="shared" si="435"/>
        <v>693255</v>
      </c>
      <c r="O519" s="16">
        <f t="shared" si="436"/>
        <v>70803.111764705885</v>
      </c>
      <c r="P519" s="41"/>
      <c r="Q519" s="17">
        <f t="shared" si="437"/>
        <v>693255</v>
      </c>
      <c r="R519" s="16"/>
      <c r="S519" s="60">
        <f t="shared" si="438"/>
        <v>0.30144006848350707</v>
      </c>
      <c r="T519" s="16"/>
      <c r="U519" s="41"/>
      <c r="V519" s="10">
        <f t="shared" si="356"/>
        <v>411</v>
      </c>
      <c r="W519" s="34">
        <v>614</v>
      </c>
      <c r="X519" s="33">
        <v>4256</v>
      </c>
      <c r="Y519" s="33"/>
      <c r="Z519" s="33">
        <f t="shared" si="439"/>
        <v>2796</v>
      </c>
      <c r="AA519" s="33">
        <f t="shared" si="440"/>
        <v>617672</v>
      </c>
      <c r="AB519" s="33"/>
      <c r="AC519" s="46">
        <f t="shared" si="441"/>
        <v>1.7105485033656019E-2</v>
      </c>
      <c r="AD519" s="33"/>
      <c r="AE519" s="33">
        <f t="shared" si="442"/>
        <v>1211.1215686274509</v>
      </c>
      <c r="AF519" s="50"/>
      <c r="AG519" s="33">
        <f t="shared" si="443"/>
        <v>3355</v>
      </c>
      <c r="AH519" s="33">
        <f t="shared" si="432"/>
        <v>1127248748.060914</v>
      </c>
      <c r="AI519" s="213">
        <f t="shared" si="444"/>
        <v>0.28840245775729645</v>
      </c>
      <c r="AJ519" s="50"/>
      <c r="AK519" s="111"/>
      <c r="AL519" s="23">
        <f t="shared" si="445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46"/>
        <v>2.7945706114541054E-3</v>
      </c>
      <c r="AS519" s="25"/>
      <c r="AT519" s="25"/>
      <c r="AU519" s="24"/>
      <c r="AV519" s="298">
        <f t="shared" si="447"/>
        <v>0.83219074203202603</v>
      </c>
      <c r="AW519" s="298"/>
      <c r="AX519" s="24">
        <f t="shared" si="448"/>
        <v>58921.694117647057</v>
      </c>
      <c r="AY519" s="308"/>
      <c r="AZ519" s="111"/>
      <c r="BA519" s="65">
        <f t="shared" si="449"/>
        <v>3442163</v>
      </c>
      <c r="BB519" s="66"/>
      <c r="BC519" s="66">
        <v>551091085</v>
      </c>
      <c r="BD519" s="66"/>
      <c r="BE519" s="66">
        <f t="shared" si="450"/>
        <v>144635</v>
      </c>
      <c r="BF519" s="66"/>
      <c r="BG519" s="144">
        <f t="shared" si="451"/>
        <v>4.2018637699609229E-2</v>
      </c>
      <c r="BH519" s="66"/>
      <c r="BI519" s="170"/>
      <c r="BJ519" s="66"/>
      <c r="BK519" s="66">
        <f t="shared" si="452"/>
        <v>10708736</v>
      </c>
      <c r="BL519" s="66"/>
      <c r="BM519" s="144">
        <f t="shared" si="453"/>
        <v>6.4737332211756829E-2</v>
      </c>
      <c r="BN519" s="65">
        <f t="shared" si="454"/>
        <v>1080570.7549019607</v>
      </c>
      <c r="BO519" s="66"/>
      <c r="BP519" s="66">
        <f t="shared" si="455"/>
        <v>35202609</v>
      </c>
      <c r="BQ519" s="66"/>
      <c r="BR519" s="435">
        <f t="shared" si="456"/>
        <v>6.387802299505535E-2</v>
      </c>
      <c r="BS519" s="66"/>
      <c r="BT519" s="75"/>
      <c r="BU519" s="170"/>
      <c r="BV519" s="1"/>
      <c r="BW519" s="61">
        <f t="shared" si="407"/>
        <v>510</v>
      </c>
    </row>
    <row r="520" spans="2:75" x14ac:dyDescent="0.3">
      <c r="B520" s="158">
        <f t="shared" si="457"/>
        <v>44420</v>
      </c>
      <c r="C520" s="61"/>
      <c r="D520" s="17">
        <v>143537</v>
      </c>
      <c r="E520" s="16"/>
      <c r="F520" s="16"/>
      <c r="G520" s="16"/>
      <c r="H520" s="16">
        <f t="shared" si="433"/>
        <v>36253124</v>
      </c>
      <c r="I520" s="16"/>
      <c r="J520" s="436">
        <f t="shared" si="434"/>
        <v>3.975038540318946E-3</v>
      </c>
      <c r="K520" s="16"/>
      <c r="L520" s="16"/>
      <c r="M520" s="16"/>
      <c r="N520" s="16">
        <f t="shared" si="435"/>
        <v>715847</v>
      </c>
      <c r="O520" s="16">
        <f t="shared" si="436"/>
        <v>70945.448140900189</v>
      </c>
      <c r="P520" s="41"/>
      <c r="Q520" s="17">
        <f t="shared" si="437"/>
        <v>715847</v>
      </c>
      <c r="R520" s="16"/>
      <c r="S520" s="60">
        <f t="shared" si="438"/>
        <v>0.2578248684360806</v>
      </c>
      <c r="T520" s="16"/>
      <c r="U520" s="41"/>
      <c r="V520" s="10">
        <f t="shared" si="356"/>
        <v>412</v>
      </c>
      <c r="W520" s="34">
        <v>660</v>
      </c>
      <c r="X520" s="33">
        <v>4256</v>
      </c>
      <c r="Y520" s="33"/>
      <c r="Z520" s="33">
        <f t="shared" si="439"/>
        <v>2706</v>
      </c>
      <c r="AA520" s="33">
        <f t="shared" si="440"/>
        <v>618332</v>
      </c>
      <c r="AB520" s="33"/>
      <c r="AC520" s="46">
        <f t="shared" si="441"/>
        <v>1.7055964611491135E-2</v>
      </c>
      <c r="AD520" s="33"/>
      <c r="AE520" s="33">
        <f t="shared" si="442"/>
        <v>1210.0430528375734</v>
      </c>
      <c r="AF520" s="50"/>
      <c r="AG520" s="33">
        <f t="shared" si="443"/>
        <v>3456</v>
      </c>
      <c r="AH520" s="33">
        <f t="shared" si="432"/>
        <v>1127208994.060914</v>
      </c>
      <c r="AI520" s="213">
        <f t="shared" si="444"/>
        <v>0.29051530993278568</v>
      </c>
      <c r="AJ520" s="50"/>
      <c r="AK520" s="111"/>
      <c r="AL520" s="23">
        <f t="shared" si="445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46"/>
        <v>1.5918102537152666E-3</v>
      </c>
      <c r="AS520" s="25"/>
      <c r="AT520" s="25"/>
      <c r="AU520" s="24"/>
      <c r="AV520" s="298">
        <f t="shared" si="447"/>
        <v>0.83021529399783589</v>
      </c>
      <c r="AW520" s="298"/>
      <c r="AX520" s="24">
        <f t="shared" si="448"/>
        <v>58899.996086105675</v>
      </c>
      <c r="AY520" s="308"/>
      <c r="AZ520" s="111"/>
      <c r="BA520" s="65">
        <f t="shared" si="449"/>
        <v>1317096</v>
      </c>
      <c r="BB520" s="66"/>
      <c r="BC520" s="66">
        <v>552408181</v>
      </c>
      <c r="BD520" s="66"/>
      <c r="BE520" s="66">
        <f t="shared" si="450"/>
        <v>143537</v>
      </c>
      <c r="BF520" s="66"/>
      <c r="BG520" s="144">
        <f t="shared" si="451"/>
        <v>0.10897990731123623</v>
      </c>
      <c r="BH520" s="66"/>
      <c r="BI520" s="170"/>
      <c r="BJ520" s="66"/>
      <c r="BK520" s="66">
        <f t="shared" si="452"/>
        <v>10925219</v>
      </c>
      <c r="BL520" s="66"/>
      <c r="BM520" s="144">
        <f t="shared" si="453"/>
        <v>6.5522439412884992E-2</v>
      </c>
      <c r="BN520" s="65">
        <f t="shared" si="454"/>
        <v>1081033.6223091977</v>
      </c>
      <c r="BO520" s="66"/>
      <c r="BP520" s="66">
        <f t="shared" si="455"/>
        <v>35346146</v>
      </c>
      <c r="BQ520" s="66"/>
      <c r="BR520" s="435">
        <f t="shared" si="456"/>
        <v>6.3985558533934894E-2</v>
      </c>
      <c r="BS520" s="66"/>
      <c r="BT520" s="75"/>
      <c r="BU520" s="170"/>
      <c r="BV520" s="1"/>
      <c r="BW520" s="61">
        <f t="shared" si="407"/>
        <v>511</v>
      </c>
    </row>
    <row r="521" spans="2:75" x14ac:dyDescent="0.3">
      <c r="B521" s="158">
        <f t="shared" si="457"/>
        <v>44421</v>
      </c>
      <c r="C521" s="61"/>
      <c r="D521" s="17">
        <v>155297</v>
      </c>
      <c r="E521" s="16"/>
      <c r="F521" s="16"/>
      <c r="G521" s="16"/>
      <c r="H521" s="16">
        <f t="shared" si="433"/>
        <v>36408421</v>
      </c>
      <c r="I521" s="16"/>
      <c r="J521" s="436">
        <f t="shared" si="434"/>
        <v>4.2836860073079495E-3</v>
      </c>
      <c r="K521" s="16"/>
      <c r="L521" s="16"/>
      <c r="M521" s="16"/>
      <c r="N521" s="16">
        <f t="shared" si="435"/>
        <v>740438</v>
      </c>
      <c r="O521" s="16">
        <f t="shared" si="436"/>
        <v>71110.197265625</v>
      </c>
      <c r="P521" s="41"/>
      <c r="Q521" s="17">
        <f t="shared" si="437"/>
        <v>740438</v>
      </c>
      <c r="R521" s="16"/>
      <c r="S521" s="60">
        <f t="shared" si="438"/>
        <v>0.23669543344752081</v>
      </c>
      <c r="T521" s="16"/>
      <c r="U521" s="41"/>
      <c r="V521" s="10">
        <f t="shared" si="356"/>
        <v>413</v>
      </c>
      <c r="W521" s="34">
        <v>769</v>
      </c>
      <c r="X521" s="33">
        <v>4256</v>
      </c>
      <c r="Y521" s="33"/>
      <c r="Z521" s="33">
        <f t="shared" si="439"/>
        <v>3155</v>
      </c>
      <c r="AA521" s="33">
        <f t="shared" si="440"/>
        <v>619101</v>
      </c>
      <c r="AB521" s="33"/>
      <c r="AC521" s="46">
        <f t="shared" si="441"/>
        <v>1.7004335343188876E-2</v>
      </c>
      <c r="AD521" s="33"/>
      <c r="AE521" s="33">
        <f t="shared" si="442"/>
        <v>1209.181640625</v>
      </c>
      <c r="AF521" s="50"/>
      <c r="AG521" s="33">
        <f t="shared" si="443"/>
        <v>3475</v>
      </c>
      <c r="AH521" s="33">
        <f t="shared" si="432"/>
        <v>1127173547.060914</v>
      </c>
      <c r="AI521" s="213">
        <f t="shared" si="444"/>
        <v>0.1587195731910637</v>
      </c>
      <c r="AJ521" s="50"/>
      <c r="AK521" s="111"/>
      <c r="AL521" s="23">
        <f t="shared" si="445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46"/>
        <v>1.0696428036270174E-3</v>
      </c>
      <c r="AS521" s="25"/>
      <c r="AT521" s="25"/>
      <c r="AU521" s="24"/>
      <c r="AV521" s="298">
        <f t="shared" si="447"/>
        <v>0.82755832778356408</v>
      </c>
      <c r="AW521" s="298"/>
      <c r="AX521" s="24">
        <f t="shared" si="448"/>
        <v>58847.8359375</v>
      </c>
      <c r="AY521" s="308"/>
      <c r="AZ521" s="111"/>
      <c r="BA521" s="65">
        <f t="shared" si="449"/>
        <v>1559142</v>
      </c>
      <c r="BB521" s="66"/>
      <c r="BC521" s="66">
        <v>553967323</v>
      </c>
      <c r="BD521" s="66"/>
      <c r="BE521" s="66">
        <f t="shared" si="450"/>
        <v>155297</v>
      </c>
      <c r="BF521" s="66"/>
      <c r="BG521" s="144">
        <f t="shared" si="451"/>
        <v>9.9604141252047598E-2</v>
      </c>
      <c r="BH521" s="66"/>
      <c r="BI521" s="170"/>
      <c r="BJ521" s="66"/>
      <c r="BK521" s="66">
        <f t="shared" si="452"/>
        <v>11075476</v>
      </c>
      <c r="BL521" s="66"/>
      <c r="BM521" s="144">
        <f t="shared" si="453"/>
        <v>6.6853830932413205E-2</v>
      </c>
      <c r="BN521" s="65">
        <f t="shared" si="454"/>
        <v>1081967.427734375</v>
      </c>
      <c r="BO521" s="66"/>
      <c r="BP521" s="66">
        <f t="shared" si="455"/>
        <v>35501443</v>
      </c>
      <c r="BQ521" s="66"/>
      <c r="BR521" s="435">
        <f t="shared" si="456"/>
        <v>6.408580709732585E-2</v>
      </c>
      <c r="BS521" s="66"/>
      <c r="BT521" s="75"/>
      <c r="BU521" s="170"/>
      <c r="BV521" s="1"/>
      <c r="BW521" s="61">
        <f t="shared" si="407"/>
        <v>512</v>
      </c>
    </row>
    <row r="522" spans="2:75" x14ac:dyDescent="0.3">
      <c r="B522" s="158">
        <f t="shared" si="457"/>
        <v>44422</v>
      </c>
      <c r="C522" s="61"/>
      <c r="D522" s="17">
        <v>71135</v>
      </c>
      <c r="E522" s="16"/>
      <c r="F522" s="16"/>
      <c r="G522" s="16"/>
      <c r="H522" s="16">
        <f t="shared" si="433"/>
        <v>36479556</v>
      </c>
      <c r="I522" s="16"/>
      <c r="J522" s="436">
        <f t="shared" si="434"/>
        <v>1.953806236200136E-3</v>
      </c>
      <c r="K522" s="16"/>
      <c r="L522" s="16"/>
      <c r="M522" s="16"/>
      <c r="N522" s="16">
        <f t="shared" si="435"/>
        <v>742623</v>
      </c>
      <c r="O522" s="16">
        <f t="shared" si="436"/>
        <v>71110.245614035084</v>
      </c>
      <c r="P522" s="41"/>
      <c r="Q522" s="17">
        <f t="shared" si="437"/>
        <v>742623</v>
      </c>
      <c r="R522" s="16"/>
      <c r="S522" s="60">
        <f t="shared" si="438"/>
        <v>0.20599732044983962</v>
      </c>
      <c r="T522" s="16"/>
      <c r="U522" s="41"/>
      <c r="V522" s="10">
        <f t="shared" si="356"/>
        <v>414</v>
      </c>
      <c r="W522" s="34">
        <v>258</v>
      </c>
      <c r="X522" s="33">
        <v>4256</v>
      </c>
      <c r="Y522" s="33"/>
      <c r="Z522" s="33">
        <f t="shared" si="439"/>
        <v>3284</v>
      </c>
      <c r="AA522" s="33">
        <f t="shared" si="440"/>
        <v>619359</v>
      </c>
      <c r="AB522" s="33"/>
      <c r="AC522" s="46">
        <f t="shared" si="441"/>
        <v>1.6978249406325013E-2</v>
      </c>
      <c r="AD522" s="33"/>
      <c r="AE522" s="33">
        <f t="shared" si="442"/>
        <v>1207.327485380117</v>
      </c>
      <c r="AF522" s="50"/>
      <c r="AG522" s="33">
        <f t="shared" si="443"/>
        <v>3413</v>
      </c>
      <c r="AH522" s="33">
        <f t="shared" si="432"/>
        <v>1127136873.060914</v>
      </c>
      <c r="AI522" s="213">
        <f t="shared" si="444"/>
        <v>0.10883690708252111</v>
      </c>
      <c r="AJ522" s="50"/>
      <c r="AK522" s="111"/>
      <c r="AL522" s="23">
        <f t="shared" si="445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46"/>
        <v>4.8181067618379656E-4</v>
      </c>
      <c r="AS522" s="25"/>
      <c r="AT522" s="25"/>
      <c r="AU522" s="24"/>
      <c r="AV522" s="298">
        <f t="shared" si="447"/>
        <v>0.82634254101118998</v>
      </c>
      <c r="AW522" s="298"/>
      <c r="AX522" s="24">
        <f t="shared" si="448"/>
        <v>58761.42105263158</v>
      </c>
      <c r="AY522" s="308"/>
      <c r="AZ522" s="111"/>
      <c r="BA522" s="65">
        <f t="shared" si="449"/>
        <v>775678</v>
      </c>
      <c r="BB522" s="66"/>
      <c r="BC522" s="66">
        <v>554743001</v>
      </c>
      <c r="BD522" s="66"/>
      <c r="BE522" s="66">
        <f t="shared" si="450"/>
        <v>71135</v>
      </c>
      <c r="BF522" s="66"/>
      <c r="BG522" s="144">
        <f t="shared" si="451"/>
        <v>9.1706868056074808E-2</v>
      </c>
      <c r="BH522" s="66"/>
      <c r="BI522" s="170"/>
      <c r="BJ522" s="66"/>
      <c r="BK522" s="66">
        <f t="shared" si="452"/>
        <v>11014420</v>
      </c>
      <c r="BL522" s="66"/>
      <c r="BM522" s="144">
        <f t="shared" si="453"/>
        <v>6.7422796661104262E-2</v>
      </c>
      <c r="BN522" s="65">
        <f t="shared" si="454"/>
        <v>1081370.3723196881</v>
      </c>
      <c r="BO522" s="66"/>
      <c r="BP522" s="66">
        <f t="shared" si="455"/>
        <v>35572578</v>
      </c>
      <c r="BQ522" s="66"/>
      <c r="BR522" s="435">
        <f t="shared" si="456"/>
        <v>6.4124428673954556E-2</v>
      </c>
      <c r="BS522" s="66"/>
      <c r="BT522" s="75"/>
      <c r="BU522" s="170"/>
      <c r="BV522" s="1"/>
      <c r="BW522" s="61">
        <f t="shared" si="407"/>
        <v>513</v>
      </c>
    </row>
    <row r="523" spans="2:75" x14ac:dyDescent="0.3">
      <c r="B523" s="347">
        <f t="shared" si="457"/>
        <v>44423</v>
      </c>
      <c r="C523" s="61"/>
      <c r="D523" s="17">
        <v>30883</v>
      </c>
      <c r="E523" s="16"/>
      <c r="F523" s="16"/>
      <c r="G523" s="16"/>
      <c r="H523" s="16">
        <f t="shared" si="433"/>
        <v>36510439</v>
      </c>
      <c r="I523" s="16"/>
      <c r="J523" s="436">
        <f t="shared" si="434"/>
        <v>8.4658376872788694E-4</v>
      </c>
      <c r="K523" s="16"/>
      <c r="L523" s="16"/>
      <c r="M523" s="16"/>
      <c r="N523" s="16">
        <f t="shared" si="435"/>
        <v>749116</v>
      </c>
      <c r="O523" s="16">
        <f t="shared" si="436"/>
        <v>71031.982490272378</v>
      </c>
      <c r="P523" s="41"/>
      <c r="Q523" s="17">
        <f t="shared" si="437"/>
        <v>749116</v>
      </c>
      <c r="R523" s="16"/>
      <c r="S523" s="60">
        <f t="shared" si="438"/>
        <v>0.21138362572910283</v>
      </c>
      <c r="T523" s="16"/>
      <c r="U523" s="41"/>
      <c r="V523" s="10">
        <f t="shared" si="356"/>
        <v>415</v>
      </c>
      <c r="W523" s="34">
        <v>122</v>
      </c>
      <c r="X523" s="33">
        <v>4256</v>
      </c>
      <c r="Y523" s="33"/>
      <c r="Z523" s="33">
        <f t="shared" si="439"/>
        <v>3080</v>
      </c>
      <c r="AA523" s="33">
        <f t="shared" si="440"/>
        <v>619481</v>
      </c>
      <c r="AB523" s="33"/>
      <c r="AC523" s="46">
        <f t="shared" si="441"/>
        <v>1.6967229564125483E-2</v>
      </c>
      <c r="AD523" s="33"/>
      <c r="AE523" s="33">
        <f t="shared" si="442"/>
        <v>1205.215953307393</v>
      </c>
      <c r="AF523" s="50"/>
      <c r="AG523" s="33">
        <f t="shared" si="443"/>
        <v>3406</v>
      </c>
      <c r="AH523" s="33">
        <f t="shared" si="432"/>
        <v>1127096344.060914</v>
      </c>
      <c r="AI523" s="213">
        <f t="shared" si="444"/>
        <v>8.3678014635698378E-2</v>
      </c>
      <c r="AJ523" s="50"/>
      <c r="AK523" s="111"/>
      <c r="AL523" s="23">
        <f t="shared" si="445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46"/>
        <v>2.9746612404227903E-4</v>
      </c>
      <c r="AS523" s="25"/>
      <c r="AT523" s="25"/>
      <c r="AU523" s="24"/>
      <c r="AV523" s="298">
        <f t="shared" si="447"/>
        <v>0.82588916556166303</v>
      </c>
      <c r="AW523" s="298"/>
      <c r="AX523" s="24">
        <f t="shared" si="448"/>
        <v>58664.544747081709</v>
      </c>
      <c r="AY523" s="308"/>
      <c r="AZ523" s="111"/>
      <c r="BA523" s="65">
        <f t="shared" si="449"/>
        <v>690474</v>
      </c>
      <c r="BB523" s="66"/>
      <c r="BC523" s="66">
        <v>555433475</v>
      </c>
      <c r="BD523" s="66"/>
      <c r="BE523" s="66">
        <f t="shared" si="450"/>
        <v>30883</v>
      </c>
      <c r="BF523" s="66"/>
      <c r="BG523" s="144">
        <f t="shared" si="451"/>
        <v>4.4727245341605909E-2</v>
      </c>
      <c r="BH523" s="66"/>
      <c r="BI523" s="170"/>
      <c r="BJ523" s="66"/>
      <c r="BK523" s="66">
        <f t="shared" si="452"/>
        <v>11052013</v>
      </c>
      <c r="BL523" s="66"/>
      <c r="BM523" s="144">
        <f t="shared" si="453"/>
        <v>6.7780955378897945E-2</v>
      </c>
      <c r="BN523" s="65">
        <f t="shared" si="454"/>
        <v>1080609.8735408559</v>
      </c>
      <c r="BO523" s="66"/>
      <c r="BP523" s="66">
        <f t="shared" si="455"/>
        <v>35603461</v>
      </c>
      <c r="BQ523" s="66"/>
      <c r="BR523" s="435">
        <f t="shared" si="456"/>
        <v>6.4100315523834786E-2</v>
      </c>
      <c r="BS523" s="66"/>
      <c r="BT523" s="75"/>
      <c r="BU523" s="170"/>
      <c r="BV523" s="1"/>
      <c r="BW523" s="61">
        <f t="shared" si="407"/>
        <v>514</v>
      </c>
    </row>
    <row r="524" spans="2:75" x14ac:dyDescent="0.3">
      <c r="B524" s="158">
        <f t="shared" si="457"/>
        <v>44424</v>
      </c>
      <c r="C524" s="61"/>
      <c r="D524" s="17">
        <v>103697</v>
      </c>
      <c r="E524" s="16"/>
      <c r="F524" s="16"/>
      <c r="G524" s="16"/>
      <c r="H524" s="16">
        <f t="shared" si="433"/>
        <v>36614136</v>
      </c>
      <c r="I524" s="16"/>
      <c r="J524" s="436">
        <f t="shared" si="434"/>
        <v>2.8402014010294424E-3</v>
      </c>
      <c r="K524" s="16"/>
      <c r="L524" s="16"/>
      <c r="M524" s="16"/>
      <c r="N524" s="16">
        <f t="shared" si="435"/>
        <v>750438</v>
      </c>
      <c r="O524" s="16">
        <f t="shared" si="436"/>
        <v>71095.409708737861</v>
      </c>
      <c r="P524" s="41"/>
      <c r="Q524" s="17">
        <f t="shared" si="437"/>
        <v>750438</v>
      </c>
      <c r="R524" s="16"/>
      <c r="S524" s="60">
        <f t="shared" si="438"/>
        <v>0.12949219073363605</v>
      </c>
      <c r="T524" s="16"/>
      <c r="U524" s="41"/>
      <c r="V524" s="10">
        <f t="shared" si="356"/>
        <v>416</v>
      </c>
      <c r="W524" s="34">
        <v>308</v>
      </c>
      <c r="X524" s="33">
        <v>4256</v>
      </c>
      <c r="Y524" s="33"/>
      <c r="Z524" s="33">
        <f t="shared" si="439"/>
        <v>2731</v>
      </c>
      <c r="AA524" s="33">
        <f t="shared" si="440"/>
        <v>619789</v>
      </c>
      <c r="AB524" s="33"/>
      <c r="AC524" s="46">
        <f t="shared" si="441"/>
        <v>1.692758774916879E-2</v>
      </c>
      <c r="AD524" s="33"/>
      <c r="AE524" s="33">
        <f t="shared" si="442"/>
        <v>1203.473786407767</v>
      </c>
      <c r="AF524" s="50"/>
      <c r="AG524" s="33">
        <f t="shared" si="443"/>
        <v>3388</v>
      </c>
      <c r="AH524" s="33">
        <f t="shared" si="432"/>
        <v>1127072263.060914</v>
      </c>
      <c r="AI524" s="213">
        <f t="shared" si="444"/>
        <v>4.0540540540540543E-2</v>
      </c>
      <c r="AJ524" s="50"/>
      <c r="AK524" s="111"/>
      <c r="AL524" s="23">
        <f t="shared" si="445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46"/>
        <v>2.4450168033138091E-3</v>
      </c>
      <c r="AS524" s="25"/>
      <c r="AT524" s="25"/>
      <c r="AU524" s="24"/>
      <c r="AV524" s="298">
        <f t="shared" si="447"/>
        <v>0.82556371123983374</v>
      </c>
      <c r="AW524" s="298"/>
      <c r="AX524" s="24">
        <f t="shared" si="448"/>
        <v>58693.790291262136</v>
      </c>
      <c r="AY524" s="308"/>
      <c r="AZ524" s="111"/>
      <c r="BA524" s="65">
        <f t="shared" si="449"/>
        <v>2711353</v>
      </c>
      <c r="BB524" s="66"/>
      <c r="BC524" s="66">
        <v>558144828</v>
      </c>
      <c r="BD524" s="66"/>
      <c r="BE524" s="66">
        <f t="shared" si="450"/>
        <v>103697</v>
      </c>
      <c r="BF524" s="66"/>
      <c r="BG524" s="144">
        <f t="shared" si="451"/>
        <v>3.824548113063847E-2</v>
      </c>
      <c r="BH524" s="66"/>
      <c r="BI524" s="170"/>
      <c r="BJ524" s="66"/>
      <c r="BK524" s="66">
        <f t="shared" si="452"/>
        <v>11522689</v>
      </c>
      <c r="BL524" s="66"/>
      <c r="BM524" s="144">
        <f t="shared" si="453"/>
        <v>6.5126985549987512E-2</v>
      </c>
      <c r="BN524" s="65">
        <f t="shared" si="454"/>
        <v>1083776.3650485438</v>
      </c>
      <c r="BO524" s="66"/>
      <c r="BP524" s="66">
        <f t="shared" si="455"/>
        <v>35707158</v>
      </c>
      <c r="BQ524" s="66"/>
      <c r="BR524" s="435">
        <f t="shared" si="456"/>
        <v>6.3974718045761408E-2</v>
      </c>
      <c r="BS524" s="66"/>
      <c r="BT524" s="75"/>
      <c r="BU524" s="170"/>
      <c r="BV524" s="1"/>
      <c r="BW524" s="61">
        <f t="shared" si="407"/>
        <v>515</v>
      </c>
    </row>
    <row r="525" spans="2:75" x14ac:dyDescent="0.3">
      <c r="B525" s="158">
        <f t="shared" si="457"/>
        <v>44425</v>
      </c>
      <c r="C525" s="61"/>
      <c r="D525" s="17">
        <v>144294</v>
      </c>
      <c r="E525" s="16"/>
      <c r="F525" s="16"/>
      <c r="G525" s="16"/>
      <c r="H525" s="16">
        <f t="shared" si="433"/>
        <v>36758430</v>
      </c>
      <c r="I525" s="16"/>
      <c r="J525" s="436">
        <f t="shared" si="434"/>
        <v>3.9409369102687553E-3</v>
      </c>
      <c r="K525" s="16"/>
      <c r="L525" s="16"/>
      <c r="M525" s="16"/>
      <c r="N525" s="16">
        <f t="shared" si="435"/>
        <v>793478</v>
      </c>
      <c r="O525" s="16">
        <f t="shared" si="436"/>
        <v>71237.267441860458</v>
      </c>
      <c r="P525" s="41"/>
      <c r="Q525" s="17">
        <f t="shared" si="437"/>
        <v>793478</v>
      </c>
      <c r="R525" s="16"/>
      <c r="S525" s="60">
        <f t="shared" si="438"/>
        <v>0.2006040257285909</v>
      </c>
      <c r="T525" s="16"/>
      <c r="U525" s="41"/>
      <c r="V525" s="10">
        <f t="shared" si="356"/>
        <v>417</v>
      </c>
      <c r="W525" s="34">
        <v>945</v>
      </c>
      <c r="X525" s="33">
        <v>4256</v>
      </c>
      <c r="Y525" s="33"/>
      <c r="Z525" s="33">
        <f t="shared" si="439"/>
        <v>3062</v>
      </c>
      <c r="AA525" s="33">
        <f t="shared" si="440"/>
        <v>620734</v>
      </c>
      <c r="AB525" s="33"/>
      <c r="AC525" s="46">
        <f t="shared" si="441"/>
        <v>1.6886847452407514E-2</v>
      </c>
      <c r="AD525" s="33"/>
      <c r="AE525" s="33">
        <f t="shared" si="442"/>
        <v>1202.9728682170542</v>
      </c>
      <c r="AF525" s="50"/>
      <c r="AG525" s="33">
        <f t="shared" si="443"/>
        <v>3676</v>
      </c>
      <c r="AH525" s="33">
        <f t="shared" si="432"/>
        <v>1127049985.060914</v>
      </c>
      <c r="AI525" s="213">
        <f t="shared" si="444"/>
        <v>8.2131292316750079E-2</v>
      </c>
      <c r="AJ525" s="50"/>
      <c r="AK525" s="111"/>
      <c r="AL525" s="23">
        <f t="shared" si="445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46"/>
        <v>2.159736254330605E-3</v>
      </c>
      <c r="AS525" s="25"/>
      <c r="AT525" s="25"/>
      <c r="AU525" s="24"/>
      <c r="AV525" s="298">
        <f t="shared" si="447"/>
        <v>0.82409898899381717</v>
      </c>
      <c r="AW525" s="298"/>
      <c r="AX525" s="24">
        <f t="shared" si="448"/>
        <v>58706.560077519382</v>
      </c>
      <c r="AY525" s="308"/>
      <c r="AZ525" s="111"/>
      <c r="BA525" s="65">
        <f t="shared" si="449"/>
        <v>2301291</v>
      </c>
      <c r="BB525" s="66"/>
      <c r="BC525" s="66">
        <v>560446119</v>
      </c>
      <c r="BD525" s="66"/>
      <c r="BE525" s="66">
        <f t="shared" si="450"/>
        <v>144294</v>
      </c>
      <c r="BF525" s="66"/>
      <c r="BG525" s="144">
        <f t="shared" si="451"/>
        <v>6.2701327211552124E-2</v>
      </c>
      <c r="BH525" s="66"/>
      <c r="BI525" s="170"/>
      <c r="BJ525" s="66"/>
      <c r="BK525" s="66">
        <f t="shared" si="452"/>
        <v>12797197</v>
      </c>
      <c r="BL525" s="66"/>
      <c r="BM525" s="144">
        <f t="shared" si="453"/>
        <v>6.2004046667406935E-2</v>
      </c>
      <c r="BN525" s="65">
        <f t="shared" si="454"/>
        <v>1086135.8895348837</v>
      </c>
      <c r="BO525" s="66"/>
      <c r="BP525" s="66">
        <f t="shared" si="455"/>
        <v>35851452</v>
      </c>
      <c r="BQ525" s="66"/>
      <c r="BR525" s="435">
        <f t="shared" si="456"/>
        <v>6.3969489277523217E-2</v>
      </c>
      <c r="BS525" s="66"/>
      <c r="BT525" s="75"/>
      <c r="BU525" s="170"/>
      <c r="BV525" s="1"/>
      <c r="BW525" s="61">
        <f t="shared" si="407"/>
        <v>516</v>
      </c>
    </row>
    <row r="526" spans="2:75" x14ac:dyDescent="0.3">
      <c r="B526" s="158">
        <f t="shared" si="457"/>
        <v>44426</v>
      </c>
      <c r="C526" s="61"/>
      <c r="D526" s="17">
        <v>158127</v>
      </c>
      <c r="E526" s="16"/>
      <c r="F526" s="16"/>
      <c r="G526" s="16"/>
      <c r="H526" s="16">
        <f t="shared" si="433"/>
        <v>36916557</v>
      </c>
      <c r="I526" s="16"/>
      <c r="J526" s="436">
        <f t="shared" si="434"/>
        <v>4.3017887325437999E-3</v>
      </c>
      <c r="K526" s="16"/>
      <c r="L526" s="16"/>
      <c r="M526" s="16"/>
      <c r="N526" s="16">
        <f t="shared" si="435"/>
        <v>806970</v>
      </c>
      <c r="O526" s="16">
        <f t="shared" si="436"/>
        <v>71405.332688588009</v>
      </c>
      <c r="P526" s="41"/>
      <c r="Q526" s="17">
        <f t="shared" si="437"/>
        <v>806970</v>
      </c>
      <c r="R526" s="16"/>
      <c r="S526" s="60">
        <f t="shared" si="438"/>
        <v>0.16403055152865828</v>
      </c>
      <c r="T526" s="16"/>
      <c r="U526" s="41"/>
      <c r="V526" s="10">
        <f t="shared" si="356"/>
        <v>418</v>
      </c>
      <c r="W526" s="34">
        <v>1127</v>
      </c>
      <c r="X526" s="33">
        <v>4256</v>
      </c>
      <c r="Y526" s="33"/>
      <c r="Z526" s="33">
        <f t="shared" si="439"/>
        <v>3529</v>
      </c>
      <c r="AA526" s="33">
        <f t="shared" si="440"/>
        <v>621861</v>
      </c>
      <c r="AB526" s="33"/>
      <c r="AC526" s="46">
        <f t="shared" si="441"/>
        <v>1.6845043268796708E-2</v>
      </c>
      <c r="AD526" s="33"/>
      <c r="AE526" s="33">
        <f t="shared" si="442"/>
        <v>1202.825918762089</v>
      </c>
      <c r="AF526" s="50"/>
      <c r="AG526" s="33">
        <f t="shared" si="443"/>
        <v>4189</v>
      </c>
      <c r="AH526" s="33">
        <f t="shared" si="432"/>
        <v>1127017409.060914</v>
      </c>
      <c r="AI526" s="213">
        <f t="shared" si="444"/>
        <v>0.24858420268256334</v>
      </c>
      <c r="AJ526" s="50"/>
      <c r="AK526" s="111"/>
      <c r="AL526" s="23">
        <f t="shared" si="445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46"/>
        <v>1.6274939890405524E-3</v>
      </c>
      <c r="AS526" s="25"/>
      <c r="AT526" s="25"/>
      <c r="AU526" s="24"/>
      <c r="AV526" s="298">
        <f t="shared" si="447"/>
        <v>0.82190454543201308</v>
      </c>
      <c r="AW526" s="298"/>
      <c r="AX526" s="24">
        <f t="shared" si="448"/>
        <v>58688.367504835587</v>
      </c>
      <c r="AY526" s="308"/>
      <c r="AZ526" s="111"/>
      <c r="BA526" s="65">
        <f t="shared" si="449"/>
        <v>1381861</v>
      </c>
      <c r="BB526" s="66"/>
      <c r="BC526" s="66">
        <v>561827980</v>
      </c>
      <c r="BD526" s="66"/>
      <c r="BE526" s="66">
        <f t="shared" si="450"/>
        <v>158127</v>
      </c>
      <c r="BF526" s="66"/>
      <c r="BG526" s="144">
        <f t="shared" si="451"/>
        <v>0.11443046731907189</v>
      </c>
      <c r="BH526" s="66"/>
      <c r="BI526" s="170"/>
      <c r="BJ526" s="66"/>
      <c r="BK526" s="66">
        <f t="shared" si="452"/>
        <v>10736895</v>
      </c>
      <c r="BL526" s="66"/>
      <c r="BM526" s="144">
        <f t="shared" si="453"/>
        <v>7.5158600321601363E-2</v>
      </c>
      <c r="BN526" s="65">
        <f t="shared" si="454"/>
        <v>1086707.8916827852</v>
      </c>
      <c r="BO526" s="66"/>
      <c r="BP526" s="66">
        <f t="shared" si="455"/>
        <v>36009579</v>
      </c>
      <c r="BQ526" s="66"/>
      <c r="BR526" s="435">
        <f t="shared" si="456"/>
        <v>6.4093602102195057E-2</v>
      </c>
      <c r="BS526" s="66"/>
      <c r="BT526" s="75"/>
      <c r="BU526" s="170"/>
      <c r="BV526" s="1"/>
      <c r="BW526" s="61">
        <f t="shared" si="407"/>
        <v>517</v>
      </c>
    </row>
    <row r="527" spans="2:75" x14ac:dyDescent="0.3">
      <c r="B527" s="158">
        <f t="shared" si="457"/>
        <v>44427</v>
      </c>
      <c r="C527" s="61"/>
      <c r="D527" s="17">
        <v>154917</v>
      </c>
      <c r="E527" s="16"/>
      <c r="F527" s="16"/>
      <c r="G527" s="16"/>
      <c r="H527" s="16">
        <f t="shared" si="433"/>
        <v>37071474</v>
      </c>
      <c r="I527" s="16"/>
      <c r="J527" s="436">
        <f t="shared" si="434"/>
        <v>4.1964097572804527E-3</v>
      </c>
      <c r="K527" s="16"/>
      <c r="L527" s="16"/>
      <c r="M527" s="16"/>
      <c r="N527" s="16">
        <f t="shared" si="435"/>
        <v>818350</v>
      </c>
      <c r="O527" s="16">
        <f t="shared" si="436"/>
        <v>71566.55212355213</v>
      </c>
      <c r="P527" s="41"/>
      <c r="Q527" s="17">
        <f t="shared" si="437"/>
        <v>818350</v>
      </c>
      <c r="R527" s="16"/>
      <c r="S527" s="60">
        <f t="shared" si="438"/>
        <v>0.14319121264739532</v>
      </c>
      <c r="T527" s="16"/>
      <c r="U527" s="41"/>
      <c r="V527" s="10">
        <f t="shared" si="356"/>
        <v>419</v>
      </c>
      <c r="W527" s="34">
        <v>967</v>
      </c>
      <c r="X527" s="33">
        <v>4256</v>
      </c>
      <c r="Y527" s="33"/>
      <c r="Z527" s="33">
        <f t="shared" si="439"/>
        <v>3727</v>
      </c>
      <c r="AA527" s="33">
        <f t="shared" si="440"/>
        <v>622828</v>
      </c>
      <c r="AB527" s="33"/>
      <c r="AC527" s="46">
        <f t="shared" si="441"/>
        <v>1.6800734710467675E-2</v>
      </c>
      <c r="AD527" s="33"/>
      <c r="AE527" s="33">
        <f t="shared" si="442"/>
        <v>1202.3706563706564</v>
      </c>
      <c r="AF527" s="50"/>
      <c r="AG527" s="33">
        <f t="shared" si="443"/>
        <v>4496</v>
      </c>
      <c r="AH527" s="33">
        <f t="shared" si="432"/>
        <v>1126973177.060914</v>
      </c>
      <c r="AI527" s="213">
        <f t="shared" si="444"/>
        <v>0.30092592592592593</v>
      </c>
      <c r="AJ527" s="50"/>
      <c r="AK527" s="111"/>
      <c r="AL527" s="23">
        <f t="shared" si="445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46"/>
        <v>1.6077774466623466E-3</v>
      </c>
      <c r="AS527" s="25"/>
      <c r="AT527" s="25"/>
      <c r="AU527" s="24"/>
      <c r="AV527" s="298">
        <f t="shared" si="447"/>
        <v>0.81978582777690467</v>
      </c>
      <c r="AW527" s="298"/>
      <c r="AX527" s="24">
        <f t="shared" si="448"/>
        <v>58669.24517374517</v>
      </c>
      <c r="AY527" s="308"/>
      <c r="AZ527" s="111"/>
      <c r="BA527" s="65">
        <f t="shared" si="449"/>
        <v>1539485</v>
      </c>
      <c r="BB527" s="66"/>
      <c r="BC527" s="66">
        <v>563367465</v>
      </c>
      <c r="BD527" s="66"/>
      <c r="BE527" s="66">
        <f t="shared" si="450"/>
        <v>154917</v>
      </c>
      <c r="BF527" s="66"/>
      <c r="BG527" s="144">
        <f t="shared" si="451"/>
        <v>0.10062910648690958</v>
      </c>
      <c r="BH527" s="66"/>
      <c r="BI527" s="170"/>
      <c r="BJ527" s="66"/>
      <c r="BK527" s="66">
        <f t="shared" si="452"/>
        <v>10959284</v>
      </c>
      <c r="BL527" s="66"/>
      <c r="BM527" s="144">
        <f t="shared" si="453"/>
        <v>7.4671849000354409E-2</v>
      </c>
      <c r="BN527" s="65">
        <f t="shared" si="454"/>
        <v>1087581.9787644788</v>
      </c>
      <c r="BO527" s="66"/>
      <c r="BP527" s="66">
        <f t="shared" si="455"/>
        <v>36164496</v>
      </c>
      <c r="BQ527" s="66"/>
      <c r="BR527" s="435">
        <f t="shared" si="456"/>
        <v>6.4193440776705135E-2</v>
      </c>
      <c r="BS527" s="66"/>
      <c r="BT527" s="75"/>
      <c r="BU527" s="170"/>
      <c r="BV527" s="1"/>
      <c r="BW527" s="61">
        <f t="shared" si="407"/>
        <v>518</v>
      </c>
    </row>
    <row r="528" spans="2:75" x14ac:dyDescent="0.3">
      <c r="B528" s="158">
        <f t="shared" si="457"/>
        <v>44428</v>
      </c>
      <c r="C528" s="61"/>
      <c r="D528" s="17">
        <v>151108</v>
      </c>
      <c r="E528" s="16"/>
      <c r="F528" s="16"/>
      <c r="G528" s="16"/>
      <c r="H528" s="16">
        <f t="shared" si="433"/>
        <v>37222582</v>
      </c>
      <c r="I528" s="16"/>
      <c r="J528" s="436">
        <f t="shared" si="434"/>
        <v>4.076126026173116E-3</v>
      </c>
      <c r="K528" s="16"/>
      <c r="L528" s="16"/>
      <c r="M528" s="16"/>
      <c r="N528" s="16">
        <f t="shared" si="435"/>
        <v>814161</v>
      </c>
      <c r="O528" s="16">
        <f t="shared" si="436"/>
        <v>71719.811175337192</v>
      </c>
      <c r="P528" s="41"/>
      <c r="Q528" s="17">
        <f t="shared" si="437"/>
        <v>814161</v>
      </c>
      <c r="R528" s="16"/>
      <c r="S528" s="60">
        <f t="shared" si="438"/>
        <v>9.9566742927834601E-2</v>
      </c>
      <c r="T528" s="16"/>
      <c r="U528" s="41"/>
      <c r="V528" s="10">
        <f t="shared" si="356"/>
        <v>420</v>
      </c>
      <c r="W528" s="34">
        <v>1059</v>
      </c>
      <c r="X528" s="33">
        <v>4256</v>
      </c>
      <c r="Y528" s="33"/>
      <c r="Z528" s="33">
        <f t="shared" si="439"/>
        <v>4528</v>
      </c>
      <c r="AA528" s="33">
        <f t="shared" si="440"/>
        <v>623887</v>
      </c>
      <c r="AB528" s="33"/>
      <c r="AC528" s="46">
        <f t="shared" si="441"/>
        <v>1.6760981277440669E-2</v>
      </c>
      <c r="AD528" s="33"/>
      <c r="AE528" s="33">
        <f t="shared" si="442"/>
        <v>1202.0944123314066</v>
      </c>
      <c r="AF528" s="50"/>
      <c r="AG528" s="33">
        <f t="shared" si="443"/>
        <v>4786</v>
      </c>
      <c r="AH528" s="33">
        <f t="shared" si="432"/>
        <v>1126916652.060914</v>
      </c>
      <c r="AI528" s="213">
        <f t="shared" si="444"/>
        <v>0.37726618705035969</v>
      </c>
      <c r="AJ528" s="50"/>
      <c r="AK528" s="111"/>
      <c r="AL528" s="23">
        <f t="shared" si="445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46"/>
        <v>1.5981879174821719E-3</v>
      </c>
      <c r="AS528" s="25"/>
      <c r="AT528" s="25"/>
      <c r="AU528" s="24"/>
      <c r="AV528" s="298">
        <f t="shared" si="447"/>
        <v>0.81776269577430172</v>
      </c>
      <c r="AW528" s="298"/>
      <c r="AX528" s="24">
        <f t="shared" si="448"/>
        <v>58649.78612716763</v>
      </c>
      <c r="AY528" s="308"/>
      <c r="AZ528" s="111"/>
      <c r="BA528" s="65">
        <f t="shared" si="449"/>
        <v>1649005</v>
      </c>
      <c r="BB528" s="66"/>
      <c r="BC528" s="66">
        <v>565016470</v>
      </c>
      <c r="BD528" s="66"/>
      <c r="BE528" s="66">
        <f t="shared" si="450"/>
        <v>151108</v>
      </c>
      <c r="BF528" s="66"/>
      <c r="BG528" s="144">
        <f t="shared" si="451"/>
        <v>9.163586526420478E-2</v>
      </c>
      <c r="BH528" s="66"/>
      <c r="BI528" s="170"/>
      <c r="BJ528" s="66"/>
      <c r="BK528" s="66">
        <f t="shared" si="452"/>
        <v>11049147</v>
      </c>
      <c r="BL528" s="66"/>
      <c r="BM528" s="144">
        <f t="shared" si="453"/>
        <v>7.3685416620848654E-2</v>
      </c>
      <c r="BN528" s="65">
        <f t="shared" si="454"/>
        <v>1088663.7186897881</v>
      </c>
      <c r="BO528" s="66"/>
      <c r="BP528" s="66">
        <f t="shared" si="455"/>
        <v>36315604</v>
      </c>
      <c r="BQ528" s="66"/>
      <c r="BR528" s="435">
        <f t="shared" si="456"/>
        <v>6.427353170784561E-2</v>
      </c>
      <c r="BS528" s="66"/>
      <c r="BT528" s="75"/>
      <c r="BU528" s="170"/>
      <c r="BV528" s="1"/>
      <c r="BW528" s="61">
        <f t="shared" si="407"/>
        <v>519</v>
      </c>
    </row>
    <row r="529" spans="2:75" x14ac:dyDescent="0.3">
      <c r="B529" s="158">
        <f t="shared" si="457"/>
        <v>44429</v>
      </c>
      <c r="C529" s="61"/>
      <c r="D529" s="17">
        <v>145083</v>
      </c>
      <c r="E529" s="16"/>
      <c r="F529" s="16"/>
      <c r="G529" s="16"/>
      <c r="H529" s="16">
        <f t="shared" si="433"/>
        <v>37367665</v>
      </c>
      <c r="I529" s="16"/>
      <c r="J529" s="436">
        <f t="shared" si="434"/>
        <v>3.8977145647768334E-3</v>
      </c>
      <c r="K529" s="16"/>
      <c r="L529" s="16"/>
      <c r="M529" s="16"/>
      <c r="N529" s="16">
        <f t="shared" si="435"/>
        <v>888109</v>
      </c>
      <c r="O529" s="16">
        <f t="shared" si="436"/>
        <v>71860.894230769234</v>
      </c>
      <c r="P529" s="41"/>
      <c r="Q529" s="17">
        <f t="shared" si="437"/>
        <v>888109</v>
      </c>
      <c r="R529" s="16"/>
      <c r="S529" s="60">
        <f t="shared" si="438"/>
        <v>0.19590828724669179</v>
      </c>
      <c r="T529" s="16"/>
      <c r="U529" s="41"/>
      <c r="V529" s="10">
        <f t="shared" si="356"/>
        <v>421</v>
      </c>
      <c r="W529" s="34">
        <v>783</v>
      </c>
      <c r="X529" s="33">
        <v>4256</v>
      </c>
      <c r="Y529" s="33"/>
      <c r="Z529" s="33">
        <f t="shared" si="439"/>
        <v>5189</v>
      </c>
      <c r="AA529" s="33">
        <f t="shared" si="440"/>
        <v>624670</v>
      </c>
      <c r="AB529" s="33"/>
      <c r="AC529" s="46">
        <f t="shared" si="441"/>
        <v>1.6716859348851473E-2</v>
      </c>
      <c r="AD529" s="33"/>
      <c r="AE529" s="33">
        <f t="shared" si="442"/>
        <v>1201.2884615384614</v>
      </c>
      <c r="AF529" s="50"/>
      <c r="AG529" s="33">
        <f t="shared" si="443"/>
        <v>5311</v>
      </c>
      <c r="AH529" s="33">
        <f t="shared" si="432"/>
        <v>1126855001.060914</v>
      </c>
      <c r="AI529" s="213">
        <f t="shared" si="444"/>
        <v>0.55610899501904487</v>
      </c>
      <c r="AJ529" s="50"/>
      <c r="AK529" s="111"/>
      <c r="AL529" s="23">
        <f t="shared" si="445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46"/>
        <v>1.1586032094954804E-3</v>
      </c>
      <c r="AS529" s="25"/>
      <c r="AT529" s="25"/>
      <c r="AU529" s="24"/>
      <c r="AV529" s="298">
        <f t="shared" si="447"/>
        <v>0.81553144944967793</v>
      </c>
      <c r="AW529" s="298"/>
      <c r="AX529" s="24">
        <f t="shared" si="448"/>
        <v>58604.81923076923</v>
      </c>
      <c r="AY529" s="308"/>
      <c r="AZ529" s="111"/>
      <c r="BA529" s="65">
        <f t="shared" si="449"/>
        <v>1071283</v>
      </c>
      <c r="BB529" s="66"/>
      <c r="BC529" s="66">
        <v>566087753</v>
      </c>
      <c r="BD529" s="66"/>
      <c r="BE529" s="66">
        <f t="shared" si="450"/>
        <v>145083</v>
      </c>
      <c r="BF529" s="66"/>
      <c r="BG529" s="144">
        <f t="shared" si="451"/>
        <v>0.13542920031401601</v>
      </c>
      <c r="BH529" s="66"/>
      <c r="BI529" s="170"/>
      <c r="BJ529" s="66"/>
      <c r="BK529" s="66">
        <f t="shared" si="452"/>
        <v>11344752</v>
      </c>
      <c r="BL529" s="66"/>
      <c r="BM529" s="144">
        <f t="shared" si="453"/>
        <v>7.8283685707717543E-2</v>
      </c>
      <c r="BN529" s="65">
        <f t="shared" si="454"/>
        <v>1088630.2942307692</v>
      </c>
      <c r="BO529" s="66"/>
      <c r="BP529" s="66">
        <f t="shared" si="455"/>
        <v>36460687</v>
      </c>
      <c r="BQ529" s="66"/>
      <c r="BR529" s="435">
        <f t="shared" si="456"/>
        <v>6.4408189025067994E-2</v>
      </c>
      <c r="BS529" s="66"/>
      <c r="BT529" s="75"/>
      <c r="BU529" s="170"/>
      <c r="BV529" s="1"/>
      <c r="BW529" s="61">
        <f t="shared" si="407"/>
        <v>520</v>
      </c>
    </row>
    <row r="530" spans="2:75" x14ac:dyDescent="0.3">
      <c r="B530" s="347">
        <f t="shared" si="457"/>
        <v>44430</v>
      </c>
      <c r="C530" s="61"/>
      <c r="D530" s="17">
        <v>99183</v>
      </c>
      <c r="E530" s="16"/>
      <c r="F530" s="16"/>
      <c r="G530" s="16"/>
      <c r="H530" s="16">
        <f t="shared" si="433"/>
        <v>37466848</v>
      </c>
      <c r="I530" s="16"/>
      <c r="J530" s="436">
        <f t="shared" si="434"/>
        <v>2.6542466595116392E-3</v>
      </c>
      <c r="K530" s="16"/>
      <c r="L530" s="16"/>
      <c r="M530" s="16"/>
      <c r="N530" s="16">
        <f t="shared" si="435"/>
        <v>956409</v>
      </c>
      <c r="O530" s="16">
        <f t="shared" si="436"/>
        <v>71913.335892514398</v>
      </c>
      <c r="P530" s="41"/>
      <c r="Q530" s="17">
        <f t="shared" si="437"/>
        <v>956409</v>
      </c>
      <c r="R530" s="16"/>
      <c r="S530" s="60">
        <f t="shared" si="438"/>
        <v>0.27671682356270588</v>
      </c>
      <c r="T530" s="16"/>
      <c r="U530" s="41"/>
      <c r="V530" s="10">
        <f t="shared" si="356"/>
        <v>422</v>
      </c>
      <c r="W530" s="34">
        <v>387</v>
      </c>
      <c r="X530" s="33">
        <v>4256</v>
      </c>
      <c r="Y530" s="33"/>
      <c r="Z530" s="33">
        <f t="shared" si="439"/>
        <v>5268</v>
      </c>
      <c r="AA530" s="33">
        <f t="shared" si="440"/>
        <v>625057</v>
      </c>
      <c r="AB530" s="33"/>
      <c r="AC530" s="46">
        <f t="shared" si="441"/>
        <v>1.6682935271202959E-2</v>
      </c>
      <c r="AD530" s="33"/>
      <c r="AE530" s="33">
        <f t="shared" si="442"/>
        <v>1199.725527831094</v>
      </c>
      <c r="AF530" s="50"/>
      <c r="AG530" s="33">
        <f t="shared" si="443"/>
        <v>5576</v>
      </c>
      <c r="AH530" s="33">
        <f t="shared" si="432"/>
        <v>1126787516.060914</v>
      </c>
      <c r="AI530" s="213">
        <f t="shared" si="444"/>
        <v>0.63711098062243099</v>
      </c>
      <c r="AJ530" s="50"/>
      <c r="AK530" s="111"/>
      <c r="AL530" s="23">
        <f t="shared" si="445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46"/>
        <v>6.2491579026744521E-4</v>
      </c>
      <c r="AS530" s="25"/>
      <c r="AT530" s="25"/>
      <c r="AU530" s="24"/>
      <c r="AV530" s="298">
        <f t="shared" si="447"/>
        <v>0.81388084740942179</v>
      </c>
      <c r="AW530" s="298"/>
      <c r="AX530" s="24">
        <f t="shared" si="448"/>
        <v>58528.886756238004</v>
      </c>
      <c r="AY530" s="308"/>
      <c r="AZ530" s="111"/>
      <c r="BA530" s="65">
        <f t="shared" si="449"/>
        <v>1182942</v>
      </c>
      <c r="BB530" s="66"/>
      <c r="BC530" s="66">
        <v>567270695</v>
      </c>
      <c r="BD530" s="66"/>
      <c r="BE530" s="66">
        <f t="shared" si="450"/>
        <v>99183</v>
      </c>
      <c r="BF530" s="66"/>
      <c r="BG530" s="144">
        <f t="shared" si="451"/>
        <v>8.384434739826635E-2</v>
      </c>
      <c r="BH530" s="66"/>
      <c r="BI530" s="170"/>
      <c r="BJ530" s="66"/>
      <c r="BK530" s="66">
        <f t="shared" si="452"/>
        <v>11837220</v>
      </c>
      <c r="BL530" s="66"/>
      <c r="BM530" s="144">
        <f t="shared" si="453"/>
        <v>8.0796758022576243E-2</v>
      </c>
      <c r="BN530" s="65">
        <f t="shared" si="454"/>
        <v>1088811.3147792707</v>
      </c>
      <c r="BO530" s="66"/>
      <c r="BP530" s="66">
        <f t="shared" si="455"/>
        <v>36559870</v>
      </c>
      <c r="BQ530" s="66"/>
      <c r="BR530" s="435">
        <f t="shared" si="456"/>
        <v>6.4448719671655164E-2</v>
      </c>
      <c r="BS530" s="66"/>
      <c r="BT530" s="75"/>
      <c r="BU530" s="170"/>
      <c r="BV530" s="1"/>
      <c r="BW530" s="61">
        <f t="shared" si="407"/>
        <v>521</v>
      </c>
    </row>
    <row r="531" spans="2:75" x14ac:dyDescent="0.3">
      <c r="B531" s="158">
        <f t="shared" si="457"/>
        <v>44431</v>
      </c>
      <c r="C531" s="61"/>
      <c r="D531" s="17">
        <v>111134</v>
      </c>
      <c r="E531" s="16"/>
      <c r="F531" s="16"/>
      <c r="G531" s="16"/>
      <c r="H531" s="16">
        <f t="shared" si="433"/>
        <v>37577982</v>
      </c>
      <c r="I531" s="16"/>
      <c r="J531" s="436">
        <f t="shared" si="434"/>
        <v>2.9661956084483009E-3</v>
      </c>
      <c r="K531" s="16"/>
      <c r="L531" s="16"/>
      <c r="M531" s="16"/>
      <c r="N531" s="16">
        <f t="shared" si="435"/>
        <v>963846</v>
      </c>
      <c r="O531" s="16">
        <f t="shared" si="436"/>
        <v>71988.471264367821</v>
      </c>
      <c r="P531" s="41"/>
      <c r="Q531" s="17">
        <f t="shared" si="437"/>
        <v>963846</v>
      </c>
      <c r="R531" s="16"/>
      <c r="S531" s="60">
        <f t="shared" si="438"/>
        <v>0.28437792329279699</v>
      </c>
      <c r="T531" s="16"/>
      <c r="U531" s="41"/>
      <c r="V531" s="10">
        <f t="shared" si="356"/>
        <v>423</v>
      </c>
      <c r="W531" s="34">
        <v>406</v>
      </c>
      <c r="X531" s="33">
        <v>4256</v>
      </c>
      <c r="Y531" s="33"/>
      <c r="Z531" s="33">
        <f t="shared" si="439"/>
        <v>4729</v>
      </c>
      <c r="AA531" s="33">
        <f t="shared" si="440"/>
        <v>625463</v>
      </c>
      <c r="AB531" s="33"/>
      <c r="AC531" s="46">
        <f t="shared" si="441"/>
        <v>1.6644400968631047E-2</v>
      </c>
      <c r="AD531" s="33"/>
      <c r="AE531" s="33">
        <f t="shared" si="442"/>
        <v>1198.2049808429119</v>
      </c>
      <c r="AF531" s="50"/>
      <c r="AG531" s="33">
        <f t="shared" si="443"/>
        <v>5674</v>
      </c>
      <c r="AH531" s="33">
        <f t="shared" si="432"/>
        <v>1126750737.060914</v>
      </c>
      <c r="AI531" s="213">
        <f t="shared" si="444"/>
        <v>0.67473435655253833</v>
      </c>
      <c r="AJ531" s="50"/>
      <c r="AK531" s="111"/>
      <c r="AL531" s="23">
        <f t="shared" si="445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46"/>
        <v>2.5145973492755025E-3</v>
      </c>
      <c r="AS531" s="25"/>
      <c r="AT531" s="25"/>
      <c r="AU531" s="24"/>
      <c r="AV531" s="298">
        <f t="shared" si="447"/>
        <v>0.81351438722813796</v>
      </c>
      <c r="AW531" s="298"/>
      <c r="AX531" s="24">
        <f t="shared" si="448"/>
        <v>58563.657088122607</v>
      </c>
      <c r="AY531" s="308"/>
      <c r="AZ531" s="111"/>
      <c r="BA531" s="65">
        <f t="shared" si="449"/>
        <v>1795660</v>
      </c>
      <c r="BB531" s="66"/>
      <c r="BC531" s="66">
        <v>569066355</v>
      </c>
      <c r="BD531" s="66"/>
      <c r="BE531" s="66">
        <f t="shared" si="450"/>
        <v>111134</v>
      </c>
      <c r="BF531" s="66"/>
      <c r="BG531" s="144">
        <f t="shared" si="451"/>
        <v>6.1890335586915118E-2</v>
      </c>
      <c r="BH531" s="66"/>
      <c r="BI531" s="170"/>
      <c r="BJ531" s="66"/>
      <c r="BK531" s="66">
        <f t="shared" si="452"/>
        <v>10921527</v>
      </c>
      <c r="BL531" s="66"/>
      <c r="BM531" s="144">
        <f t="shared" si="453"/>
        <v>8.825194498901115E-2</v>
      </c>
      <c r="BN531" s="65">
        <f t="shared" si="454"/>
        <v>1090165.4310344828</v>
      </c>
      <c r="BO531" s="66"/>
      <c r="BP531" s="66">
        <f t="shared" si="455"/>
        <v>36671004</v>
      </c>
      <c r="BQ531" s="66"/>
      <c r="BR531" s="435">
        <f t="shared" si="456"/>
        <v>6.4440646820527636E-2</v>
      </c>
      <c r="BS531" s="66"/>
      <c r="BT531" s="75"/>
      <c r="BU531" s="170"/>
      <c r="BV531" s="1"/>
      <c r="BW531" s="61">
        <f t="shared" si="407"/>
        <v>522</v>
      </c>
    </row>
    <row r="532" spans="2:75" x14ac:dyDescent="0.3">
      <c r="B532" s="158">
        <f t="shared" si="457"/>
        <v>44432</v>
      </c>
      <c r="C532" s="61"/>
      <c r="D532" s="17">
        <v>147619</v>
      </c>
      <c r="E532" s="16"/>
      <c r="F532" s="16"/>
      <c r="G532" s="16"/>
      <c r="H532" s="16">
        <f t="shared" si="433"/>
        <v>37725601</v>
      </c>
      <c r="I532" s="16"/>
      <c r="J532" s="436">
        <f t="shared" si="434"/>
        <v>3.9283376100398368E-3</v>
      </c>
      <c r="K532" s="16"/>
      <c r="L532" s="16"/>
      <c r="M532" s="16"/>
      <c r="N532" s="16">
        <f t="shared" si="435"/>
        <v>967171</v>
      </c>
      <c r="O532" s="16">
        <f t="shared" si="436"/>
        <v>72133.080305927346</v>
      </c>
      <c r="P532" s="41"/>
      <c r="Q532" s="17">
        <f t="shared" si="437"/>
        <v>967171</v>
      </c>
      <c r="R532" s="16"/>
      <c r="S532" s="60">
        <f t="shared" si="438"/>
        <v>0.21890083909068683</v>
      </c>
      <c r="T532" s="16"/>
      <c r="U532" s="41"/>
      <c r="V532" s="10">
        <f t="shared" si="356"/>
        <v>424</v>
      </c>
      <c r="W532" s="34">
        <v>1134</v>
      </c>
      <c r="X532" s="33">
        <v>4256</v>
      </c>
      <c r="Y532" s="33"/>
      <c r="Z532" s="33">
        <f t="shared" si="439"/>
        <v>4736</v>
      </c>
      <c r="AA532" s="33">
        <f t="shared" si="440"/>
        <v>626597</v>
      </c>
      <c r="AB532" s="33"/>
      <c r="AC532" s="46">
        <f t="shared" si="441"/>
        <v>1.6609331154194204E-2</v>
      </c>
      <c r="AD532" s="33"/>
      <c r="AE532" s="33">
        <f t="shared" si="442"/>
        <v>1198.0822179732313</v>
      </c>
      <c r="AF532" s="50"/>
      <c r="AG532" s="33">
        <f t="shared" si="443"/>
        <v>5863</v>
      </c>
      <c r="AH532" s="33">
        <f t="shared" si="432"/>
        <v>1126736919.060914</v>
      </c>
      <c r="AI532" s="213">
        <f t="shared" si="444"/>
        <v>0.59494015233949948</v>
      </c>
      <c r="AJ532" s="50"/>
      <c r="AK532" s="111"/>
      <c r="AL532" s="23">
        <f t="shared" si="445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46"/>
        <v>1.5837303672144557E-3</v>
      </c>
      <c r="AS532" s="25"/>
      <c r="AT532" s="25"/>
      <c r="AU532" s="24"/>
      <c r="AV532" s="298">
        <f t="shared" si="447"/>
        <v>0.81161447898470851</v>
      </c>
      <c r="AW532" s="298"/>
      <c r="AX532" s="24">
        <f t="shared" si="448"/>
        <v>58544.252390057358</v>
      </c>
      <c r="AY532" s="308"/>
      <c r="AZ532" s="111"/>
      <c r="BA532" s="65">
        <f t="shared" si="449"/>
        <v>1447069</v>
      </c>
      <c r="BB532" s="66"/>
      <c r="BC532" s="66">
        <v>570513424</v>
      </c>
      <c r="BD532" s="66"/>
      <c r="BE532" s="66">
        <f t="shared" si="450"/>
        <v>147619</v>
      </c>
      <c r="BF532" s="66"/>
      <c r="BG532" s="144">
        <f t="shared" si="451"/>
        <v>0.10201241267693524</v>
      </c>
      <c r="BH532" s="66"/>
      <c r="BI532" s="170"/>
      <c r="BJ532" s="66"/>
      <c r="BK532" s="66">
        <f t="shared" si="452"/>
        <v>10067305</v>
      </c>
      <c r="BL532" s="66"/>
      <c r="BM532" s="144">
        <f t="shared" si="453"/>
        <v>9.6070497516465431E-2</v>
      </c>
      <c r="BN532" s="65">
        <f t="shared" si="454"/>
        <v>1090847.8470363289</v>
      </c>
      <c r="BO532" s="66"/>
      <c r="BP532" s="66">
        <f t="shared" si="455"/>
        <v>36818623</v>
      </c>
      <c r="BQ532" s="66"/>
      <c r="BR532" s="435">
        <f t="shared" si="456"/>
        <v>6.4535945082336926E-2</v>
      </c>
      <c r="BS532" s="66"/>
      <c r="BT532" s="75"/>
      <c r="BU532" s="170"/>
      <c r="BV532" s="1"/>
      <c r="BW532" s="61">
        <f t="shared" si="407"/>
        <v>523</v>
      </c>
    </row>
    <row r="533" spans="2:75" x14ac:dyDescent="0.3">
      <c r="B533" s="158">
        <f t="shared" si="457"/>
        <v>44433</v>
      </c>
      <c r="C533" s="61"/>
      <c r="D533" s="17">
        <v>171737</v>
      </c>
      <c r="E533" s="16"/>
      <c r="F533" s="16"/>
      <c r="G533" s="16"/>
      <c r="H533" s="16">
        <f t="shared" si="433"/>
        <v>37897338</v>
      </c>
      <c r="I533" s="16"/>
      <c r="J533" s="436">
        <f t="shared" si="434"/>
        <v>4.5522667750210258E-3</v>
      </c>
      <c r="K533" s="16"/>
      <c r="L533" s="16"/>
      <c r="M533" s="16"/>
      <c r="N533" s="16">
        <f t="shared" si="435"/>
        <v>980781</v>
      </c>
      <c r="O533" s="16">
        <f t="shared" si="436"/>
        <v>72323.164122137401</v>
      </c>
      <c r="P533" s="41"/>
      <c r="Q533" s="17">
        <f t="shared" si="437"/>
        <v>980781</v>
      </c>
      <c r="R533" s="16"/>
      <c r="S533" s="60">
        <f t="shared" si="438"/>
        <v>0.21538718911483698</v>
      </c>
      <c r="T533" s="16"/>
      <c r="U533" s="41"/>
      <c r="V533" s="10">
        <f t="shared" si="356"/>
        <v>425</v>
      </c>
      <c r="W533" s="34">
        <v>1287</v>
      </c>
      <c r="X533" s="33">
        <v>4256</v>
      </c>
      <c r="Y533" s="33"/>
      <c r="Z533" s="33">
        <f t="shared" si="439"/>
        <v>5056</v>
      </c>
      <c r="AA533" s="33">
        <f t="shared" si="440"/>
        <v>627884</v>
      </c>
      <c r="AB533" s="33"/>
      <c r="AC533" s="46">
        <f t="shared" si="441"/>
        <v>1.6568023854340377E-2</v>
      </c>
      <c r="AD533" s="33"/>
      <c r="AE533" s="33">
        <f t="shared" si="442"/>
        <v>1198.2519083969466</v>
      </c>
      <c r="AF533" s="50"/>
      <c r="AG533" s="33">
        <f t="shared" si="443"/>
        <v>6023</v>
      </c>
      <c r="AH533" s="33">
        <f t="shared" si="432"/>
        <v>1126701103.060914</v>
      </c>
      <c r="AI533" s="213">
        <f t="shared" si="444"/>
        <v>0.43781332060157557</v>
      </c>
      <c r="AJ533" s="50"/>
      <c r="AK533" s="111"/>
      <c r="AL533" s="23">
        <f t="shared" si="445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46"/>
        <v>1.9478001703798508E-3</v>
      </c>
      <c r="AS533" s="25"/>
      <c r="AT533" s="25"/>
      <c r="AU533" s="24"/>
      <c r="AV533" s="298">
        <f t="shared" si="447"/>
        <v>0.80951023525715715</v>
      </c>
      <c r="AW533" s="298"/>
      <c r="AX533" s="24">
        <f t="shared" si="448"/>
        <v>58546.341603053435</v>
      </c>
      <c r="AY533" s="308"/>
      <c r="AZ533" s="111"/>
      <c r="BA533" s="65">
        <f t="shared" si="449"/>
        <v>3138100</v>
      </c>
      <c r="BB533" s="66"/>
      <c r="BC533" s="66">
        <v>573651524</v>
      </c>
      <c r="BD533" s="66"/>
      <c r="BE533" s="66">
        <f t="shared" si="450"/>
        <v>171737</v>
      </c>
      <c r="BF533" s="66"/>
      <c r="BG533" s="144">
        <f t="shared" si="451"/>
        <v>5.4726426818775695E-2</v>
      </c>
      <c r="BH533" s="66"/>
      <c r="BI533" s="170"/>
      <c r="BJ533" s="66"/>
      <c r="BK533" s="66">
        <f t="shared" si="452"/>
        <v>11823544</v>
      </c>
      <c r="BL533" s="66"/>
      <c r="BM533" s="144">
        <f t="shared" si="453"/>
        <v>8.2951524517521982E-2</v>
      </c>
      <c r="BN533" s="65">
        <f t="shared" si="454"/>
        <v>1094754.8167938932</v>
      </c>
      <c r="BO533" s="66"/>
      <c r="BP533" s="66">
        <f t="shared" si="455"/>
        <v>36990360</v>
      </c>
      <c r="BQ533" s="66"/>
      <c r="BR533" s="435">
        <f t="shared" si="456"/>
        <v>6.448228315000519E-2</v>
      </c>
      <c r="BS533" s="66"/>
      <c r="BT533" s="75"/>
      <c r="BU533" s="170"/>
      <c r="BV533" s="1"/>
      <c r="BW533" s="61">
        <f t="shared" si="407"/>
        <v>524</v>
      </c>
    </row>
    <row r="534" spans="2:75" x14ac:dyDescent="0.3">
      <c r="B534" s="158">
        <f t="shared" si="457"/>
        <v>44434</v>
      </c>
      <c r="C534" s="61"/>
      <c r="D534" s="17">
        <v>177206</v>
      </c>
      <c r="E534" s="16"/>
      <c r="F534" s="16"/>
      <c r="G534" s="16"/>
      <c r="H534" s="16">
        <f t="shared" si="433"/>
        <v>38074544</v>
      </c>
      <c r="I534" s="16"/>
      <c r="J534" s="436">
        <f t="shared" si="434"/>
        <v>4.6759484795475606E-3</v>
      </c>
      <c r="K534" s="16"/>
      <c r="L534" s="16"/>
      <c r="M534" s="16"/>
      <c r="N534" s="16">
        <f t="shared" si="435"/>
        <v>1003070</v>
      </c>
      <c r="O534" s="16">
        <f t="shared" si="436"/>
        <v>72522.940952380959</v>
      </c>
      <c r="P534" s="41"/>
      <c r="Q534" s="17">
        <f t="shared" si="437"/>
        <v>1003070</v>
      </c>
      <c r="R534" s="16"/>
      <c r="S534" s="60">
        <f t="shared" si="438"/>
        <v>0.22572249037697806</v>
      </c>
      <c r="T534" s="16"/>
      <c r="U534" s="41"/>
      <c r="V534" s="10">
        <f t="shared" si="356"/>
        <v>426</v>
      </c>
      <c r="W534" s="34">
        <v>1338</v>
      </c>
      <c r="X534" s="33">
        <v>4256</v>
      </c>
      <c r="Y534" s="33"/>
      <c r="Z534" s="33">
        <f t="shared" si="439"/>
        <v>5335</v>
      </c>
      <c r="AA534" s="33">
        <f t="shared" si="440"/>
        <v>629222</v>
      </c>
      <c r="AB534" s="33"/>
      <c r="AC534" s="46">
        <f t="shared" si="441"/>
        <v>1.6526054783479481E-2</v>
      </c>
      <c r="AD534" s="33"/>
      <c r="AE534" s="33">
        <f t="shared" si="442"/>
        <v>1198.5180952380952</v>
      </c>
      <c r="AF534" s="50"/>
      <c r="AG534" s="33">
        <f t="shared" si="443"/>
        <v>6394</v>
      </c>
      <c r="AH534" s="33">
        <f t="shared" si="432"/>
        <v>1126639522.060914</v>
      </c>
      <c r="AI534" s="213">
        <f t="shared" si="444"/>
        <v>0.42215302491103202</v>
      </c>
      <c r="AJ534" s="50"/>
      <c r="AK534" s="111" t="s">
        <v>26</v>
      </c>
      <c r="AL534" s="23">
        <f t="shared" si="445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46"/>
        <v>7.0789489750779078E-4</v>
      </c>
      <c r="AS534" s="25"/>
      <c r="AT534" s="25"/>
      <c r="AU534" s="24"/>
      <c r="AV534" s="298">
        <f t="shared" si="447"/>
        <v>0.80631300535076667</v>
      </c>
      <c r="AW534" s="298"/>
      <c r="AX534" s="24">
        <f t="shared" si="448"/>
        <v>58476.190476190473</v>
      </c>
      <c r="AY534" s="308"/>
      <c r="AZ534" s="111" t="s">
        <v>26</v>
      </c>
      <c r="BA534" s="65">
        <f t="shared" si="449"/>
        <v>2348476</v>
      </c>
      <c r="BB534" s="66"/>
      <c r="BC534" s="66">
        <v>576000000</v>
      </c>
      <c r="BD534" s="66"/>
      <c r="BE534" s="66">
        <f t="shared" si="450"/>
        <v>177206</v>
      </c>
      <c r="BF534" s="66"/>
      <c r="BG534" s="144">
        <f t="shared" si="451"/>
        <v>7.5455742362280906E-2</v>
      </c>
      <c r="BH534" s="66"/>
      <c r="BI534" s="170"/>
      <c r="BJ534" s="66"/>
      <c r="BK534" s="66">
        <f t="shared" si="452"/>
        <v>12632535</v>
      </c>
      <c r="BL534" s="66"/>
      <c r="BM534" s="144">
        <f t="shared" si="453"/>
        <v>7.9403698465905698E-2</v>
      </c>
      <c r="BN534" s="65">
        <f t="shared" si="454"/>
        <v>1097142.857142857</v>
      </c>
      <c r="BO534" s="66"/>
      <c r="BP534" s="66">
        <f t="shared" si="455"/>
        <v>37167566</v>
      </c>
      <c r="BQ534" s="66"/>
      <c r="BR534" s="435">
        <f t="shared" si="456"/>
        <v>6.4527024305555555E-2</v>
      </c>
      <c r="BS534" s="66"/>
      <c r="BT534" s="75"/>
      <c r="BU534" s="170"/>
      <c r="BV534" s="1"/>
      <c r="BW534" s="61">
        <f t="shared" si="407"/>
        <v>525</v>
      </c>
    </row>
    <row r="535" spans="2:75" x14ac:dyDescent="0.3">
      <c r="B535" s="158">
        <f t="shared" si="457"/>
        <v>44435</v>
      </c>
      <c r="C535" s="61"/>
      <c r="D535" s="17">
        <v>190370</v>
      </c>
      <c r="E535" s="16"/>
      <c r="F535" s="16"/>
      <c r="G535" s="16"/>
      <c r="H535" s="16">
        <f t="shared" si="433"/>
        <v>38264914</v>
      </c>
      <c r="I535" s="16"/>
      <c r="J535" s="436">
        <f t="shared" si="434"/>
        <v>4.9999285611930112E-3</v>
      </c>
      <c r="K535" s="16"/>
      <c r="L535" s="16"/>
      <c r="M535" s="16"/>
      <c r="N535" s="16">
        <f t="shared" si="435"/>
        <v>1042332</v>
      </c>
      <c r="O535" s="16">
        <f t="shared" si="436"/>
        <v>72746.984790874529</v>
      </c>
      <c r="P535" s="41"/>
      <c r="Q535" s="17">
        <f t="shared" si="437"/>
        <v>1042332</v>
      </c>
      <c r="R535" s="16"/>
      <c r="S535" s="60">
        <f t="shared" si="438"/>
        <v>0.28025292294767251</v>
      </c>
      <c r="T535" s="16"/>
      <c r="U535" s="41"/>
      <c r="V535" s="10">
        <f t="shared" si="356"/>
        <v>427</v>
      </c>
      <c r="W535" s="34">
        <v>1304</v>
      </c>
      <c r="X535" s="33">
        <v>4256</v>
      </c>
      <c r="Y535" s="33"/>
      <c r="Z535" s="33">
        <f t="shared" si="439"/>
        <v>5856</v>
      </c>
      <c r="AA535" s="33">
        <f t="shared" si="440"/>
        <v>630526</v>
      </c>
      <c r="AB535" s="33"/>
      <c r="AC535" s="46">
        <f t="shared" si="441"/>
        <v>1.6477914990217932E-2</v>
      </c>
      <c r="AD535" s="33"/>
      <c r="AE535" s="33">
        <f t="shared" si="442"/>
        <v>1198.7186311787073</v>
      </c>
      <c r="AF535" s="50"/>
      <c r="AG535" s="33">
        <f t="shared" si="443"/>
        <v>6639</v>
      </c>
      <c r="AH535" s="33">
        <f t="shared" si="432"/>
        <v>1126554988.060914</v>
      </c>
      <c r="AI535" s="213">
        <f t="shared" si="444"/>
        <v>0.38717091516924362</v>
      </c>
      <c r="AJ535" s="50"/>
      <c r="AK535" s="111"/>
      <c r="AL535" s="23">
        <f t="shared" si="445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46"/>
        <v>2.8132899022801305E-3</v>
      </c>
      <c r="AS535" s="25"/>
      <c r="AT535" s="25"/>
      <c r="AU535" s="24"/>
      <c r="AV535" s="298">
        <f t="shared" si="447"/>
        <v>0.80455866175473434</v>
      </c>
      <c r="AW535" s="298"/>
      <c r="AX535" s="24">
        <f t="shared" si="448"/>
        <v>58529.216730038024</v>
      </c>
      <c r="AY535" s="308"/>
      <c r="AZ535" s="111"/>
      <c r="BA535" s="65">
        <f t="shared" si="449"/>
        <v>1474238</v>
      </c>
      <c r="BB535" s="66"/>
      <c r="BC535" s="66">
        <v>577474238</v>
      </c>
      <c r="BD535" s="66"/>
      <c r="BE535" s="66">
        <f t="shared" si="450"/>
        <v>190370</v>
      </c>
      <c r="BF535" s="66"/>
      <c r="BG535" s="144">
        <f t="shared" si="451"/>
        <v>0.12913111722801882</v>
      </c>
      <c r="BH535" s="66"/>
      <c r="BI535" s="170"/>
      <c r="BJ535" s="66"/>
      <c r="BK535" s="66">
        <f t="shared" si="452"/>
        <v>12457768</v>
      </c>
      <c r="BL535" s="66"/>
      <c r="BM535" s="144">
        <f t="shared" si="453"/>
        <v>8.3669241552740428E-2</v>
      </c>
      <c r="BN535" s="65">
        <f t="shared" si="454"/>
        <v>1097859.7680608365</v>
      </c>
      <c r="BO535" s="66"/>
      <c r="BP535" s="66">
        <f t="shared" si="455"/>
        <v>37357936</v>
      </c>
      <c r="BQ535" s="66"/>
      <c r="BR535" s="435">
        <f t="shared" si="456"/>
        <v>6.4691952543863951E-2</v>
      </c>
      <c r="BS535" s="66"/>
      <c r="BT535" s="75"/>
      <c r="BU535" s="170"/>
      <c r="BV535" s="1"/>
      <c r="BW535" s="61">
        <f t="shared" si="407"/>
        <v>526</v>
      </c>
    </row>
    <row r="536" spans="2:75" x14ac:dyDescent="0.3">
      <c r="B536" s="158">
        <f t="shared" si="457"/>
        <v>44436</v>
      </c>
      <c r="C536" s="61"/>
      <c r="D536" s="17">
        <v>72785</v>
      </c>
      <c r="E536" s="16"/>
      <c r="F536" s="16"/>
      <c r="G536" s="16"/>
      <c r="H536" s="16">
        <f t="shared" ref="H536:H551" si="458">+H535+D536</f>
        <v>38337699</v>
      </c>
      <c r="I536" s="16"/>
      <c r="J536" s="436">
        <f t="shared" ref="J536:J551" si="459">+D536/H535</f>
        <v>1.9021341587230538E-3</v>
      </c>
      <c r="K536" s="16"/>
      <c r="L536" s="16"/>
      <c r="M536" s="16"/>
      <c r="N536" s="16">
        <f t="shared" ref="N536:N551" si="460">SUM(D530:D536)</f>
        <v>970034</v>
      </c>
      <c r="O536" s="16">
        <f t="shared" ref="O536:O551" si="461">+H536/BW536</f>
        <v>72747.056925996207</v>
      </c>
      <c r="P536" s="41"/>
      <c r="Q536" s="17">
        <f t="shared" ref="Q536:Q551" si="462">SUM(D530:D536)</f>
        <v>970034</v>
      </c>
      <c r="R536" s="16"/>
      <c r="S536" s="60">
        <f t="shared" ref="S536:S551" si="463">+(Q536-Q529)/Q529</f>
        <v>9.224655982542683E-2</v>
      </c>
      <c r="T536" s="16"/>
      <c r="U536" s="41"/>
      <c r="V536" s="10">
        <f t="shared" si="356"/>
        <v>428</v>
      </c>
      <c r="W536" s="34">
        <v>648</v>
      </c>
      <c r="X536" s="33">
        <v>4256</v>
      </c>
      <c r="Y536" s="33"/>
      <c r="Z536" s="33">
        <f t="shared" ref="Z536:Z551" si="464">SUM(W531:W536)</f>
        <v>6117</v>
      </c>
      <c r="AA536" s="33">
        <f t="shared" ref="AA536:AA551" si="465">+AA535+W536</f>
        <v>631174</v>
      </c>
      <c r="AB536" s="33"/>
      <c r="AC536" s="46">
        <f t="shared" ref="AC536:AC551" si="466">+AA536/H536</f>
        <v>1.6463533713903904E-2</v>
      </c>
      <c r="AD536" s="33"/>
      <c r="AE536" s="33">
        <f t="shared" ref="AE536:AE551" si="467">+AA536/BW536</f>
        <v>1197.6736242884251</v>
      </c>
      <c r="AF536" s="50"/>
      <c r="AG536" s="33">
        <f t="shared" ref="AG536:AG551" si="468">SUM(W530:W536)</f>
        <v>6504</v>
      </c>
      <c r="AH536" s="33">
        <f t="shared" si="432"/>
        <v>1126470475.060914</v>
      </c>
      <c r="AI536" s="213">
        <f t="shared" ref="AI536:AI551" si="469">+(AG536-AG529)/AG529</f>
        <v>0.22462813029561288</v>
      </c>
      <c r="AJ536" s="50"/>
      <c r="AK536" s="111"/>
      <c r="AL536" s="23">
        <f t="shared" ref="AL536:AL551" si="470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71">+AL536/AP535</f>
        <v>8.4043691025846242E-4</v>
      </c>
      <c r="AS536" s="25"/>
      <c r="AT536" s="25"/>
      <c r="AU536" s="24"/>
      <c r="AV536" s="298">
        <f t="shared" ref="AV536:AV551" si="472">+AP536/H536</f>
        <v>0.80370608575126012</v>
      </c>
      <c r="AW536" s="298"/>
      <c r="AX536" s="24">
        <f t="shared" ref="AX536:AX551" si="473">+AP536/BW536</f>
        <v>58467.252371916511</v>
      </c>
      <c r="AY536" s="308"/>
      <c r="AZ536" s="111"/>
      <c r="BA536" s="65">
        <f t="shared" ref="BA536:BA551" si="474">+BC536-BC535</f>
        <v>999373</v>
      </c>
      <c r="BB536" s="66"/>
      <c r="BC536" s="66">
        <v>578473611</v>
      </c>
      <c r="BD536" s="66"/>
      <c r="BE536" s="66">
        <f t="shared" ref="BE536:BE551" si="475">+D536</f>
        <v>72785</v>
      </c>
      <c r="BF536" s="66"/>
      <c r="BG536" s="144">
        <f t="shared" ref="BG536:BG551" si="476">+BE536/BA536</f>
        <v>7.2830664826846428E-2</v>
      </c>
      <c r="BH536" s="66"/>
      <c r="BI536" s="170"/>
      <c r="BJ536" s="66"/>
      <c r="BK536" s="66">
        <f t="shared" ref="BK536:BK551" si="477">SUM(BA530:BA536)</f>
        <v>12385858</v>
      </c>
      <c r="BL536" s="66"/>
      <c r="BM536" s="144">
        <f t="shared" ref="BM536:BM551" si="478">+Q536/BK536</f>
        <v>7.8317868653104208E-2</v>
      </c>
      <c r="BN536" s="65">
        <f t="shared" ref="BN536:BN551" si="479">+BC536/BW536</f>
        <v>1097672.8861480076</v>
      </c>
      <c r="BO536" s="66"/>
      <c r="BP536" s="66">
        <f t="shared" ref="BP536:BP551" si="480">+BP535+BE536</f>
        <v>37430721</v>
      </c>
      <c r="BQ536" s="66"/>
      <c r="BR536" s="435">
        <f t="shared" ref="BR536:BR551" si="481">+BP536/BC536</f>
        <v>6.47060130111968E-2</v>
      </c>
      <c r="BS536" s="66"/>
      <c r="BT536" s="75"/>
      <c r="BU536" s="170"/>
      <c r="BV536" s="1"/>
      <c r="BW536" s="61">
        <f t="shared" si="407"/>
        <v>527</v>
      </c>
    </row>
    <row r="537" spans="2:75" x14ac:dyDescent="0.3">
      <c r="B537" s="347">
        <f t="shared" si="457"/>
        <v>44437</v>
      </c>
      <c r="C537" s="61"/>
      <c r="D537" s="17">
        <v>37262</v>
      </c>
      <c r="E537" s="16"/>
      <c r="F537" s="16"/>
      <c r="G537" s="16"/>
      <c r="H537" s="16">
        <f t="shared" si="458"/>
        <v>38374961</v>
      </c>
      <c r="I537" s="16"/>
      <c r="J537" s="436">
        <f t="shared" si="459"/>
        <v>9.7194148245568937E-4</v>
      </c>
      <c r="K537" s="16"/>
      <c r="L537" s="16"/>
      <c r="M537" s="16"/>
      <c r="N537" s="16">
        <f t="shared" si="460"/>
        <v>908113</v>
      </c>
      <c r="O537" s="16">
        <f t="shared" si="461"/>
        <v>72679.850378787873</v>
      </c>
      <c r="P537" s="41"/>
      <c r="Q537" s="17">
        <f t="shared" si="462"/>
        <v>908113</v>
      </c>
      <c r="R537" s="16"/>
      <c r="S537" s="60">
        <f t="shared" si="463"/>
        <v>-5.0497224513780192E-2</v>
      </c>
      <c r="T537" s="16"/>
      <c r="U537" s="41"/>
      <c r="V537" s="10">
        <f t="shared" si="356"/>
        <v>429</v>
      </c>
      <c r="W537" s="34">
        <v>284</v>
      </c>
      <c r="X537" s="33">
        <v>4256</v>
      </c>
      <c r="Y537" s="33"/>
      <c r="Z537" s="33">
        <f t="shared" si="464"/>
        <v>5995</v>
      </c>
      <c r="AA537" s="33">
        <f t="shared" si="465"/>
        <v>631458</v>
      </c>
      <c r="AB537" s="33"/>
      <c r="AC537" s="46">
        <f t="shared" si="466"/>
        <v>1.6454948319035424E-2</v>
      </c>
      <c r="AD537" s="33"/>
      <c r="AE537" s="33">
        <f t="shared" si="467"/>
        <v>1195.9431818181818</v>
      </c>
      <c r="AF537" s="50"/>
      <c r="AG537" s="33">
        <f t="shared" si="468"/>
        <v>6401</v>
      </c>
      <c r="AH537" s="33">
        <f t="shared" si="432"/>
        <v>1126369377.060914</v>
      </c>
      <c r="AI537" s="213">
        <f t="shared" si="469"/>
        <v>0.14795552367288378</v>
      </c>
      <c r="AJ537" s="50"/>
      <c r="AK537" s="111"/>
      <c r="AL537" s="23">
        <f t="shared" si="470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71"/>
        <v>4.6202415260791476E-4</v>
      </c>
      <c r="AS537" s="25"/>
      <c r="AT537" s="25"/>
      <c r="AU537" s="24"/>
      <c r="AV537" s="298">
        <f t="shared" si="472"/>
        <v>0.80329666002787603</v>
      </c>
      <c r="AW537" s="298"/>
      <c r="AX537" s="24">
        <f t="shared" si="473"/>
        <v>58383.481060606064</v>
      </c>
      <c r="AY537" s="308"/>
      <c r="AZ537" s="111"/>
      <c r="BA537" s="65">
        <f t="shared" si="474"/>
        <v>891043</v>
      </c>
      <c r="BB537" s="66"/>
      <c r="BC537" s="66">
        <v>579364654</v>
      </c>
      <c r="BD537" s="66"/>
      <c r="BE537" s="66">
        <f t="shared" si="475"/>
        <v>37262</v>
      </c>
      <c r="BF537" s="66"/>
      <c r="BG537" s="144">
        <f t="shared" si="476"/>
        <v>4.1818408314750241E-2</v>
      </c>
      <c r="BH537" s="66"/>
      <c r="BI537" s="170"/>
      <c r="BJ537" s="66"/>
      <c r="BK537" s="66">
        <f t="shared" si="477"/>
        <v>12093959</v>
      </c>
      <c r="BL537" s="66"/>
      <c r="BM537" s="144">
        <f t="shared" si="478"/>
        <v>7.508814938102569E-2</v>
      </c>
      <c r="BN537" s="65">
        <f t="shared" si="479"/>
        <v>1097281.5416666667</v>
      </c>
      <c r="BO537" s="66"/>
      <c r="BP537" s="66">
        <f t="shared" si="480"/>
        <v>37467983</v>
      </c>
      <c r="BQ537" s="66"/>
      <c r="BR537" s="435">
        <f t="shared" si="481"/>
        <v>6.4670812658861307E-2</v>
      </c>
      <c r="BS537" s="66"/>
      <c r="BT537" s="75"/>
      <c r="BU537" s="170"/>
      <c r="BV537" s="1"/>
      <c r="BW537" s="61">
        <f t="shared" si="407"/>
        <v>528</v>
      </c>
    </row>
    <row r="538" spans="2:75" x14ac:dyDescent="0.3">
      <c r="B538" s="158">
        <f t="shared" si="457"/>
        <v>44438</v>
      </c>
      <c r="C538" s="61"/>
      <c r="D538" s="17">
        <v>119642</v>
      </c>
      <c r="E538" s="16"/>
      <c r="F538" s="16"/>
      <c r="G538" s="16"/>
      <c r="H538" s="16">
        <f t="shared" si="458"/>
        <v>38494603</v>
      </c>
      <c r="I538" s="16"/>
      <c r="J538" s="436">
        <f t="shared" si="459"/>
        <v>3.1177100088779245E-3</v>
      </c>
      <c r="K538" s="16"/>
      <c r="L538" s="16"/>
      <c r="M538" s="16"/>
      <c r="N538" s="16">
        <f t="shared" si="460"/>
        <v>916621</v>
      </c>
      <c r="O538" s="16">
        <f t="shared" si="461"/>
        <v>72768.625708884691</v>
      </c>
      <c r="P538" s="41"/>
      <c r="Q538" s="17">
        <f t="shared" si="462"/>
        <v>916621</v>
      </c>
      <c r="R538" s="16"/>
      <c r="S538" s="60">
        <f t="shared" si="463"/>
        <v>-4.89964164399707E-2</v>
      </c>
      <c r="T538" s="16"/>
      <c r="U538" s="41"/>
      <c r="V538" s="10">
        <f t="shared" si="356"/>
        <v>430</v>
      </c>
      <c r="W538" s="34">
        <v>569</v>
      </c>
      <c r="X538" s="33">
        <v>4256</v>
      </c>
      <c r="Y538" s="33"/>
      <c r="Z538" s="33">
        <f t="shared" si="464"/>
        <v>5430</v>
      </c>
      <c r="AA538" s="33">
        <f t="shared" si="465"/>
        <v>632027</v>
      </c>
      <c r="AB538" s="33"/>
      <c r="AC538" s="46">
        <f t="shared" si="466"/>
        <v>1.6418587301705645E-2</v>
      </c>
      <c r="AD538" s="33"/>
      <c r="AE538" s="33">
        <f t="shared" si="467"/>
        <v>1194.7580340264651</v>
      </c>
      <c r="AF538" s="50"/>
      <c r="AG538" s="33">
        <f t="shared" si="468"/>
        <v>6564</v>
      </c>
      <c r="AH538" s="33">
        <f t="shared" si="432"/>
        <v>1126317479.060914</v>
      </c>
      <c r="AI538" s="213">
        <f t="shared" si="469"/>
        <v>0.15685583362707084</v>
      </c>
      <c r="AJ538" s="50"/>
      <c r="AK538" s="111"/>
      <c r="AL538" s="23">
        <f t="shared" si="470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71"/>
        <v>3.8274563834376409E-3</v>
      </c>
      <c r="AS538" s="25"/>
      <c r="AT538" s="25"/>
      <c r="AU538" s="24"/>
      <c r="AV538" s="298">
        <f t="shared" si="472"/>
        <v>0.80386502492310419</v>
      </c>
      <c r="AW538" s="298"/>
      <c r="AX538" s="24">
        <f t="shared" si="473"/>
        <v>58496.153119092625</v>
      </c>
      <c r="AY538" s="308"/>
      <c r="AZ538" s="111"/>
      <c r="BA538" s="65">
        <f t="shared" si="474"/>
        <v>3159358</v>
      </c>
      <c r="BB538" s="66"/>
      <c r="BC538" s="66">
        <v>582524012</v>
      </c>
      <c r="BD538" s="66"/>
      <c r="BE538" s="66">
        <f t="shared" si="475"/>
        <v>119642</v>
      </c>
      <c r="BF538" s="66"/>
      <c r="BG538" s="144">
        <f t="shared" si="476"/>
        <v>3.7869086061155466E-2</v>
      </c>
      <c r="BH538" s="66"/>
      <c r="BI538" s="170"/>
      <c r="BJ538" s="66"/>
      <c r="BK538" s="66">
        <f t="shared" si="477"/>
        <v>13457657</v>
      </c>
      <c r="BL538" s="66"/>
      <c r="BM538" s="144">
        <f t="shared" si="478"/>
        <v>6.8111484785204443E-2</v>
      </c>
      <c r="BN538" s="65">
        <f t="shared" si="479"/>
        <v>1101179.6068052929</v>
      </c>
      <c r="BO538" s="66"/>
      <c r="BP538" s="66">
        <f t="shared" si="480"/>
        <v>37587625</v>
      </c>
      <c r="BQ538" s="66"/>
      <c r="BR538" s="435">
        <f t="shared" si="481"/>
        <v>6.4525451699319822E-2</v>
      </c>
      <c r="BS538" s="66"/>
      <c r="BT538" s="75"/>
      <c r="BU538" s="170"/>
      <c r="BV538" s="1"/>
      <c r="BW538" s="61">
        <f t="shared" si="407"/>
        <v>529</v>
      </c>
    </row>
    <row r="539" spans="2:75" x14ac:dyDescent="0.3">
      <c r="B539" s="158">
        <f t="shared" si="457"/>
        <v>44439</v>
      </c>
      <c r="C539" s="61"/>
      <c r="D539" s="17">
        <v>158666</v>
      </c>
      <c r="E539" s="16"/>
      <c r="F539" s="16"/>
      <c r="G539" s="16"/>
      <c r="H539" s="16">
        <f t="shared" si="458"/>
        <v>38653269</v>
      </c>
      <c r="I539" s="16"/>
      <c r="J539" s="436">
        <f t="shared" si="459"/>
        <v>4.1217726027723937E-3</v>
      </c>
      <c r="K539" s="16"/>
      <c r="L539" s="16"/>
      <c r="M539" s="16"/>
      <c r="N539" s="16">
        <f t="shared" si="460"/>
        <v>927668</v>
      </c>
      <c r="O539" s="16">
        <f t="shared" si="461"/>
        <v>72930.696226415093</v>
      </c>
      <c r="P539" s="41"/>
      <c r="Q539" s="17">
        <f t="shared" si="462"/>
        <v>927668</v>
      </c>
      <c r="R539" s="16"/>
      <c r="S539" s="60">
        <f t="shared" si="463"/>
        <v>-4.0843863184483409E-2</v>
      </c>
      <c r="T539" s="16"/>
      <c r="U539" s="41"/>
      <c r="V539" s="10">
        <f t="shared" si="356"/>
        <v>431</v>
      </c>
      <c r="W539" s="34">
        <v>1266</v>
      </c>
      <c r="X539" s="33">
        <v>4256</v>
      </c>
      <c r="Y539" s="33"/>
      <c r="Z539" s="33">
        <f t="shared" si="464"/>
        <v>5409</v>
      </c>
      <c r="AA539" s="33">
        <f t="shared" si="465"/>
        <v>633293</v>
      </c>
      <c r="AB539" s="33"/>
      <c r="AC539" s="46">
        <f t="shared" si="466"/>
        <v>1.6383944136781809E-2</v>
      </c>
      <c r="AD539" s="33"/>
      <c r="AE539" s="33">
        <f t="shared" si="467"/>
        <v>1194.8924528301886</v>
      </c>
      <c r="AF539" s="50"/>
      <c r="AG539" s="33">
        <f t="shared" si="468"/>
        <v>6696</v>
      </c>
      <c r="AH539" s="33">
        <f t="shared" si="432"/>
        <v>1126295711.060914</v>
      </c>
      <c r="AI539" s="213">
        <f t="shared" si="469"/>
        <v>0.14207743476036158</v>
      </c>
      <c r="AJ539" s="50"/>
      <c r="AK539" s="111"/>
      <c r="AL539" s="23">
        <f t="shared" si="470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71"/>
        <v>2.4607631768718574E-3</v>
      </c>
      <c r="AS539" s="25"/>
      <c r="AT539" s="25"/>
      <c r="AU539" s="24"/>
      <c r="AV539" s="298">
        <f t="shared" si="472"/>
        <v>0.8025352784521278</v>
      </c>
      <c r="AW539" s="298"/>
      <c r="AX539" s="24">
        <f t="shared" si="473"/>
        <v>58529.456603773586</v>
      </c>
      <c r="AY539" s="308"/>
      <c r="AZ539" s="111"/>
      <c r="BA539" s="65">
        <f t="shared" si="474"/>
        <v>1787032</v>
      </c>
      <c r="BB539" s="66"/>
      <c r="BC539" s="66">
        <v>584311044</v>
      </c>
      <c r="BD539" s="66"/>
      <c r="BE539" s="66">
        <f t="shared" si="475"/>
        <v>158666</v>
      </c>
      <c r="BF539" s="66"/>
      <c r="BG539" s="144">
        <f t="shared" si="476"/>
        <v>8.8787441970820891E-2</v>
      </c>
      <c r="BH539" s="66"/>
      <c r="BI539" s="170"/>
      <c r="BJ539" s="66"/>
      <c r="BK539" s="66">
        <f t="shared" si="477"/>
        <v>13797620</v>
      </c>
      <c r="BL539" s="66"/>
      <c r="BM539" s="144">
        <f t="shared" si="478"/>
        <v>6.7233914254777274E-2</v>
      </c>
      <c r="BN539" s="65">
        <f t="shared" si="479"/>
        <v>1102473.6679245282</v>
      </c>
      <c r="BO539" s="66"/>
      <c r="BP539" s="66">
        <f t="shared" si="480"/>
        <v>37746291</v>
      </c>
      <c r="BQ539" s="66"/>
      <c r="BR539" s="435">
        <f t="shared" si="481"/>
        <v>6.4599653536584534E-2</v>
      </c>
      <c r="BS539" s="66"/>
      <c r="BT539" s="75"/>
      <c r="BU539" s="170"/>
      <c r="BV539" s="1"/>
      <c r="BW539" s="61">
        <f t="shared" si="407"/>
        <v>530</v>
      </c>
    </row>
    <row r="540" spans="2:75" x14ac:dyDescent="0.3">
      <c r="B540" s="158">
        <f t="shared" si="457"/>
        <v>44440</v>
      </c>
      <c r="C540" s="61"/>
      <c r="D540" s="17">
        <v>184420</v>
      </c>
      <c r="E540" s="16"/>
      <c r="F540" s="16"/>
      <c r="G540" s="16"/>
      <c r="H540" s="16">
        <f t="shared" si="458"/>
        <v>38837689</v>
      </c>
      <c r="I540" s="16"/>
      <c r="J540" s="436">
        <f t="shared" si="459"/>
        <v>4.7711359160851315E-3</v>
      </c>
      <c r="K540" s="16"/>
      <c r="L540" s="16"/>
      <c r="M540" s="16"/>
      <c r="N540" s="16">
        <f t="shared" si="460"/>
        <v>940351</v>
      </c>
      <c r="O540" s="16">
        <f t="shared" si="461"/>
        <v>73140.657250470817</v>
      </c>
      <c r="P540" s="41"/>
      <c r="Q540" s="17">
        <f t="shared" si="462"/>
        <v>940351</v>
      </c>
      <c r="R540" s="16"/>
      <c r="S540" s="60">
        <f t="shared" si="463"/>
        <v>-4.1222250431034044E-2</v>
      </c>
      <c r="T540" s="16"/>
      <c r="U540" s="41"/>
      <c r="V540" s="10">
        <f t="shared" si="356"/>
        <v>432</v>
      </c>
      <c r="W540" s="34">
        <v>1480</v>
      </c>
      <c r="X540" s="33">
        <v>4256</v>
      </c>
      <c r="Y540" s="33"/>
      <c r="Z540" s="33">
        <f t="shared" si="464"/>
        <v>5551</v>
      </c>
      <c r="AA540" s="33">
        <f t="shared" si="465"/>
        <v>634773</v>
      </c>
      <c r="AB540" s="33"/>
      <c r="AC540" s="46">
        <f t="shared" si="466"/>
        <v>1.6344252615030724E-2</v>
      </c>
      <c r="AD540" s="33"/>
      <c r="AE540" s="33">
        <f t="shared" si="467"/>
        <v>1195.4293785310736</v>
      </c>
      <c r="AF540" s="50"/>
      <c r="AG540" s="33">
        <f t="shared" si="468"/>
        <v>6889</v>
      </c>
      <c r="AH540" s="33">
        <f t="shared" si="432"/>
        <v>1126239342.060914</v>
      </c>
      <c r="AI540" s="213">
        <f t="shared" si="469"/>
        <v>0.14378216835464055</v>
      </c>
      <c r="AJ540" s="50"/>
      <c r="AK540" s="111"/>
      <c r="AL540" s="23">
        <f t="shared" si="470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71"/>
        <v>3.7821304105799072E-3</v>
      </c>
      <c r="AS540" s="25"/>
      <c r="AT540" s="25"/>
      <c r="AU540" s="24"/>
      <c r="AV540" s="298">
        <f t="shared" si="472"/>
        <v>0.80174533556824146</v>
      </c>
      <c r="AW540" s="298"/>
      <c r="AX540" s="24">
        <f t="shared" si="473"/>
        <v>58640.180790960454</v>
      </c>
      <c r="AY540" s="308"/>
      <c r="AZ540" s="111"/>
      <c r="BA540" s="65">
        <f t="shared" si="474"/>
        <v>2369139</v>
      </c>
      <c r="BB540" s="66"/>
      <c r="BC540" s="66">
        <v>586680183</v>
      </c>
      <c r="BD540" s="66"/>
      <c r="BE540" s="66">
        <f t="shared" si="475"/>
        <v>184420</v>
      </c>
      <c r="BF540" s="66"/>
      <c r="BG540" s="144">
        <f t="shared" si="476"/>
        <v>7.78426255276706E-2</v>
      </c>
      <c r="BH540" s="66"/>
      <c r="BI540" s="170"/>
      <c r="BJ540" s="66"/>
      <c r="BK540" s="66">
        <f t="shared" si="477"/>
        <v>13028659</v>
      </c>
      <c r="BL540" s="66"/>
      <c r="BM540" s="144">
        <f t="shared" si="478"/>
        <v>7.217557846897367E-2</v>
      </c>
      <c r="BN540" s="65">
        <f t="shared" si="479"/>
        <v>1104859.1016949152</v>
      </c>
      <c r="BO540" s="66"/>
      <c r="BP540" s="66">
        <f t="shared" si="480"/>
        <v>37930711</v>
      </c>
      <c r="BQ540" s="66"/>
      <c r="BR540" s="435">
        <f t="shared" si="481"/>
        <v>6.465313146600693E-2</v>
      </c>
      <c r="BS540" s="66"/>
      <c r="BT540" s="75"/>
      <c r="BU540" s="170"/>
      <c r="BV540" s="1"/>
      <c r="BW540" s="61">
        <f t="shared" si="407"/>
        <v>531</v>
      </c>
    </row>
    <row r="541" spans="2:75" x14ac:dyDescent="0.3">
      <c r="B541" s="158">
        <f t="shared" si="457"/>
        <v>44441</v>
      </c>
      <c r="C541" s="61"/>
      <c r="D541" s="17">
        <v>177568</v>
      </c>
      <c r="E541" s="16"/>
      <c r="F541" s="16"/>
      <c r="G541" s="16"/>
      <c r="H541" s="16">
        <f t="shared" si="458"/>
        <v>39015257</v>
      </c>
      <c r="I541" s="16"/>
      <c r="J541" s="436">
        <f t="shared" si="459"/>
        <v>4.5720537079330338E-3</v>
      </c>
      <c r="K541" s="16"/>
      <c r="L541" s="16"/>
      <c r="M541" s="16"/>
      <c r="N541" s="16">
        <f t="shared" si="460"/>
        <v>940713</v>
      </c>
      <c r="O541" s="16">
        <f t="shared" si="461"/>
        <v>73336.949248120305</v>
      </c>
      <c r="P541" s="41"/>
      <c r="Q541" s="17">
        <f t="shared" si="462"/>
        <v>940713</v>
      </c>
      <c r="R541" s="16"/>
      <c r="S541" s="60">
        <f t="shared" si="463"/>
        <v>-6.216614991974638E-2</v>
      </c>
      <c r="T541" s="16"/>
      <c r="U541" s="41"/>
      <c r="V541" s="10">
        <f t="shared" si="356"/>
        <v>433</v>
      </c>
      <c r="W541" s="34">
        <v>1565</v>
      </c>
      <c r="X541" s="33">
        <v>4256</v>
      </c>
      <c r="Y541" s="33"/>
      <c r="Z541" s="33">
        <f t="shared" si="464"/>
        <v>5812</v>
      </c>
      <c r="AA541" s="33">
        <f t="shared" si="465"/>
        <v>636338</v>
      </c>
      <c r="AB541" s="33"/>
      <c r="AC541" s="46">
        <f t="shared" si="466"/>
        <v>1.6309978427157354E-2</v>
      </c>
      <c r="AD541" s="33"/>
      <c r="AE541" s="33">
        <f t="shared" si="467"/>
        <v>1196.124060150376</v>
      </c>
      <c r="AF541" s="50"/>
      <c r="AG541" s="33">
        <f t="shared" si="468"/>
        <v>7116</v>
      </c>
      <c r="AH541" s="33">
        <f t="shared" si="432"/>
        <v>1126134584.060914</v>
      </c>
      <c r="AI541" s="213">
        <f t="shared" si="469"/>
        <v>0.11291836096340319</v>
      </c>
      <c r="AJ541" s="50"/>
      <c r="AK541" s="111"/>
      <c r="AL541" s="23">
        <f t="shared" si="470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71"/>
        <v>1.9878966929599957E-3</v>
      </c>
      <c r="AS541" s="25"/>
      <c r="AT541" s="25"/>
      <c r="AU541" s="24"/>
      <c r="AV541" s="298">
        <f t="shared" si="472"/>
        <v>0.79968292916794059</v>
      </c>
      <c r="AW541" s="298"/>
      <c r="AX541" s="24">
        <f t="shared" si="473"/>
        <v>58646.306390977443</v>
      </c>
      <c r="AY541" s="308"/>
      <c r="AZ541" s="111"/>
      <c r="BA541" s="65">
        <f t="shared" si="474"/>
        <v>1881537</v>
      </c>
      <c r="BB541" s="66"/>
      <c r="BC541" s="66">
        <v>588561720</v>
      </c>
      <c r="BD541" s="66"/>
      <c r="BE541" s="66">
        <f t="shared" si="475"/>
        <v>177568</v>
      </c>
      <c r="BF541" s="66"/>
      <c r="BG541" s="144">
        <f t="shared" si="476"/>
        <v>9.4373908139994064E-2</v>
      </c>
      <c r="BH541" s="66"/>
      <c r="BI541" s="170"/>
      <c r="BJ541" s="66"/>
      <c r="BK541" s="66">
        <f t="shared" si="477"/>
        <v>12561720</v>
      </c>
      <c r="BL541" s="66"/>
      <c r="BM541" s="144">
        <f t="shared" si="478"/>
        <v>7.4887276583143078E-2</v>
      </c>
      <c r="BN541" s="65">
        <f t="shared" si="479"/>
        <v>1106319.0225563911</v>
      </c>
      <c r="BO541" s="66"/>
      <c r="BP541" s="66">
        <f t="shared" si="480"/>
        <v>38108279</v>
      </c>
      <c r="BQ541" s="66"/>
      <c r="BR541" s="435">
        <f t="shared" si="481"/>
        <v>6.4748144000938423E-2</v>
      </c>
      <c r="BS541" s="66"/>
      <c r="BT541" s="75"/>
      <c r="BU541" s="170"/>
      <c r="BV541" s="1"/>
      <c r="BW541" s="61">
        <f t="shared" si="407"/>
        <v>532</v>
      </c>
    </row>
    <row r="542" spans="2:75" x14ac:dyDescent="0.3">
      <c r="B542" s="158">
        <f t="shared" si="457"/>
        <v>44442</v>
      </c>
      <c r="C542" s="61"/>
      <c r="D542" s="17">
        <v>182593</v>
      </c>
      <c r="E542" s="16"/>
      <c r="F542" s="16"/>
      <c r="G542" s="16"/>
      <c r="H542" s="16">
        <f t="shared" si="458"/>
        <v>39197850</v>
      </c>
      <c r="I542" s="16"/>
      <c r="J542" s="436">
        <f t="shared" si="459"/>
        <v>4.6800409388563042E-3</v>
      </c>
      <c r="K542" s="16"/>
      <c r="L542" s="16"/>
      <c r="M542" s="16"/>
      <c r="N542" s="16">
        <f t="shared" si="460"/>
        <v>932936</v>
      </c>
      <c r="O542" s="16">
        <f t="shared" si="461"/>
        <v>73541.932457786112</v>
      </c>
      <c r="P542" s="41"/>
      <c r="Q542" s="17">
        <f t="shared" si="462"/>
        <v>932936</v>
      </c>
      <c r="R542" s="16"/>
      <c r="S542" s="60">
        <f t="shared" si="463"/>
        <v>-0.10495312434042128</v>
      </c>
      <c r="T542" s="16"/>
      <c r="U542" s="41"/>
      <c r="V542" s="10">
        <f t="shared" si="356"/>
        <v>434</v>
      </c>
      <c r="W542" s="34">
        <v>1512</v>
      </c>
      <c r="X542" s="33">
        <v>4256</v>
      </c>
      <c r="Y542" s="33"/>
      <c r="Z542" s="33">
        <f t="shared" si="464"/>
        <v>6676</v>
      </c>
      <c r="AA542" s="33">
        <f t="shared" si="465"/>
        <v>637850</v>
      </c>
      <c r="AB542" s="33"/>
      <c r="AC542" s="46">
        <f t="shared" si="466"/>
        <v>1.6272576174458549E-2</v>
      </c>
      <c r="AD542" s="33"/>
      <c r="AE542" s="33">
        <f t="shared" si="467"/>
        <v>1196.71669793621</v>
      </c>
      <c r="AF542" s="50"/>
      <c r="AG542" s="33">
        <f t="shared" si="468"/>
        <v>7324</v>
      </c>
      <c r="AH542" s="33">
        <f t="shared" si="432"/>
        <v>1126022305.060914</v>
      </c>
      <c r="AI542" s="213">
        <f t="shared" si="469"/>
        <v>0.10317818948636844</v>
      </c>
      <c r="AJ542" s="50"/>
      <c r="AK542" s="111"/>
      <c r="AL542" s="23">
        <f t="shared" si="470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71"/>
        <v>2.1157804199926056E-3</v>
      </c>
      <c r="AS542" s="25"/>
      <c r="AT542" s="25"/>
      <c r="AU542" s="24"/>
      <c r="AV542" s="298">
        <f t="shared" si="472"/>
        <v>0.79764188597078667</v>
      </c>
      <c r="AW542" s="298"/>
      <c r="AX542" s="24">
        <f t="shared" si="473"/>
        <v>58660.125703564729</v>
      </c>
      <c r="AY542" s="308"/>
      <c r="AZ542" s="111"/>
      <c r="BA542" s="65">
        <f t="shared" si="474"/>
        <v>2113664</v>
      </c>
      <c r="BB542" s="66"/>
      <c r="BC542" s="66">
        <v>590675384</v>
      </c>
      <c r="BD542" s="66"/>
      <c r="BE542" s="66">
        <f t="shared" si="475"/>
        <v>182593</v>
      </c>
      <c r="BF542" s="66"/>
      <c r="BG542" s="144">
        <f t="shared" si="476"/>
        <v>8.638695648882698E-2</v>
      </c>
      <c r="BH542" s="66"/>
      <c r="BI542" s="170"/>
      <c r="BJ542" s="66"/>
      <c r="BK542" s="66">
        <f t="shared" si="477"/>
        <v>13201146</v>
      </c>
      <c r="BL542" s="66"/>
      <c r="BM542" s="144">
        <f t="shared" si="478"/>
        <v>7.0670834183638301E-2</v>
      </c>
      <c r="BN542" s="65">
        <f t="shared" si="479"/>
        <v>1108208.9756097561</v>
      </c>
      <c r="BO542" s="66"/>
      <c r="BP542" s="66">
        <f t="shared" si="480"/>
        <v>38290872</v>
      </c>
      <c r="BQ542" s="66"/>
      <c r="BR542" s="435">
        <f t="shared" si="481"/>
        <v>6.4825576005381663E-2</v>
      </c>
      <c r="BS542" s="66"/>
      <c r="BT542" s="75"/>
      <c r="BU542" s="170"/>
      <c r="BV542" s="1"/>
      <c r="BW542" s="61">
        <f t="shared" si="407"/>
        <v>533</v>
      </c>
    </row>
    <row r="543" spans="2:75" x14ac:dyDescent="0.3">
      <c r="B543" s="158">
        <f t="shared" si="457"/>
        <v>44443</v>
      </c>
      <c r="C543" s="61"/>
      <c r="D543" s="17">
        <v>58682</v>
      </c>
      <c r="E543" s="16"/>
      <c r="F543" s="16"/>
      <c r="G543" s="16"/>
      <c r="H543" s="16">
        <f t="shared" si="458"/>
        <v>39256532</v>
      </c>
      <c r="I543" s="16"/>
      <c r="J543" s="436">
        <f t="shared" si="459"/>
        <v>1.4970719057295235E-3</v>
      </c>
      <c r="K543" s="16"/>
      <c r="L543" s="16"/>
      <c r="M543" s="16"/>
      <c r="N543" s="16">
        <f t="shared" si="460"/>
        <v>918833</v>
      </c>
      <c r="O543" s="16">
        <f t="shared" si="461"/>
        <v>73514.104868913855</v>
      </c>
      <c r="P543" s="41"/>
      <c r="Q543" s="17">
        <f t="shared" si="462"/>
        <v>918833</v>
      </c>
      <c r="R543" s="16"/>
      <c r="S543" s="60">
        <f t="shared" si="463"/>
        <v>-5.2782685967708347E-2</v>
      </c>
      <c r="T543" s="16"/>
      <c r="U543" s="41"/>
      <c r="V543" s="10">
        <f t="shared" si="356"/>
        <v>435</v>
      </c>
      <c r="W543" s="34">
        <v>576</v>
      </c>
      <c r="X543" s="33">
        <v>4256</v>
      </c>
      <c r="Y543" s="33"/>
      <c r="Z543" s="33">
        <f t="shared" si="464"/>
        <v>6968</v>
      </c>
      <c r="AA543" s="33">
        <f t="shared" si="465"/>
        <v>638426</v>
      </c>
      <c r="AB543" s="33"/>
      <c r="AC543" s="46">
        <f t="shared" si="466"/>
        <v>1.626292409120602E-2</v>
      </c>
      <c r="AD543" s="33"/>
      <c r="AE543" s="33">
        <f t="shared" si="467"/>
        <v>1195.5543071161048</v>
      </c>
      <c r="AF543" s="50"/>
      <c r="AG543" s="33">
        <f t="shared" si="468"/>
        <v>7252</v>
      </c>
      <c r="AH543" s="33">
        <f t="shared" si="432"/>
        <v>1125901360.060914</v>
      </c>
      <c r="AI543" s="213">
        <f t="shared" si="469"/>
        <v>0.11500615006150061</v>
      </c>
      <c r="AJ543" s="50"/>
      <c r="AK543" s="111"/>
      <c r="AL543" s="23">
        <f t="shared" si="470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71"/>
        <v>1.0899113016193036E-3</v>
      </c>
      <c r="AS543" s="25"/>
      <c r="AT543" s="25"/>
      <c r="AU543" s="24"/>
      <c r="AV543" s="298">
        <f t="shared" si="472"/>
        <v>0.79731760309341637</v>
      </c>
      <c r="AW543" s="298"/>
      <c r="AX543" s="24">
        <f t="shared" si="473"/>
        <v>58614.089887640446</v>
      </c>
      <c r="AY543" s="308"/>
      <c r="AZ543" s="111"/>
      <c r="BA543" s="65">
        <f t="shared" si="474"/>
        <v>834621</v>
      </c>
      <c r="BB543" s="66"/>
      <c r="BC543" s="66">
        <v>591510005</v>
      </c>
      <c r="BD543" s="66"/>
      <c r="BE543" s="66">
        <f t="shared" si="475"/>
        <v>58682</v>
      </c>
      <c r="BF543" s="66"/>
      <c r="BG543" s="144">
        <f t="shared" si="476"/>
        <v>7.0309757362922817E-2</v>
      </c>
      <c r="BH543" s="66"/>
      <c r="BI543" s="170"/>
      <c r="BJ543" s="66"/>
      <c r="BK543" s="66">
        <f t="shared" si="477"/>
        <v>13036394</v>
      </c>
      <c r="BL543" s="66"/>
      <c r="BM543" s="144">
        <f t="shared" si="478"/>
        <v>7.0482144065299041E-2</v>
      </c>
      <c r="BN543" s="65">
        <f t="shared" si="479"/>
        <v>1107696.638576779</v>
      </c>
      <c r="BO543" s="66"/>
      <c r="BP543" s="66">
        <f t="shared" si="480"/>
        <v>38349554</v>
      </c>
      <c r="BQ543" s="66"/>
      <c r="BR543" s="435">
        <f t="shared" si="481"/>
        <v>6.4833314188827623E-2</v>
      </c>
      <c r="BS543" s="66"/>
      <c r="BT543" s="75"/>
      <c r="BU543" s="170"/>
      <c r="BV543" s="1"/>
      <c r="BW543" s="61">
        <f t="shared" si="407"/>
        <v>534</v>
      </c>
    </row>
    <row r="544" spans="2:75" x14ac:dyDescent="0.3">
      <c r="B544" s="347">
        <f t="shared" si="457"/>
        <v>44444</v>
      </c>
      <c r="C544" s="61"/>
      <c r="D544" s="17">
        <v>35586</v>
      </c>
      <c r="E544" s="16"/>
      <c r="F544" s="16"/>
      <c r="G544" s="16"/>
      <c r="H544" s="16">
        <f t="shared" si="458"/>
        <v>39292118</v>
      </c>
      <c r="I544" s="16"/>
      <c r="J544" s="436">
        <f t="shared" si="459"/>
        <v>9.0649882164833102E-4</v>
      </c>
      <c r="K544" s="16"/>
      <c r="L544" s="16"/>
      <c r="M544" s="16"/>
      <c r="N544" s="16">
        <f t="shared" si="460"/>
        <v>917157</v>
      </c>
      <c r="O544" s="16">
        <f t="shared" si="461"/>
        <v>73443.211214953277</v>
      </c>
      <c r="P544" s="41"/>
      <c r="Q544" s="17">
        <f t="shared" si="462"/>
        <v>917157</v>
      </c>
      <c r="R544" s="16"/>
      <c r="S544" s="60">
        <f t="shared" si="463"/>
        <v>9.9591130178733264E-3</v>
      </c>
      <c r="T544" s="16"/>
      <c r="U544" s="41"/>
      <c r="V544" s="10">
        <f t="shared" si="356"/>
        <v>436</v>
      </c>
      <c r="W544" s="34">
        <v>367</v>
      </c>
      <c r="X544" s="33">
        <v>4256</v>
      </c>
      <c r="Y544" s="33"/>
      <c r="Z544" s="33">
        <f t="shared" si="464"/>
        <v>6766</v>
      </c>
      <c r="AA544" s="33">
        <f t="shared" si="465"/>
        <v>638793</v>
      </c>
      <c r="AB544" s="33"/>
      <c r="AC544" s="46">
        <f t="shared" si="466"/>
        <v>1.6257535417154148E-2</v>
      </c>
      <c r="AD544" s="33"/>
      <c r="AE544" s="33">
        <f t="shared" si="467"/>
        <v>1194.0056074766355</v>
      </c>
      <c r="AF544" s="50"/>
      <c r="AG544" s="33">
        <f t="shared" si="468"/>
        <v>7335</v>
      </c>
      <c r="AH544" s="33">
        <f t="shared" si="432"/>
        <v>1125770654.060914</v>
      </c>
      <c r="AI544" s="213">
        <f t="shared" si="469"/>
        <v>0.14591470082799562</v>
      </c>
      <c r="AJ544" s="50"/>
      <c r="AK544" s="111"/>
      <c r="AL544" s="23">
        <f t="shared" si="470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71"/>
        <v>5.0565617986804054E-4</v>
      </c>
      <c r="AS544" s="25"/>
      <c r="AT544" s="25"/>
      <c r="AU544" s="24"/>
      <c r="AV544" s="298">
        <f t="shared" si="472"/>
        <v>0.79699829365268626</v>
      </c>
      <c r="AW544" s="298"/>
      <c r="AX544" s="24">
        <f t="shared" si="473"/>
        <v>58534.114018691587</v>
      </c>
      <c r="AY544" s="308"/>
      <c r="AZ544" s="111"/>
      <c r="BA544" s="65">
        <f t="shared" si="474"/>
        <v>907739</v>
      </c>
      <c r="BB544" s="66"/>
      <c r="BC544" s="66">
        <v>592417744</v>
      </c>
      <c r="BD544" s="66"/>
      <c r="BE544" s="66">
        <f t="shared" si="475"/>
        <v>35586</v>
      </c>
      <c r="BF544" s="66"/>
      <c r="BG544" s="144">
        <f t="shared" si="476"/>
        <v>3.9202898630553498E-2</v>
      </c>
      <c r="BH544" s="66"/>
      <c r="BI544" s="170"/>
      <c r="BJ544" s="66"/>
      <c r="BK544" s="66">
        <f t="shared" si="477"/>
        <v>13053090</v>
      </c>
      <c r="BL544" s="66"/>
      <c r="BM544" s="144">
        <f t="shared" si="478"/>
        <v>7.0263592758496266E-2</v>
      </c>
      <c r="BN544" s="65">
        <f t="shared" si="479"/>
        <v>1107322.8859813083</v>
      </c>
      <c r="BO544" s="66"/>
      <c r="BP544" s="66">
        <f t="shared" si="480"/>
        <v>38385140</v>
      </c>
      <c r="BQ544" s="66"/>
      <c r="BR544" s="435">
        <f t="shared" si="481"/>
        <v>6.4794041685557621E-2</v>
      </c>
      <c r="BS544" s="66"/>
      <c r="BT544" s="75"/>
      <c r="BU544" s="170"/>
      <c r="BV544" s="1"/>
      <c r="BW544" s="61">
        <f t="shared" si="407"/>
        <v>535</v>
      </c>
    </row>
    <row r="545" spans="2:75" x14ac:dyDescent="0.3">
      <c r="B545" s="158">
        <f t="shared" si="457"/>
        <v>44445</v>
      </c>
      <c r="C545" s="61"/>
      <c r="D545" s="17">
        <v>39644</v>
      </c>
      <c r="E545" s="16"/>
      <c r="F545" s="16"/>
      <c r="G545" s="16"/>
      <c r="H545" s="16">
        <f t="shared" si="458"/>
        <v>39331762</v>
      </c>
      <c r="I545" s="16"/>
      <c r="J545" s="436">
        <f t="shared" si="459"/>
        <v>1.0089555365786086E-3</v>
      </c>
      <c r="K545" s="16"/>
      <c r="L545" s="16"/>
      <c r="M545" s="16"/>
      <c r="N545" s="16">
        <f t="shared" si="460"/>
        <v>837159</v>
      </c>
      <c r="O545" s="16">
        <f t="shared" si="461"/>
        <v>73380.15298507463</v>
      </c>
      <c r="P545" s="41"/>
      <c r="Q545" s="17">
        <f t="shared" si="462"/>
        <v>837159</v>
      </c>
      <c r="R545" s="16"/>
      <c r="S545" s="60">
        <f t="shared" si="463"/>
        <v>-8.669013692682144E-2</v>
      </c>
      <c r="T545" s="16"/>
      <c r="U545" s="41"/>
      <c r="V545" s="10">
        <f t="shared" si="356"/>
        <v>437</v>
      </c>
      <c r="W545" s="34">
        <v>236</v>
      </c>
      <c r="X545" s="33">
        <v>4256</v>
      </c>
      <c r="Y545" s="33"/>
      <c r="Z545" s="33">
        <f t="shared" si="464"/>
        <v>5736</v>
      </c>
      <c r="AA545" s="33">
        <f t="shared" si="465"/>
        <v>639029</v>
      </c>
      <c r="AB545" s="33"/>
      <c r="AC545" s="46">
        <f t="shared" si="466"/>
        <v>1.624714905983617E-2</v>
      </c>
      <c r="AD545" s="33"/>
      <c r="AE545" s="33">
        <f t="shared" si="467"/>
        <v>1192.2182835820895</v>
      </c>
      <c r="AF545" s="50"/>
      <c r="AG545" s="33">
        <f t="shared" si="468"/>
        <v>7002</v>
      </c>
      <c r="AH545" s="33">
        <f t="shared" si="432"/>
        <v>1125701704.060914</v>
      </c>
      <c r="AI545" s="213">
        <f t="shared" si="469"/>
        <v>6.6727605118829983E-2</v>
      </c>
      <c r="AJ545" s="50"/>
      <c r="AK545" s="111"/>
      <c r="AL545" s="23">
        <f t="shared" si="470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71"/>
        <v>6.2355202658240575E-4</v>
      </c>
      <c r="AS545" s="25"/>
      <c r="AT545" s="25"/>
      <c r="AU545" s="24"/>
      <c r="AV545" s="298">
        <f t="shared" si="472"/>
        <v>0.79669143731725012</v>
      </c>
      <c r="AW545" s="298"/>
      <c r="AX545" s="24">
        <f t="shared" si="473"/>
        <v>58461.339552238809</v>
      </c>
      <c r="AY545" s="308"/>
      <c r="AZ545" s="111"/>
      <c r="BA545" s="65">
        <f t="shared" si="474"/>
        <v>953476</v>
      </c>
      <c r="BB545" s="66"/>
      <c r="BC545" s="66">
        <v>593371220</v>
      </c>
      <c r="BD545" s="66"/>
      <c r="BE545" s="66">
        <f t="shared" si="475"/>
        <v>39644</v>
      </c>
      <c r="BF545" s="66"/>
      <c r="BG545" s="144">
        <f t="shared" si="476"/>
        <v>4.1578393163540561E-2</v>
      </c>
      <c r="BH545" s="66"/>
      <c r="BI545" s="170"/>
      <c r="BJ545" s="66"/>
      <c r="BK545" s="66">
        <f t="shared" si="477"/>
        <v>10847208</v>
      </c>
      <c r="BL545" s="66"/>
      <c r="BM545" s="144">
        <f t="shared" si="478"/>
        <v>7.7177371356758354E-2</v>
      </c>
      <c r="BN545" s="65">
        <f t="shared" si="479"/>
        <v>1107035.8582089553</v>
      </c>
      <c r="BO545" s="66"/>
      <c r="BP545" s="66">
        <f t="shared" si="480"/>
        <v>38424784</v>
      </c>
      <c r="BQ545" s="66"/>
      <c r="BR545" s="435">
        <f t="shared" si="481"/>
        <v>6.4756736937797557E-2</v>
      </c>
      <c r="BS545" s="66"/>
      <c r="BT545" s="75"/>
      <c r="BU545" s="170"/>
      <c r="BV545" s="1"/>
      <c r="BW545" s="61">
        <f t="shared" si="407"/>
        <v>536</v>
      </c>
    </row>
    <row r="546" spans="2:75" x14ac:dyDescent="0.3">
      <c r="B546" s="158">
        <f t="shared" si="457"/>
        <v>44446</v>
      </c>
      <c r="C546" s="61"/>
      <c r="D546" s="17">
        <v>115776</v>
      </c>
      <c r="E546" s="16"/>
      <c r="F546" s="16"/>
      <c r="G546" s="16"/>
      <c r="H546" s="16">
        <f t="shared" si="458"/>
        <v>39447538</v>
      </c>
      <c r="I546" s="16"/>
      <c r="J546" s="436">
        <f t="shared" si="459"/>
        <v>2.9435752204541457E-3</v>
      </c>
      <c r="K546" s="16"/>
      <c r="L546" s="16"/>
      <c r="M546" s="16"/>
      <c r="N546" s="16">
        <f t="shared" si="460"/>
        <v>794269</v>
      </c>
      <c r="O546" s="16">
        <f t="shared" si="461"/>
        <v>73459.102420856609</v>
      </c>
      <c r="P546" s="41"/>
      <c r="Q546" s="17">
        <f t="shared" si="462"/>
        <v>794269</v>
      </c>
      <c r="R546" s="16"/>
      <c r="S546" s="60">
        <f t="shared" si="463"/>
        <v>-0.14380036823518758</v>
      </c>
      <c r="T546" s="16"/>
      <c r="U546" s="41"/>
      <c r="V546" s="10">
        <f t="shared" si="356"/>
        <v>438</v>
      </c>
      <c r="W546" s="34">
        <v>919</v>
      </c>
      <c r="X546" s="33">
        <v>4256</v>
      </c>
      <c r="Y546" s="33"/>
      <c r="Z546" s="33">
        <f t="shared" si="464"/>
        <v>5175</v>
      </c>
      <c r="AA546" s="33">
        <f t="shared" si="465"/>
        <v>639948</v>
      </c>
      <c r="AB546" s="33"/>
      <c r="AC546" s="46">
        <f t="shared" si="466"/>
        <v>1.6222761481337569E-2</v>
      </c>
      <c r="AD546" s="33"/>
      <c r="AE546" s="33">
        <f t="shared" si="467"/>
        <v>1191.7094972067039</v>
      </c>
      <c r="AF546" s="50"/>
      <c r="AG546" s="33">
        <f t="shared" si="468"/>
        <v>6655</v>
      </c>
      <c r="AH546" s="33">
        <f t="shared" si="432"/>
        <v>1125677314.060914</v>
      </c>
      <c r="AI546" s="213">
        <f t="shared" si="469"/>
        <v>-6.1230585424133814E-3</v>
      </c>
      <c r="AJ546" s="50"/>
      <c r="AK546" s="111"/>
      <c r="AL546" s="23">
        <f t="shared" si="470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71"/>
        <v>6.6756069628614752E-3</v>
      </c>
      <c r="AS546" s="25"/>
      <c r="AT546" s="25"/>
      <c r="AU546" s="24"/>
      <c r="AV546" s="298">
        <f t="shared" si="472"/>
        <v>0.79965598867031951</v>
      </c>
      <c r="AW546" s="298"/>
      <c r="AX546" s="24">
        <f t="shared" si="473"/>
        <v>58742.011173184357</v>
      </c>
      <c r="AY546" s="308"/>
      <c r="AZ546" s="111"/>
      <c r="BA546" s="65">
        <f t="shared" si="474"/>
        <v>3957044</v>
      </c>
      <c r="BB546" s="66"/>
      <c r="BC546" s="66">
        <v>597328264</v>
      </c>
      <c r="BD546" s="66"/>
      <c r="BE546" s="66">
        <f t="shared" si="475"/>
        <v>115776</v>
      </c>
      <c r="BF546" s="66"/>
      <c r="BG546" s="144">
        <f t="shared" si="476"/>
        <v>2.9258203851157582E-2</v>
      </c>
      <c r="BH546" s="66"/>
      <c r="BI546" s="170"/>
      <c r="BJ546" s="66"/>
      <c r="BK546" s="66">
        <f t="shared" si="477"/>
        <v>13017220</v>
      </c>
      <c r="BL546" s="66"/>
      <c r="BM546" s="144">
        <f t="shared" si="478"/>
        <v>6.1016791603737207E-2</v>
      </c>
      <c r="BN546" s="65">
        <f t="shared" si="479"/>
        <v>1112343.1359404097</v>
      </c>
      <c r="BO546" s="66"/>
      <c r="BP546" s="66">
        <f t="shared" si="480"/>
        <v>38540560</v>
      </c>
      <c r="BQ546" s="66"/>
      <c r="BR546" s="435">
        <f t="shared" si="481"/>
        <v>6.4521574354968081E-2</v>
      </c>
      <c r="BS546" s="66"/>
      <c r="BT546" s="75"/>
      <c r="BU546" s="170"/>
      <c r="BV546" s="1"/>
      <c r="BW546" s="61">
        <f t="shared" si="407"/>
        <v>537</v>
      </c>
    </row>
    <row r="547" spans="2:75" x14ac:dyDescent="0.3">
      <c r="B547" s="158">
        <f t="shared" si="457"/>
        <v>44447</v>
      </c>
      <c r="C547" s="61"/>
      <c r="D547" s="17">
        <v>157759</v>
      </c>
      <c r="E547" s="16"/>
      <c r="F547" s="16"/>
      <c r="G547" s="16"/>
      <c r="H547" s="16">
        <f t="shared" si="458"/>
        <v>39605297</v>
      </c>
      <c r="I547" s="16"/>
      <c r="J547" s="436">
        <f t="shared" si="459"/>
        <v>3.9992102929211956E-3</v>
      </c>
      <c r="K547" s="16"/>
      <c r="L547" s="16"/>
      <c r="M547" s="16"/>
      <c r="N547" s="16">
        <f t="shared" si="460"/>
        <v>767608</v>
      </c>
      <c r="O547" s="16">
        <f t="shared" si="461"/>
        <v>73615.7936802974</v>
      </c>
      <c r="P547" s="41"/>
      <c r="Q547" s="17">
        <f t="shared" si="462"/>
        <v>767608</v>
      </c>
      <c r="R547" s="16"/>
      <c r="S547" s="60">
        <f t="shared" si="463"/>
        <v>-0.18370055436746491</v>
      </c>
      <c r="T547" s="16"/>
      <c r="U547" s="41"/>
      <c r="V547" s="10">
        <f t="shared" si="356"/>
        <v>439</v>
      </c>
      <c r="W547" s="34">
        <v>1700</v>
      </c>
      <c r="X547" s="33">
        <v>4256</v>
      </c>
      <c r="Y547" s="33"/>
      <c r="Z547" s="33">
        <f t="shared" si="464"/>
        <v>5310</v>
      </c>
      <c r="AA547" s="33">
        <f t="shared" si="465"/>
        <v>641648</v>
      </c>
      <c r="AB547" s="33"/>
      <c r="AC547" s="46">
        <f t="shared" si="466"/>
        <v>1.6201065226199414E-2</v>
      </c>
      <c r="AD547" s="33"/>
      <c r="AE547" s="33">
        <f t="shared" si="467"/>
        <v>1192.6542750929368</v>
      </c>
      <c r="AF547" s="50"/>
      <c r="AG547" s="33">
        <f t="shared" si="468"/>
        <v>6875</v>
      </c>
      <c r="AH547" s="33">
        <f t="shared" si="432"/>
        <v>1125574939.060914</v>
      </c>
      <c r="AI547" s="213">
        <f t="shared" si="469"/>
        <v>-2.0322252866889243E-3</v>
      </c>
      <c r="AJ547" s="50"/>
      <c r="AK547" s="111"/>
      <c r="AL547" s="23">
        <f t="shared" si="470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71"/>
        <v>3.9007483405960985E-3</v>
      </c>
      <c r="AS547" s="25"/>
      <c r="AT547" s="25"/>
      <c r="AU547" s="24"/>
      <c r="AV547" s="298">
        <f t="shared" si="472"/>
        <v>0.79957756660681023</v>
      </c>
      <c r="AW547" s="298"/>
      <c r="AX547" s="24">
        <f t="shared" si="473"/>
        <v>58861.53717472119</v>
      </c>
      <c r="AY547" s="308"/>
      <c r="AZ547" s="111"/>
      <c r="BA547" s="65">
        <f t="shared" si="474"/>
        <v>1689006</v>
      </c>
      <c r="BB547" s="66"/>
      <c r="BC547" s="66">
        <v>599017270</v>
      </c>
      <c r="BD547" s="66"/>
      <c r="BE547" s="66">
        <f t="shared" si="475"/>
        <v>157759</v>
      </c>
      <c r="BF547" s="66"/>
      <c r="BG547" s="144">
        <f t="shared" si="476"/>
        <v>9.3403457418150079E-2</v>
      </c>
      <c r="BH547" s="66"/>
      <c r="BI547" s="170"/>
      <c r="BJ547" s="66"/>
      <c r="BK547" s="66">
        <f t="shared" si="477"/>
        <v>12337087</v>
      </c>
      <c r="BL547" s="66"/>
      <c r="BM547" s="144">
        <f t="shared" si="478"/>
        <v>6.2219549882399305E-2</v>
      </c>
      <c r="BN547" s="65">
        <f t="shared" si="479"/>
        <v>1113415</v>
      </c>
      <c r="BO547" s="66"/>
      <c r="BP547" s="66">
        <f t="shared" si="480"/>
        <v>38698319</v>
      </c>
      <c r="BQ547" s="66"/>
      <c r="BR547" s="435">
        <f t="shared" si="481"/>
        <v>6.4603010527559582E-2</v>
      </c>
      <c r="BS547" s="66"/>
      <c r="BT547" s="75"/>
      <c r="BU547" s="170"/>
      <c r="BV547" s="1"/>
      <c r="BW547" s="61">
        <f t="shared" si="407"/>
        <v>538</v>
      </c>
    </row>
    <row r="548" spans="2:75" x14ac:dyDescent="0.3">
      <c r="B548" s="158">
        <f t="shared" si="457"/>
        <v>44448</v>
      </c>
      <c r="C548" s="61"/>
      <c r="D548" s="17">
        <v>160748</v>
      </c>
      <c r="E548" s="16"/>
      <c r="F548" s="16"/>
      <c r="G548" s="16"/>
      <c r="H548" s="16">
        <f t="shared" si="458"/>
        <v>39766045</v>
      </c>
      <c r="I548" s="16"/>
      <c r="J548" s="436">
        <f t="shared" si="459"/>
        <v>4.0587500202308793E-3</v>
      </c>
      <c r="K548" s="16"/>
      <c r="L548" s="16"/>
      <c r="M548" s="16"/>
      <c r="N548" s="16">
        <f t="shared" si="460"/>
        <v>750788</v>
      </c>
      <c r="O548" s="16">
        <f t="shared" si="461"/>
        <v>73777.448979591834</v>
      </c>
      <c r="P548" s="41"/>
      <c r="Q548" s="17">
        <f t="shared" si="462"/>
        <v>750788</v>
      </c>
      <c r="R548" s="16"/>
      <c r="S548" s="60">
        <f t="shared" si="463"/>
        <v>-0.20189473303760019</v>
      </c>
      <c r="T548" s="16"/>
      <c r="U548" s="41"/>
      <c r="V548" s="10">
        <f t="shared" si="356"/>
        <v>440</v>
      </c>
      <c r="W548" s="34">
        <v>1929</v>
      </c>
      <c r="X548" s="33">
        <v>4256</v>
      </c>
      <c r="Y548" s="33"/>
      <c r="Z548" s="33">
        <f t="shared" si="464"/>
        <v>5727</v>
      </c>
      <c r="AA548" s="33">
        <f t="shared" si="465"/>
        <v>643577</v>
      </c>
      <c r="AB548" s="33"/>
      <c r="AC548" s="46">
        <f t="shared" si="466"/>
        <v>1.618408368244818E-2</v>
      </c>
      <c r="AD548" s="33"/>
      <c r="AE548" s="33">
        <f t="shared" si="467"/>
        <v>1194.0204081632653</v>
      </c>
      <c r="AF548" s="50"/>
      <c r="AG548" s="33">
        <f t="shared" si="468"/>
        <v>7239</v>
      </c>
      <c r="AH548" s="33">
        <f t="shared" si="432"/>
        <v>1125473685.060914</v>
      </c>
      <c r="AI548" s="213">
        <f t="shared" si="469"/>
        <v>1.7284991568296795E-2</v>
      </c>
      <c r="AJ548" s="50"/>
      <c r="AK548" s="111"/>
      <c r="AL548" s="23">
        <f t="shared" si="470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71"/>
        <v>2.4457877280961841E-3</v>
      </c>
      <c r="AS548" s="25"/>
      <c r="AT548" s="25"/>
      <c r="AU548" s="24"/>
      <c r="AV548" s="298">
        <f t="shared" si="472"/>
        <v>0.7982930915055797</v>
      </c>
      <c r="AW548" s="298"/>
      <c r="AX548" s="24">
        <f t="shared" si="473"/>
        <v>58896.027829313542</v>
      </c>
      <c r="AY548" s="308"/>
      <c r="AZ548" s="111"/>
      <c r="BA548" s="65">
        <f t="shared" si="474"/>
        <v>1876420</v>
      </c>
      <c r="BB548" s="66"/>
      <c r="BC548" s="66">
        <v>600893690</v>
      </c>
      <c r="BD548" s="66"/>
      <c r="BE548" s="66">
        <f t="shared" si="475"/>
        <v>160748</v>
      </c>
      <c r="BF548" s="66"/>
      <c r="BG548" s="144">
        <f t="shared" si="476"/>
        <v>8.5667387898231737E-2</v>
      </c>
      <c r="BH548" s="66"/>
      <c r="BI548" s="170"/>
      <c r="BJ548" s="66"/>
      <c r="BK548" s="66">
        <f t="shared" si="477"/>
        <v>12331970</v>
      </c>
      <c r="BL548" s="66"/>
      <c r="BM548" s="144">
        <f t="shared" si="478"/>
        <v>6.0881432569167782E-2</v>
      </c>
      <c r="BN548" s="65">
        <f t="shared" si="479"/>
        <v>1114830.5936920224</v>
      </c>
      <c r="BO548" s="66"/>
      <c r="BP548" s="66">
        <f t="shared" si="480"/>
        <v>38859067</v>
      </c>
      <c r="BQ548" s="66"/>
      <c r="BR548" s="435">
        <f t="shared" si="481"/>
        <v>6.4668788583884113E-2</v>
      </c>
      <c r="BS548" s="66"/>
      <c r="BT548" s="75"/>
      <c r="BU548" s="170"/>
      <c r="BV548" s="1"/>
      <c r="BW548" s="61">
        <f t="shared" si="407"/>
        <v>539</v>
      </c>
    </row>
    <row r="549" spans="2:75" x14ac:dyDescent="0.3">
      <c r="B549" s="158">
        <f t="shared" si="457"/>
        <v>44449</v>
      </c>
      <c r="C549" s="61"/>
      <c r="D549" s="17">
        <v>171125</v>
      </c>
      <c r="E549" s="16"/>
      <c r="F549" s="16"/>
      <c r="G549" s="16"/>
      <c r="H549" s="16">
        <f t="shared" si="458"/>
        <v>39937170</v>
      </c>
      <c r="I549" s="16"/>
      <c r="J549" s="436">
        <f t="shared" si="459"/>
        <v>4.3032944312163804E-3</v>
      </c>
      <c r="K549" s="16"/>
      <c r="L549" s="16"/>
      <c r="M549" s="16"/>
      <c r="N549" s="16">
        <f t="shared" si="460"/>
        <v>739320</v>
      </c>
      <c r="O549" s="16">
        <f t="shared" si="461"/>
        <v>73957.722222222219</v>
      </c>
      <c r="P549" s="41"/>
      <c r="Q549" s="17">
        <f t="shared" si="462"/>
        <v>739320</v>
      </c>
      <c r="R549" s="16"/>
      <c r="S549" s="60">
        <f t="shared" si="463"/>
        <v>-0.20753406450174502</v>
      </c>
      <c r="T549" s="16"/>
      <c r="U549" s="41"/>
      <c r="V549" s="10">
        <f t="shared" si="356"/>
        <v>441</v>
      </c>
      <c r="W549" s="34">
        <v>1761</v>
      </c>
      <c r="X549" s="33">
        <v>4256</v>
      </c>
      <c r="Y549" s="33"/>
      <c r="Z549" s="33">
        <f t="shared" si="464"/>
        <v>6912</v>
      </c>
      <c r="AA549" s="33">
        <f t="shared" si="465"/>
        <v>645338</v>
      </c>
      <c r="AB549" s="33"/>
      <c r="AC549" s="46">
        <f t="shared" si="466"/>
        <v>1.6158831484554364E-2</v>
      </c>
      <c r="AD549" s="33"/>
      <c r="AE549" s="33">
        <f t="shared" si="467"/>
        <v>1195.0703703703705</v>
      </c>
      <c r="AF549" s="50"/>
      <c r="AG549" s="33">
        <f t="shared" si="468"/>
        <v>7488</v>
      </c>
      <c r="AH549" s="33">
        <f t="shared" si="432"/>
        <v>1125329050.060914</v>
      </c>
      <c r="AI549" s="213">
        <f t="shared" si="469"/>
        <v>2.2392135445111962E-2</v>
      </c>
      <c r="AJ549" s="50"/>
      <c r="AK549" s="111"/>
      <c r="AL549" s="23">
        <f t="shared" si="470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71"/>
        <v>2.3951834368411062E-3</v>
      </c>
      <c r="AS549" s="25"/>
      <c r="AT549" s="25"/>
      <c r="AU549" s="24"/>
      <c r="AV549" s="298">
        <f t="shared" si="472"/>
        <v>0.7967763865091092</v>
      </c>
      <c r="AW549" s="298"/>
      <c r="AX549" s="24">
        <f t="shared" si="473"/>
        <v>58927.76666666667</v>
      </c>
      <c r="AY549" s="308"/>
      <c r="AZ549" s="111"/>
      <c r="BA549" s="65">
        <f t="shared" si="474"/>
        <v>1900343</v>
      </c>
      <c r="BB549" s="66"/>
      <c r="BC549" s="66">
        <v>602794033</v>
      </c>
      <c r="BD549" s="66"/>
      <c r="BE549" s="66">
        <f t="shared" si="475"/>
        <v>171125</v>
      </c>
      <c r="BF549" s="66"/>
      <c r="BG549" s="144">
        <f t="shared" si="476"/>
        <v>9.0049533163223686E-2</v>
      </c>
      <c r="BH549" s="66"/>
      <c r="BI549" s="170"/>
      <c r="BJ549" s="66"/>
      <c r="BK549" s="66">
        <f t="shared" si="477"/>
        <v>12118649</v>
      </c>
      <c r="BL549" s="66"/>
      <c r="BM549" s="144">
        <f t="shared" si="478"/>
        <v>6.1006800345484058E-2</v>
      </c>
      <c r="BN549" s="65">
        <f t="shared" si="479"/>
        <v>1116285.2462962964</v>
      </c>
      <c r="BO549" s="66"/>
      <c r="BP549" s="66">
        <f t="shared" si="480"/>
        <v>39030192</v>
      </c>
      <c r="BQ549" s="66"/>
      <c r="BR549" s="435">
        <f t="shared" si="481"/>
        <v>6.4748802846892148E-2</v>
      </c>
      <c r="BS549" s="66"/>
      <c r="BT549" s="75"/>
      <c r="BU549" s="170"/>
      <c r="BV549" s="1"/>
      <c r="BW549" s="61">
        <f t="shared" si="407"/>
        <v>540</v>
      </c>
    </row>
    <row r="550" spans="2:75" x14ac:dyDescent="0.3">
      <c r="B550" s="158">
        <f t="shared" si="457"/>
        <v>44450</v>
      </c>
      <c r="C550" s="61"/>
      <c r="D550" s="17">
        <v>72088</v>
      </c>
      <c r="E550" s="16"/>
      <c r="F550" s="16"/>
      <c r="G550" s="16"/>
      <c r="H550" s="16">
        <f t="shared" si="458"/>
        <v>40009258</v>
      </c>
      <c r="I550" s="16"/>
      <c r="J550" s="436">
        <f t="shared" si="459"/>
        <v>1.8050352591332836E-3</v>
      </c>
      <c r="K550" s="16"/>
      <c r="L550" s="16"/>
      <c r="M550" s="16"/>
      <c r="N550" s="16">
        <f t="shared" si="460"/>
        <v>752726</v>
      </c>
      <c r="O550" s="16">
        <f t="shared" si="461"/>
        <v>73954.266173752316</v>
      </c>
      <c r="P550" s="41"/>
      <c r="Q550" s="17">
        <f t="shared" si="462"/>
        <v>752726</v>
      </c>
      <c r="R550" s="16"/>
      <c r="S550" s="60">
        <f t="shared" si="463"/>
        <v>-0.18078040296767747</v>
      </c>
      <c r="T550" s="16"/>
      <c r="U550" s="41"/>
      <c r="V550" s="10">
        <f t="shared" si="356"/>
        <v>442</v>
      </c>
      <c r="W550" s="34">
        <v>719</v>
      </c>
      <c r="X550" s="33">
        <v>4256</v>
      </c>
      <c r="Y550" s="33"/>
      <c r="Z550" s="33">
        <f t="shared" si="464"/>
        <v>7264</v>
      </c>
      <c r="AA550" s="33">
        <f t="shared" si="465"/>
        <v>646057</v>
      </c>
      <c r="AB550" s="33"/>
      <c r="AC550" s="46">
        <f t="shared" si="466"/>
        <v>1.6147687617700884E-2</v>
      </c>
      <c r="AD550" s="33"/>
      <c r="AE550" s="33">
        <f t="shared" si="467"/>
        <v>1194.1903881700555</v>
      </c>
      <c r="AF550" s="50"/>
      <c r="AG550" s="33">
        <f t="shared" si="468"/>
        <v>7631</v>
      </c>
      <c r="AH550" s="33">
        <f t="shared" ref="AH550:AH613" si="482">SUM(D521:D1061)</f>
        <v>1125185513.060914</v>
      </c>
      <c r="AI550" s="213">
        <f t="shared" si="469"/>
        <v>5.2261445118587976E-2</v>
      </c>
      <c r="AJ550" s="50"/>
      <c r="AK550" s="111"/>
      <c r="AL550" s="23">
        <f t="shared" si="470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71"/>
        <v>1.1590775574138255E-3</v>
      </c>
      <c r="AS550" s="25"/>
      <c r="AT550" s="25"/>
      <c r="AU550" s="24"/>
      <c r="AV550" s="298">
        <f t="shared" si="472"/>
        <v>0.79626263001428321</v>
      </c>
      <c r="AW550" s="298"/>
      <c r="AX550" s="24">
        <f t="shared" si="473"/>
        <v>58887.018484288354</v>
      </c>
      <c r="AY550" s="308"/>
      <c r="AZ550" s="111"/>
      <c r="BA550" s="65">
        <f t="shared" si="474"/>
        <v>2261409</v>
      </c>
      <c r="BB550" s="66"/>
      <c r="BC550" s="66">
        <v>605055442</v>
      </c>
      <c r="BD550" s="66"/>
      <c r="BE550" s="66">
        <f t="shared" si="475"/>
        <v>72088</v>
      </c>
      <c r="BF550" s="66"/>
      <c r="BG550" s="144">
        <f t="shared" si="476"/>
        <v>3.1877471081082638E-2</v>
      </c>
      <c r="BH550" s="66"/>
      <c r="BI550" s="170"/>
      <c r="BJ550" s="66"/>
      <c r="BK550" s="66">
        <f t="shared" si="477"/>
        <v>13545437</v>
      </c>
      <c r="BL550" s="66"/>
      <c r="BM550" s="144">
        <f t="shared" si="478"/>
        <v>5.5570447819439123E-2</v>
      </c>
      <c r="BN550" s="65">
        <f t="shared" si="479"/>
        <v>1118401.9260628466</v>
      </c>
      <c r="BO550" s="66"/>
      <c r="BP550" s="66">
        <f t="shared" si="480"/>
        <v>39102280</v>
      </c>
      <c r="BQ550" s="66"/>
      <c r="BR550" s="435">
        <f t="shared" si="481"/>
        <v>6.4625945468316279E-2</v>
      </c>
      <c r="BS550" s="66"/>
      <c r="BT550" s="75"/>
      <c r="BU550" s="170"/>
      <c r="BV550" s="1"/>
      <c r="BW550" s="61">
        <f t="shared" si="407"/>
        <v>541</v>
      </c>
    </row>
    <row r="551" spans="2:75" x14ac:dyDescent="0.3">
      <c r="B551" s="347">
        <f t="shared" si="457"/>
        <v>44451</v>
      </c>
      <c r="C551" s="61"/>
      <c r="D551" s="17">
        <v>35450</v>
      </c>
      <c r="E551" s="16"/>
      <c r="F551" s="16"/>
      <c r="G551" s="16"/>
      <c r="H551" s="16">
        <f t="shared" si="458"/>
        <v>40044708</v>
      </c>
      <c r="I551" s="16"/>
      <c r="J551" s="436">
        <f t="shared" si="459"/>
        <v>8.8604492490213145E-4</v>
      </c>
      <c r="K551" s="16"/>
      <c r="L551" s="16"/>
      <c r="M551" s="16"/>
      <c r="N551" s="16">
        <f t="shared" si="460"/>
        <v>752590</v>
      </c>
      <c r="O551" s="16">
        <f t="shared" si="461"/>
        <v>73883.225092250927</v>
      </c>
      <c r="P551" s="41"/>
      <c r="Q551" s="17">
        <f t="shared" si="462"/>
        <v>752590</v>
      </c>
      <c r="R551" s="16"/>
      <c r="S551" s="60">
        <f t="shared" si="463"/>
        <v>-0.17943165673924966</v>
      </c>
      <c r="T551" s="16"/>
      <c r="U551" s="41"/>
      <c r="V551" s="10">
        <f t="shared" si="356"/>
        <v>443</v>
      </c>
      <c r="W551" s="34">
        <v>251</v>
      </c>
      <c r="X551" s="33">
        <v>4256</v>
      </c>
      <c r="Y551" s="33"/>
      <c r="Z551" s="33">
        <f t="shared" si="464"/>
        <v>7279</v>
      </c>
      <c r="AA551" s="33">
        <f t="shared" si="465"/>
        <v>646308</v>
      </c>
      <c r="AB551" s="33"/>
      <c r="AC551" s="46">
        <f t="shared" si="466"/>
        <v>1.6139660701234231E-2</v>
      </c>
      <c r="AD551" s="33"/>
      <c r="AE551" s="33">
        <f t="shared" si="467"/>
        <v>1192.4501845018451</v>
      </c>
      <c r="AF551" s="50"/>
      <c r="AG551" s="33">
        <f t="shared" si="468"/>
        <v>7515</v>
      </c>
      <c r="AH551" s="33">
        <f t="shared" si="482"/>
        <v>1125030216.060914</v>
      </c>
      <c r="AI551" s="213">
        <f t="shared" si="469"/>
        <v>2.4539877300613498E-2</v>
      </c>
      <c r="AJ551" s="50"/>
      <c r="AK551" s="111"/>
      <c r="AL551" s="23">
        <f t="shared" si="470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71"/>
        <v>4.3916925161083394E-4</v>
      </c>
      <c r="AS551" s="25"/>
      <c r="AT551" s="25"/>
      <c r="AU551" s="24"/>
      <c r="AV551" s="298">
        <f t="shared" si="472"/>
        <v>0.79590711461799146</v>
      </c>
      <c r="AW551" s="298"/>
      <c r="AX551" s="24">
        <f t="shared" si="473"/>
        <v>58804.184501845019</v>
      </c>
      <c r="AY551" s="308"/>
      <c r="AZ551" s="111"/>
      <c r="BA551" s="65">
        <f t="shared" si="474"/>
        <v>1143410</v>
      </c>
      <c r="BB551" s="66"/>
      <c r="BC551" s="66">
        <v>606198852</v>
      </c>
      <c r="BD551" s="66"/>
      <c r="BE551" s="66">
        <f t="shared" si="475"/>
        <v>35450</v>
      </c>
      <c r="BF551" s="66"/>
      <c r="BG551" s="144">
        <f t="shared" si="476"/>
        <v>3.1003751935001444E-2</v>
      </c>
      <c r="BH551" s="66"/>
      <c r="BI551" s="170"/>
      <c r="BJ551" s="66"/>
      <c r="BK551" s="66">
        <f t="shared" si="477"/>
        <v>13781108</v>
      </c>
      <c r="BL551" s="66"/>
      <c r="BM551" s="144">
        <f t="shared" si="478"/>
        <v>5.4610267911694765E-2</v>
      </c>
      <c r="BN551" s="65">
        <f t="shared" si="479"/>
        <v>1118448.0664206643</v>
      </c>
      <c r="BO551" s="66"/>
      <c r="BP551" s="66">
        <f t="shared" si="480"/>
        <v>39137730</v>
      </c>
      <c r="BQ551" s="66"/>
      <c r="BR551" s="435">
        <f t="shared" si="481"/>
        <v>6.4562527413034435E-2</v>
      </c>
      <c r="BS551" s="66"/>
      <c r="BT551" s="75"/>
      <c r="BU551" s="170"/>
      <c r="BV551" s="1"/>
      <c r="BW551" s="61">
        <f t="shared" si="407"/>
        <v>542</v>
      </c>
    </row>
    <row r="552" spans="2:75" x14ac:dyDescent="0.3">
      <c r="B552" s="158">
        <f t="shared" si="457"/>
        <v>44452</v>
      </c>
      <c r="C552" s="61"/>
      <c r="D552" s="17">
        <v>109432</v>
      </c>
      <c r="E552" s="16"/>
      <c r="F552" s="16"/>
      <c r="G552" s="16"/>
      <c r="H552" s="16">
        <f t="shared" ref="H552" si="483">+H551+D552</f>
        <v>40154140</v>
      </c>
      <c r="I552" s="16"/>
      <c r="J552" s="436">
        <f t="shared" ref="J552" si="484">+D552/H551</f>
        <v>2.7327456102314443E-3</v>
      </c>
      <c r="K552" s="16"/>
      <c r="L552" s="16"/>
      <c r="M552" s="16"/>
      <c r="N552" s="16">
        <f t="shared" ref="N552" si="485">SUM(D546:D552)</f>
        <v>822378</v>
      </c>
      <c r="O552" s="16">
        <f t="shared" ref="O552" si="486">+H552/BW552</f>
        <v>73948.69244935544</v>
      </c>
      <c r="P552" s="41"/>
      <c r="Q552" s="17">
        <f t="shared" ref="Q552" si="487">SUM(D546:D552)</f>
        <v>822378</v>
      </c>
      <c r="R552" s="16"/>
      <c r="S552" s="60">
        <f t="shared" ref="S552" si="488">+(Q552-Q545)/Q545</f>
        <v>-1.7656144173329082E-2</v>
      </c>
      <c r="T552" s="16"/>
      <c r="U552" s="41"/>
      <c r="V552" s="10">
        <f t="shared" si="356"/>
        <v>444</v>
      </c>
      <c r="W552" s="34">
        <v>815</v>
      </c>
      <c r="X552" s="33">
        <v>4256</v>
      </c>
      <c r="Y552" s="33"/>
      <c r="Z552" s="33">
        <f t="shared" ref="Z552" si="489">SUM(W547:W552)</f>
        <v>7175</v>
      </c>
      <c r="AA552" s="33">
        <f t="shared" ref="AA552" si="490">+AA551+W552</f>
        <v>647123</v>
      </c>
      <c r="AB552" s="33"/>
      <c r="AC552" s="46">
        <f t="shared" ref="AC552" si="491">+AA552/H552</f>
        <v>1.6115972101506844E-2</v>
      </c>
      <c r="AD552" s="33"/>
      <c r="AE552" s="33">
        <f t="shared" ref="AE552" si="492">+AA552/BW552</f>
        <v>1191.7550644567218</v>
      </c>
      <c r="AF552" s="50"/>
      <c r="AG552" s="33">
        <f t="shared" ref="AG552" si="493">SUM(W546:W552)</f>
        <v>8094</v>
      </c>
      <c r="AH552" s="33">
        <f t="shared" ref="AH552" si="494">SUM(D523:D1063)</f>
        <v>1124959081.060914</v>
      </c>
      <c r="AI552" s="213">
        <f t="shared" ref="AI552" si="495">+(AG552-AG545)/AG545</f>
        <v>0.15595544130248501</v>
      </c>
      <c r="AJ552" s="50"/>
      <c r="AK552" s="111"/>
      <c r="AL552" s="23">
        <f t="shared" ref="AL552" si="496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" si="497">+AL552/AP551</f>
        <v>5.9939066012698093E-3</v>
      </c>
      <c r="AS552" s="25"/>
      <c r="AT552" s="25"/>
      <c r="AU552" s="24"/>
      <c r="AV552" s="298">
        <f t="shared" ref="AV552" si="498">+AP552/H552</f>
        <v>0.79849562212016001</v>
      </c>
      <c r="AW552" s="298"/>
      <c r="AX552" s="24">
        <f t="shared" ref="AX552" si="499">+AP552/BW552</f>
        <v>59047.707182320439</v>
      </c>
      <c r="AY552" s="308"/>
      <c r="AZ552" s="111"/>
      <c r="BA552" s="65">
        <f t="shared" ref="BA552" si="500">+BC552-BC551</f>
        <v>3507865</v>
      </c>
      <c r="BB552" s="66"/>
      <c r="BC552" s="66">
        <v>609706717</v>
      </c>
      <c r="BD552" s="66"/>
      <c r="BE552" s="66">
        <f t="shared" ref="BE552" si="501">+D552</f>
        <v>109432</v>
      </c>
      <c r="BF552" s="66"/>
      <c r="BG552" s="144">
        <f t="shared" ref="BG552" si="502">+BE552/BA552</f>
        <v>3.1196183433512978E-2</v>
      </c>
      <c r="BH552" s="66"/>
      <c r="BI552" s="170"/>
      <c r="BJ552" s="66"/>
      <c r="BK552" s="66">
        <f t="shared" ref="BK552" si="503">SUM(BA546:BA552)</f>
        <v>16335497</v>
      </c>
      <c r="BL552" s="66"/>
      <c r="BM552" s="144">
        <f t="shared" ref="BM552" si="504">+Q552/BK552</f>
        <v>5.034300456239562E-2</v>
      </c>
      <c r="BN552" s="65">
        <f t="shared" ref="BN552" si="505">+BC552/BW552</f>
        <v>1122848.4659300183</v>
      </c>
      <c r="BO552" s="66"/>
      <c r="BP552" s="66">
        <f t="shared" ref="BP552" si="506">+BP551+BE552</f>
        <v>39247162</v>
      </c>
      <c r="BQ552" s="66"/>
      <c r="BR552" s="435">
        <f t="shared" ref="BR552" si="507">+BP552/BC552</f>
        <v>6.4370558673048042E-2</v>
      </c>
      <c r="BS552" s="66"/>
      <c r="BT552" s="75"/>
      <c r="BU552" s="170"/>
      <c r="BV552" s="1"/>
      <c r="BW552" s="61">
        <f t="shared" si="407"/>
        <v>543</v>
      </c>
    </row>
    <row r="553" spans="2:75" x14ac:dyDescent="0.3">
      <c r="B553" s="158">
        <f t="shared" si="457"/>
        <v>44453</v>
      </c>
      <c r="C553" s="61"/>
      <c r="D553" s="17">
        <v>142059</v>
      </c>
      <c r="E553" s="16"/>
      <c r="F553" s="16"/>
      <c r="G553" s="16"/>
      <c r="H553" s="16">
        <f t="shared" ref="H553" si="508">+H552+D553</f>
        <v>40296199</v>
      </c>
      <c r="I553" s="16"/>
      <c r="J553" s="436">
        <f t="shared" ref="J553" si="509">+D553/H552</f>
        <v>3.5378419261376287E-3</v>
      </c>
      <c r="K553" s="16"/>
      <c r="L553" s="16"/>
      <c r="M553" s="16"/>
      <c r="N553" s="16">
        <f t="shared" ref="N553" si="510">SUM(D547:D553)</f>
        <v>848661</v>
      </c>
      <c r="O553" s="16">
        <f t="shared" ref="O553" si="511">+H553/BW553</f>
        <v>74073.895220588238</v>
      </c>
      <c r="P553" s="41"/>
      <c r="Q553" s="17">
        <f t="shared" ref="Q553" si="512">SUM(D547:D553)</f>
        <v>848661</v>
      </c>
      <c r="R553" s="16"/>
      <c r="S553" s="60">
        <f t="shared" ref="S553" si="513">+(Q553-Q546)/Q546</f>
        <v>6.8480577738776152E-2</v>
      </c>
      <c r="T553" s="16"/>
      <c r="U553" s="41"/>
      <c r="V553" s="10">
        <f t="shared" si="356"/>
        <v>445</v>
      </c>
      <c r="W553" s="34">
        <v>1934</v>
      </c>
      <c r="X553" s="33">
        <v>4256</v>
      </c>
      <c r="Y553" s="33"/>
      <c r="Z553" s="33">
        <f t="shared" ref="Z553" si="514">SUM(W548:W553)</f>
        <v>7409</v>
      </c>
      <c r="AA553" s="33">
        <f t="shared" ref="AA553" si="515">+AA552+W553</f>
        <v>649057</v>
      </c>
      <c r="AB553" s="33"/>
      <c r="AC553" s="46">
        <f t="shared" ref="AC553" si="516">+AA553/H553</f>
        <v>1.6107151942544258E-2</v>
      </c>
      <c r="AD553" s="33"/>
      <c r="AE553" s="33">
        <f t="shared" ref="AE553" si="517">+AA553/BW553</f>
        <v>1193.1194852941176</v>
      </c>
      <c r="AF553" s="50"/>
      <c r="AG553" s="33">
        <f t="shared" ref="AG553" si="518">SUM(W547:W553)</f>
        <v>9109</v>
      </c>
      <c r="AH553" s="33">
        <f t="shared" ref="AH553" si="519">SUM(D524:D1064)</f>
        <v>1124928198.060914</v>
      </c>
      <c r="AI553" s="213">
        <f t="shared" ref="AI553" si="520">+(AG553-AG546)/AG546</f>
        <v>0.36874530428249436</v>
      </c>
      <c r="AJ553" s="50"/>
      <c r="AK553" s="111"/>
      <c r="AL553" s="23">
        <f t="shared" ref="AL553" si="521">+AP553-AP552</f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ref="AR553" si="522">+AL553/AP552</f>
        <v>3.5517368123693096E-3</v>
      </c>
      <c r="AS553" s="25"/>
      <c r="AT553" s="25"/>
      <c r="AU553" s="24"/>
      <c r="AV553" s="298">
        <f t="shared" ref="AV553" si="523">+AP553/H553</f>
        <v>0.79850667801198816</v>
      </c>
      <c r="AW553" s="298"/>
      <c r="AX553" s="24">
        <f t="shared" ref="AX553" si="524">+AP553/BW553</f>
        <v>59148.5</v>
      </c>
      <c r="AY553" s="308"/>
      <c r="AZ553" s="111"/>
      <c r="BA553" s="65">
        <f t="shared" ref="BA553" si="525">+BC553-BC552</f>
        <v>1509314</v>
      </c>
      <c r="BB553" s="66"/>
      <c r="BC553" s="66">
        <v>611216031</v>
      </c>
      <c r="BD553" s="66"/>
      <c r="BE553" s="66">
        <f t="shared" ref="BE553" si="526">+D553</f>
        <v>142059</v>
      </c>
      <c r="BF553" s="66"/>
      <c r="BG553" s="144">
        <f t="shared" ref="BG553" si="527">+BE553/BA553</f>
        <v>9.4121567811601831E-2</v>
      </c>
      <c r="BH553" s="66"/>
      <c r="BI553" s="170"/>
      <c r="BJ553" s="66"/>
      <c r="BK553" s="66">
        <f t="shared" ref="BK553" si="528">SUM(BA547:BA553)</f>
        <v>13887767</v>
      </c>
      <c r="BL553" s="66"/>
      <c r="BM553" s="144">
        <f t="shared" ref="BM553" si="529">+Q553/BK553</f>
        <v>6.1108528102466003E-2</v>
      </c>
      <c r="BN553" s="65">
        <f t="shared" ref="BN553" si="530">+BC553/BW553</f>
        <v>1123558.8805147058</v>
      </c>
      <c r="BO553" s="66"/>
      <c r="BP553" s="66">
        <f t="shared" ref="BP553" si="531">+BP552+BE553</f>
        <v>39389221</v>
      </c>
      <c r="BQ553" s="66"/>
      <c r="BR553" s="435">
        <f t="shared" ref="BR553" si="532">+BP553/BC553</f>
        <v>6.4444024701963351E-2</v>
      </c>
      <c r="BS553" s="66"/>
      <c r="BT553" s="75"/>
      <c r="BU553" s="170"/>
      <c r="BV553" s="1"/>
      <c r="BW553" s="61">
        <f t="shared" si="407"/>
        <v>544</v>
      </c>
    </row>
    <row r="554" spans="2:75" x14ac:dyDescent="0.3">
      <c r="B554" s="158">
        <f t="shared" si="457"/>
        <v>44454</v>
      </c>
      <c r="C554" s="61"/>
      <c r="D554" s="17">
        <v>164509</v>
      </c>
      <c r="E554" s="16"/>
      <c r="F554" s="16"/>
      <c r="G554" s="16"/>
      <c r="H554" s="16">
        <f t="shared" ref="H554" si="533">+H553+D554</f>
        <v>40460708</v>
      </c>
      <c r="I554" s="16"/>
      <c r="J554" s="436">
        <f t="shared" ref="J554" si="534">+D554/H553</f>
        <v>4.0824942322723792E-3</v>
      </c>
      <c r="K554" s="16"/>
      <c r="L554" s="16"/>
      <c r="M554" s="16"/>
      <c r="N554" s="16">
        <f t="shared" ref="N554" si="535">SUM(D548:D554)</f>
        <v>855411</v>
      </c>
      <c r="O554" s="16">
        <f t="shared" ref="O554" si="536">+H554/BW554</f>
        <v>74239.831192660553</v>
      </c>
      <c r="P554" s="41"/>
      <c r="Q554" s="17">
        <f t="shared" ref="Q554" si="537">SUM(D548:D554)</f>
        <v>855411</v>
      </c>
      <c r="R554" s="16"/>
      <c r="S554" s="60">
        <f t="shared" ref="S554" si="538">+(Q554-Q547)/Q547</f>
        <v>0.1143852070327563</v>
      </c>
      <c r="T554" s="16"/>
      <c r="U554" s="41"/>
      <c r="V554" s="10">
        <f t="shared" si="356"/>
        <v>446</v>
      </c>
      <c r="W554" s="34">
        <v>2282</v>
      </c>
      <c r="X554" s="33">
        <v>4256</v>
      </c>
      <c r="Y554" s="33"/>
      <c r="Z554" s="33">
        <f t="shared" ref="Z554" si="539">SUM(W549:W554)</f>
        <v>7762</v>
      </c>
      <c r="AA554" s="33">
        <f t="shared" ref="AA554" si="540">+AA553+W554</f>
        <v>651339</v>
      </c>
      <c r="AB554" s="33"/>
      <c r="AC554" s="46">
        <f t="shared" ref="AC554" si="541">+AA554/H554</f>
        <v>1.6098062347302475E-2</v>
      </c>
      <c r="AD554" s="33"/>
      <c r="AE554" s="33">
        <f t="shared" ref="AE554" si="542">+AA554/BW554</f>
        <v>1195.1174311926607</v>
      </c>
      <c r="AF554" s="50"/>
      <c r="AG554" s="33">
        <f t="shared" ref="AG554" si="543">SUM(W548:W554)</f>
        <v>9691</v>
      </c>
      <c r="AH554" s="33">
        <f t="shared" ref="AH554" si="544">SUM(D525:D1065)</f>
        <v>1124824501.060914</v>
      </c>
      <c r="AI554" s="213">
        <f t="shared" ref="AI554" si="545">+(AG554-AG547)/AG547</f>
        <v>0.40960000000000002</v>
      </c>
      <c r="AJ554" s="50"/>
      <c r="AK554" s="111"/>
      <c r="AL554" s="23">
        <f t="shared" ref="AL554" si="546">+AP554-AP553</f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ref="AR554" si="547">+AL554/AP553</f>
        <v>2.9306844338452221E-3</v>
      </c>
      <c r="AS554" s="25"/>
      <c r="AT554" s="25"/>
      <c r="AU554" s="24"/>
      <c r="AV554" s="298">
        <f t="shared" ref="AV554" si="548">+AP554/H554</f>
        <v>0.79759068971309155</v>
      </c>
      <c r="AW554" s="298"/>
      <c r="AX554" s="24">
        <f t="shared" ref="AX554" si="549">+AP554/BW554</f>
        <v>59212.998165137615</v>
      </c>
      <c r="AY554" s="308"/>
      <c r="AZ554" s="111"/>
      <c r="BA554" s="65">
        <f t="shared" ref="BA554" si="550">+BC554-BC553</f>
        <v>2550940</v>
      </c>
      <c r="BB554" s="66"/>
      <c r="BC554" s="66">
        <v>613766971</v>
      </c>
      <c r="BD554" s="66"/>
      <c r="BE554" s="66">
        <f t="shared" ref="BE554" si="551">+D554</f>
        <v>164509</v>
      </c>
      <c r="BF554" s="66"/>
      <c r="BG554" s="144">
        <f t="shared" ref="BG554" si="552">+BE554/BA554</f>
        <v>6.4489560710953603E-2</v>
      </c>
      <c r="BH554" s="66"/>
      <c r="BI554" s="170"/>
      <c r="BJ554" s="66"/>
      <c r="BK554" s="66">
        <f t="shared" ref="BK554" si="553">SUM(BA548:BA554)</f>
        <v>14749701</v>
      </c>
      <c r="BL554" s="66"/>
      <c r="BM554" s="144">
        <f t="shared" ref="BM554" si="554">+Q554/BK554</f>
        <v>5.7995141732025621E-2</v>
      </c>
      <c r="BN554" s="65">
        <f t="shared" ref="BN554" si="555">+BC554/BW554</f>
        <v>1126177.9284403669</v>
      </c>
      <c r="BO554" s="66"/>
      <c r="BP554" s="66">
        <f t="shared" ref="BP554" si="556">+BP553+BE554</f>
        <v>39553730</v>
      </c>
      <c r="BQ554" s="66"/>
      <c r="BR554" s="435">
        <f t="shared" ref="BR554" si="557">+BP554/BC554</f>
        <v>6.4444213958851165E-2</v>
      </c>
      <c r="BS554" s="66"/>
      <c r="BT554" s="75"/>
      <c r="BU554" s="170"/>
      <c r="BV554" s="1"/>
      <c r="BW554" s="61">
        <f t="shared" si="407"/>
        <v>545</v>
      </c>
    </row>
    <row r="555" spans="2:75" x14ac:dyDescent="0.3">
      <c r="B555" s="158">
        <f t="shared" si="457"/>
        <v>44455</v>
      </c>
      <c r="C555" s="61"/>
      <c r="D555" s="17">
        <v>151142</v>
      </c>
      <c r="E555" s="16"/>
      <c r="F555" s="16"/>
      <c r="G555" s="16"/>
      <c r="H555" s="16">
        <f t="shared" ref="H555" si="558">+H554+D555</f>
        <v>40611850</v>
      </c>
      <c r="I555" s="16"/>
      <c r="J555" s="436">
        <f t="shared" ref="J555" si="559">+D555/H554</f>
        <v>3.7355253397938562E-3</v>
      </c>
      <c r="K555" s="16"/>
      <c r="L555" s="16"/>
      <c r="M555" s="16"/>
      <c r="N555" s="16">
        <f t="shared" ref="N555" si="560">SUM(D549:D555)</f>
        <v>845805</v>
      </c>
      <c r="O555" s="16">
        <f t="shared" ref="O555" si="561">+H555/BW555</f>
        <v>74380.67765567766</v>
      </c>
      <c r="P555" s="41"/>
      <c r="Q555" s="17">
        <f t="shared" ref="Q555" si="562">SUM(D549:D555)</f>
        <v>845805</v>
      </c>
      <c r="R555" s="16"/>
      <c r="S555" s="60">
        <f t="shared" ref="S555" si="563">+(Q555-Q548)/Q548</f>
        <v>0.1265563647794051</v>
      </c>
      <c r="T555" s="16"/>
      <c r="U555" s="41"/>
      <c r="V555" s="10">
        <f t="shared" si="356"/>
        <v>447</v>
      </c>
      <c r="W555" s="34">
        <v>1871</v>
      </c>
      <c r="X555" s="33">
        <v>4256</v>
      </c>
      <c r="Y555" s="33"/>
      <c r="Z555" s="33">
        <f t="shared" ref="Z555" si="564">SUM(W550:W555)</f>
        <v>7872</v>
      </c>
      <c r="AA555" s="33">
        <f t="shared" ref="AA555" si="565">+AA554+W555</f>
        <v>653210</v>
      </c>
      <c r="AB555" s="33"/>
      <c r="AC555" s="46">
        <f t="shared" ref="AC555" si="566">+AA555/H555</f>
        <v>1.6084221723462487E-2</v>
      </c>
      <c r="AD555" s="33"/>
      <c r="AE555" s="33">
        <f t="shared" ref="AE555" si="567">+AA555/BW555</f>
        <v>1196.3553113553114</v>
      </c>
      <c r="AF555" s="50"/>
      <c r="AG555" s="33">
        <f t="shared" ref="AG555" si="568">SUM(W549:W555)</f>
        <v>9633</v>
      </c>
      <c r="AH555" s="33">
        <f t="shared" ref="AH555" si="569">SUM(D526:D1066)</f>
        <v>1124680207.060914</v>
      </c>
      <c r="AI555" s="213">
        <f t="shared" ref="AI555" si="570">+(AG555-AG548)/AG548</f>
        <v>0.33070866141732286</v>
      </c>
      <c r="AJ555" s="50"/>
      <c r="AK555" s="111"/>
      <c r="AL555" s="23">
        <f t="shared" ref="AL555" si="571">+AP555-AP554</f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ref="AR555" si="572">+AL555/AP554</f>
        <v>2.3749434633184309E-3</v>
      </c>
      <c r="AS555" s="25"/>
      <c r="AT555" s="25"/>
      <c r="AU555" s="24"/>
      <c r="AV555" s="298">
        <f t="shared" ref="AV555" si="573">+AP555/H555</f>
        <v>0.7965095409344809</v>
      </c>
      <c r="AW555" s="298"/>
      <c r="AX555" s="24">
        <f t="shared" ref="AX555" si="574">+AP555/BW555</f>
        <v>59244.919413919415</v>
      </c>
      <c r="AY555" s="308"/>
      <c r="AZ555" s="111"/>
      <c r="BA555" s="65">
        <f t="shared" ref="BA555" si="575">+BC555-BC554</f>
        <v>1917422</v>
      </c>
      <c r="BB555" s="66"/>
      <c r="BC555" s="66">
        <v>615684393</v>
      </c>
      <c r="BD555" s="66"/>
      <c r="BE555" s="66">
        <f t="shared" ref="BE555" si="576">+D555</f>
        <v>151142</v>
      </c>
      <c r="BF555" s="66"/>
      <c r="BG555" s="144">
        <f t="shared" ref="BG555" si="577">+BE555/BA555</f>
        <v>7.8825631498960588E-2</v>
      </c>
      <c r="BH555" s="66"/>
      <c r="BI555" s="170"/>
      <c r="BJ555" s="66"/>
      <c r="BK555" s="66">
        <f t="shared" ref="BK555" si="578">SUM(BA549:BA555)</f>
        <v>14790703</v>
      </c>
      <c r="BL555" s="66"/>
      <c r="BM555" s="144">
        <f t="shared" ref="BM555" si="579">+Q555/BK555</f>
        <v>5.7184908655119368E-2</v>
      </c>
      <c r="BN555" s="65">
        <f t="shared" ref="BN555" si="580">+BC555/BW555</f>
        <v>1127627.0934065934</v>
      </c>
      <c r="BO555" s="66"/>
      <c r="BP555" s="66">
        <f t="shared" ref="BP555" si="581">+BP554+BE555</f>
        <v>39704872</v>
      </c>
      <c r="BQ555" s="66"/>
      <c r="BR555" s="435">
        <f t="shared" ref="BR555" si="582">+BP555/BC555</f>
        <v>6.4489001916278876E-2</v>
      </c>
      <c r="BS555" s="66"/>
      <c r="BT555" s="75"/>
      <c r="BU555" s="170"/>
      <c r="BV555" s="1"/>
      <c r="BW555" s="61">
        <f t="shared" si="407"/>
        <v>546</v>
      </c>
    </row>
    <row r="556" spans="2:75" x14ac:dyDescent="0.3">
      <c r="B556" s="158">
        <f t="shared" si="457"/>
        <v>44456</v>
      </c>
      <c r="C556" s="61"/>
      <c r="D556" s="17">
        <v>158156</v>
      </c>
      <c r="E556" s="16"/>
      <c r="F556" s="16"/>
      <c r="G556" s="16"/>
      <c r="H556" s="16">
        <f t="shared" ref="H556" si="583">+H555+D556</f>
        <v>40770006</v>
      </c>
      <c r="I556" s="16"/>
      <c r="J556" s="436">
        <f t="shared" ref="J556" si="584">+D556/H555</f>
        <v>3.8943313343272959E-3</v>
      </c>
      <c r="K556" s="16"/>
      <c r="L556" s="16"/>
      <c r="M556" s="16"/>
      <c r="N556" s="16">
        <f t="shared" ref="N556" si="585">SUM(D550:D556)</f>
        <v>832836</v>
      </c>
      <c r="O556" s="16">
        <f t="shared" ref="O556" si="586">+H556/BW556</f>
        <v>74533.831809872034</v>
      </c>
      <c r="P556" s="41"/>
      <c r="Q556" s="17">
        <f t="shared" ref="Q556" si="587">SUM(D550:D556)</f>
        <v>832836</v>
      </c>
      <c r="R556" s="16"/>
      <c r="S556" s="60">
        <f t="shared" ref="S556" si="588">+(Q556-Q549)/Q549</f>
        <v>0.12648920629767896</v>
      </c>
      <c r="T556" s="16"/>
      <c r="U556" s="41"/>
      <c r="V556" s="10">
        <f t="shared" si="356"/>
        <v>448</v>
      </c>
      <c r="W556" s="34">
        <v>1938</v>
      </c>
      <c r="X556" s="33">
        <v>4256</v>
      </c>
      <c r="Y556" s="33"/>
      <c r="Z556" s="33">
        <f t="shared" ref="Z556" si="589">SUM(W551:W556)</f>
        <v>9091</v>
      </c>
      <c r="AA556" s="33">
        <f t="shared" ref="AA556" si="590">+AA555+W556</f>
        <v>655148</v>
      </c>
      <c r="AB556" s="33"/>
      <c r="AC556" s="46">
        <f t="shared" ref="AC556" si="591">+AA556/H556</f>
        <v>1.6069362364086973E-2</v>
      </c>
      <c r="AD556" s="33"/>
      <c r="AE556" s="33">
        <f t="shared" ref="AE556" si="592">+AA556/BW556</f>
        <v>1197.7111517367459</v>
      </c>
      <c r="AF556" s="50"/>
      <c r="AG556" s="33">
        <f t="shared" ref="AG556" si="593">SUM(W550:W556)</f>
        <v>9810</v>
      </c>
      <c r="AH556" s="33">
        <f t="shared" ref="AH556" si="594">SUM(D527:D1067)</f>
        <v>1124522080.060914</v>
      </c>
      <c r="AI556" s="213">
        <f t="shared" ref="AI556" si="595">+(AG556-AG549)/AG549</f>
        <v>0.31009615384615385</v>
      </c>
      <c r="AJ556" s="50"/>
      <c r="AK556" s="111"/>
      <c r="AL556" s="23">
        <f t="shared" ref="AL556" si="596">+AP556-AP555</f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ref="AR556" si="597">+AL556/AP555</f>
        <v>2.6722125691308256E-3</v>
      </c>
      <c r="AS556" s="25"/>
      <c r="AT556" s="25"/>
      <c r="AU556" s="24"/>
      <c r="AV556" s="298">
        <f t="shared" ref="AV556" si="598">+AP556/H556</f>
        <v>0.79553988782832163</v>
      </c>
      <c r="AW556" s="298"/>
      <c r="AX556" s="24">
        <f t="shared" ref="AX556" si="599">+AP556/BW556</f>
        <v>59294.636197440588</v>
      </c>
      <c r="AY556" s="308"/>
      <c r="AZ556" s="111"/>
      <c r="BA556" s="65">
        <f t="shared" ref="BA556" si="600">+BC556-BC555</f>
        <v>2140934</v>
      </c>
      <c r="BB556" s="66"/>
      <c r="BC556" s="66">
        <v>617825327</v>
      </c>
      <c r="BD556" s="66"/>
      <c r="BE556" s="66">
        <f t="shared" ref="BE556" si="601">+D556</f>
        <v>158156</v>
      </c>
      <c r="BF556" s="66"/>
      <c r="BG556" s="144">
        <f t="shared" ref="BG556" si="602">+BE556/BA556</f>
        <v>7.3872431378080777E-2</v>
      </c>
      <c r="BH556" s="66"/>
      <c r="BI556" s="170"/>
      <c r="BJ556" s="66"/>
      <c r="BK556" s="66">
        <f t="shared" ref="BK556" si="603">SUM(BA550:BA556)</f>
        <v>15031294</v>
      </c>
      <c r="BL556" s="66"/>
      <c r="BM556" s="144">
        <f t="shared" ref="BM556" si="604">+Q556/BK556</f>
        <v>5.5406806626229252E-2</v>
      </c>
      <c r="BN556" s="65">
        <f t="shared" ref="BN556" si="605">+BC556/BW556</f>
        <v>1129479.5740402194</v>
      </c>
      <c r="BO556" s="66"/>
      <c r="BP556" s="66">
        <f t="shared" ref="BP556" si="606">+BP555+BE556</f>
        <v>39863028</v>
      </c>
      <c r="BQ556" s="66"/>
      <c r="BR556" s="435">
        <f t="shared" ref="BR556" si="607">+BP556/BC556</f>
        <v>6.452151806978286E-2</v>
      </c>
      <c r="BS556" s="66"/>
      <c r="BT556" s="75"/>
      <c r="BU556" s="170"/>
      <c r="BV556" s="1"/>
      <c r="BW556" s="61">
        <f t="shared" si="407"/>
        <v>547</v>
      </c>
    </row>
    <row r="557" spans="2:75" x14ac:dyDescent="0.3">
      <c r="B557" s="158">
        <f t="shared" si="457"/>
        <v>44457</v>
      </c>
      <c r="C557" s="61"/>
      <c r="D557" s="17">
        <v>64559</v>
      </c>
      <c r="E557" s="16"/>
      <c r="F557" s="16"/>
      <c r="G557" s="16"/>
      <c r="H557" s="16">
        <f t="shared" ref="H557" si="608">+H556+D557</f>
        <v>40834565</v>
      </c>
      <c r="I557" s="16"/>
      <c r="J557" s="436">
        <f t="shared" ref="J557" si="609">+D557/H556</f>
        <v>1.5834925312495662E-3</v>
      </c>
      <c r="K557" s="16"/>
      <c r="L557" s="16"/>
      <c r="M557" s="16"/>
      <c r="N557" s="16">
        <f t="shared" ref="N557" si="610">SUM(D551:D557)</f>
        <v>825307</v>
      </c>
      <c r="O557" s="16">
        <f t="shared" ref="O557" si="611">+H557/BW557</f>
        <v>74515.629562043789</v>
      </c>
      <c r="P557" s="41"/>
      <c r="Q557" s="17">
        <f t="shared" ref="Q557" si="612">SUM(D551:D557)</f>
        <v>825307</v>
      </c>
      <c r="R557" s="16"/>
      <c r="S557" s="60">
        <f t="shared" ref="S557" si="613">+(Q557-Q550)/Q550</f>
        <v>9.6424196852506749E-2</v>
      </c>
      <c r="T557" s="16"/>
      <c r="U557" s="41"/>
      <c r="V557" s="10">
        <f t="shared" si="356"/>
        <v>449</v>
      </c>
      <c r="W557" s="34">
        <v>849</v>
      </c>
      <c r="X557" s="33">
        <v>4256</v>
      </c>
      <c r="Y557" s="33"/>
      <c r="Z557" s="33">
        <f t="shared" ref="Z557" si="614">SUM(W552:W557)</f>
        <v>9689</v>
      </c>
      <c r="AA557" s="33">
        <f t="shared" ref="AA557" si="615">+AA556+W557</f>
        <v>655997</v>
      </c>
      <c r="AB557" s="33"/>
      <c r="AC557" s="46">
        <f t="shared" ref="AC557" si="616">+AA557/H557</f>
        <v>1.6064748087802574E-2</v>
      </c>
      <c r="AD557" s="33"/>
      <c r="AE557" s="33">
        <f t="shared" ref="AE557" si="617">+AA557/BW557</f>
        <v>1197.0748175182482</v>
      </c>
      <c r="AF557" s="50"/>
      <c r="AG557" s="33">
        <f t="shared" ref="AG557" si="618">SUM(W551:W557)</f>
        <v>9940</v>
      </c>
      <c r="AH557" s="33">
        <f t="shared" ref="AH557" si="619">SUM(D528:D1068)</f>
        <v>1124367163.060914</v>
      </c>
      <c r="AI557" s="213">
        <f t="shared" ref="AI557" si="620">+(AG557-AG550)/AG550</f>
        <v>0.30258157515397721</v>
      </c>
      <c r="AJ557" s="50"/>
      <c r="AK557" s="111"/>
      <c r="AL557" s="23">
        <f t="shared" ref="AL557" si="621">+AP557-AP556</f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ref="AR557" si="622">+AL557/AP556</f>
        <v>1.5126024822096551E-3</v>
      </c>
      <c r="AS557" s="25"/>
      <c r="AT557" s="25"/>
      <c r="AU557" s="24"/>
      <c r="AV557" s="298">
        <f t="shared" ref="AV557" si="623">+AP557/H557</f>
        <v>0.79548358112789985</v>
      </c>
      <c r="AW557" s="298"/>
      <c r="AX557" s="24">
        <f t="shared" ref="AX557" si="624">+AP557/BW557</f>
        <v>59275.959854014596</v>
      </c>
      <c r="AY557" s="308"/>
      <c r="AZ557" s="111"/>
      <c r="BA557" s="65">
        <f t="shared" ref="BA557" si="625">+BC557-BC556</f>
        <v>1161730</v>
      </c>
      <c r="BB557" s="66"/>
      <c r="BC557" s="66">
        <v>618987057</v>
      </c>
      <c r="BD557" s="66"/>
      <c r="BE557" s="66">
        <f t="shared" ref="BE557" si="626">+D557</f>
        <v>64559</v>
      </c>
      <c r="BF557" s="66"/>
      <c r="BG557" s="144">
        <f t="shared" ref="BG557" si="627">+BE557/BA557</f>
        <v>5.5571432260508036E-2</v>
      </c>
      <c r="BH557" s="66"/>
      <c r="BI557" s="170"/>
      <c r="BJ557" s="66"/>
      <c r="BK557" s="66">
        <f t="shared" ref="BK557" si="628">SUM(BA551:BA557)</f>
        <v>13931615</v>
      </c>
      <c r="BL557" s="66"/>
      <c r="BM557" s="144">
        <f t="shared" ref="BM557" si="629">+Q557/BK557</f>
        <v>5.9239865586294196E-2</v>
      </c>
      <c r="BN557" s="65">
        <f t="shared" ref="BN557" si="630">+BC557/BW557</f>
        <v>1129538.4251824818</v>
      </c>
      <c r="BO557" s="66"/>
      <c r="BP557" s="66">
        <f t="shared" ref="BP557" si="631">+BP556+BE557</f>
        <v>39927587</v>
      </c>
      <c r="BQ557" s="66"/>
      <c r="BR557" s="435">
        <f t="shared" ref="BR557" si="632">+BP557/BC557</f>
        <v>6.4504720330525428E-2</v>
      </c>
      <c r="BS557" s="66"/>
      <c r="BT557" s="75"/>
      <c r="BU557" s="170"/>
      <c r="BV557" s="1"/>
      <c r="BW557" s="61">
        <f t="shared" si="407"/>
        <v>548</v>
      </c>
    </row>
    <row r="558" spans="2:75" x14ac:dyDescent="0.3">
      <c r="B558" s="347">
        <f t="shared" si="457"/>
        <v>44458</v>
      </c>
      <c r="C558" s="61"/>
      <c r="D558" s="17">
        <v>36497</v>
      </c>
      <c r="E558" s="16"/>
      <c r="F558" s="16"/>
      <c r="G558" s="16"/>
      <c r="H558" s="16">
        <f t="shared" ref="H558" si="633">+H557+D558</f>
        <v>40871062</v>
      </c>
      <c r="I558" s="16"/>
      <c r="J558" s="436">
        <f t="shared" ref="J558" si="634">+D558/H557</f>
        <v>8.9377712239618564E-4</v>
      </c>
      <c r="K558" s="16"/>
      <c r="L558" s="16"/>
      <c r="M558" s="16"/>
      <c r="N558" s="16">
        <f t="shared" ref="N558" si="635">SUM(D552:D558)</f>
        <v>826354</v>
      </c>
      <c r="O558" s="16">
        <f t="shared" ref="O558" si="636">+H558/BW558</f>
        <v>74446.378870673958</v>
      </c>
      <c r="P558" s="41"/>
      <c r="Q558" s="17">
        <f t="shared" ref="Q558" si="637">SUM(D552:D558)</f>
        <v>826354</v>
      </c>
      <c r="R558" s="16"/>
      <c r="S558" s="60">
        <f t="shared" ref="S558" si="638">+(Q558-Q551)/Q551</f>
        <v>9.8013526621400768E-2</v>
      </c>
      <c r="T558" s="16"/>
      <c r="U558" s="41"/>
      <c r="V558" s="10">
        <f t="shared" si="356"/>
        <v>450</v>
      </c>
      <c r="W558" s="34">
        <v>373</v>
      </c>
      <c r="X558" s="33">
        <v>4256</v>
      </c>
      <c r="Y558" s="33"/>
      <c r="Z558" s="33">
        <f t="shared" ref="Z558" si="639">SUM(W553:W558)</f>
        <v>9247</v>
      </c>
      <c r="AA558" s="33">
        <f t="shared" ref="AA558" si="640">+AA557+W558</f>
        <v>656370</v>
      </c>
      <c r="AB558" s="33"/>
      <c r="AC558" s="46">
        <f t="shared" ref="AC558" si="641">+AA558/H558</f>
        <v>1.6059528866658762E-2</v>
      </c>
      <c r="AD558" s="33"/>
      <c r="AE558" s="33">
        <f t="shared" ref="AE558" si="642">+AA558/BW558</f>
        <v>1195.5737704918033</v>
      </c>
      <c r="AF558" s="50"/>
      <c r="AG558" s="33">
        <f t="shared" ref="AG558" si="643">SUM(W552:W558)</f>
        <v>10062</v>
      </c>
      <c r="AH558" s="33">
        <f t="shared" ref="AH558" si="644">SUM(D529:D1069)</f>
        <v>1124216055.060914</v>
      </c>
      <c r="AI558" s="213">
        <f t="shared" ref="AI558" si="645">+(AG558-AG551)/AG551</f>
        <v>0.33892215568862277</v>
      </c>
      <c r="AJ558" s="50"/>
      <c r="AK558" s="111"/>
      <c r="AL558" s="23">
        <f t="shared" ref="AL558" si="646">+AP558-AP557</f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ref="AR558" si="647">+AL558/AP557</f>
        <v>6.393761506323294E-4</v>
      </c>
      <c r="AS558" s="25"/>
      <c r="AT558" s="25"/>
      <c r="AU558" s="24"/>
      <c r="AV558" s="298">
        <f t="shared" ref="AV558" si="648">+AP558/H558</f>
        <v>0.79528139004560239</v>
      </c>
      <c r="AW558" s="298"/>
      <c r="AX558" s="24">
        <f t="shared" ref="AX558" si="649">+AP558/BW558</f>
        <v>59205.819672131147</v>
      </c>
      <c r="AY558" s="308"/>
      <c r="AZ558" s="111"/>
      <c r="BA558" s="65">
        <f t="shared" ref="BA558" si="650">+BC558-BC557</f>
        <v>938244</v>
      </c>
      <c r="BB558" s="66"/>
      <c r="BC558" s="66">
        <v>619925301</v>
      </c>
      <c r="BD558" s="66"/>
      <c r="BE558" s="66">
        <f t="shared" ref="BE558" si="651">+D558</f>
        <v>36497</v>
      </c>
      <c r="BF558" s="66"/>
      <c r="BG558" s="144">
        <f t="shared" ref="BG558" si="652">+BE558/BA558</f>
        <v>3.8899262878313107E-2</v>
      </c>
      <c r="BH558" s="66"/>
      <c r="BI558" s="170"/>
      <c r="BJ558" s="66"/>
      <c r="BK558" s="66">
        <f t="shared" ref="BK558" si="653">SUM(BA552:BA558)</f>
        <v>13726449</v>
      </c>
      <c r="BL558" s="66"/>
      <c r="BM558" s="144">
        <f t="shared" ref="BM558" si="654">+Q558/BK558</f>
        <v>6.0201586003779999E-2</v>
      </c>
      <c r="BN558" s="65">
        <f t="shared" ref="BN558" si="655">+BC558/BW558</f>
        <v>1129189.9836065574</v>
      </c>
      <c r="BO558" s="66"/>
      <c r="BP558" s="66">
        <f t="shared" ref="BP558" si="656">+BP557+BE558</f>
        <v>39964084</v>
      </c>
      <c r="BQ558" s="66"/>
      <c r="BR558" s="435">
        <f t="shared" ref="BR558" si="657">+BP558/BC558</f>
        <v>6.4465967005273114E-2</v>
      </c>
      <c r="BS558" s="66"/>
      <c r="BT558" s="75"/>
      <c r="BU558" s="170"/>
      <c r="BV558" s="1"/>
      <c r="BW558" s="61">
        <f t="shared" si="407"/>
        <v>549</v>
      </c>
    </row>
    <row r="559" spans="2:75" x14ac:dyDescent="0.3">
      <c r="B559" s="158">
        <f t="shared" si="457"/>
        <v>44459</v>
      </c>
      <c r="C559" s="61"/>
      <c r="D559" s="17">
        <v>86072</v>
      </c>
      <c r="E559" s="16"/>
      <c r="F559" s="16"/>
      <c r="G559" s="16"/>
      <c r="H559" s="16">
        <f t="shared" ref="H559" si="658">+H558+D559</f>
        <v>40957134</v>
      </c>
      <c r="I559" s="16"/>
      <c r="J559" s="436">
        <f t="shared" ref="J559" si="659">+D559/H558</f>
        <v>2.105939894588499E-3</v>
      </c>
      <c r="K559" s="16"/>
      <c r="L559" s="16"/>
      <c r="M559" s="16"/>
      <c r="N559" s="16">
        <f t="shared" ref="N559" si="660">SUM(D553:D559)</f>
        <v>802994</v>
      </c>
      <c r="O559" s="16">
        <f t="shared" ref="O559" si="661">+H559/BW559</f>
        <v>74467.516363636358</v>
      </c>
      <c r="P559" s="41"/>
      <c r="Q559" s="17">
        <f t="shared" ref="Q559" si="662">SUM(D553:D559)</f>
        <v>802994</v>
      </c>
      <c r="R559" s="16"/>
      <c r="S559" s="60">
        <f t="shared" ref="S559" si="663">+(Q559-Q552)/Q552</f>
        <v>-2.3570669448842261E-2</v>
      </c>
      <c r="T559" s="16"/>
      <c r="U559" s="41"/>
      <c r="V559" s="10">
        <f t="shared" si="356"/>
        <v>451</v>
      </c>
      <c r="W559" s="34">
        <v>746</v>
      </c>
      <c r="X559" s="33">
        <v>4256</v>
      </c>
      <c r="Y559" s="33"/>
      <c r="Z559" s="33">
        <f t="shared" ref="Z559" si="664">SUM(W554:W559)</f>
        <v>8059</v>
      </c>
      <c r="AA559" s="33">
        <f t="shared" ref="AA559" si="665">+AA558+W559</f>
        <v>657116</v>
      </c>
      <c r="AB559" s="33"/>
      <c r="AC559" s="46">
        <f t="shared" ref="AC559" si="666">+AA559/H559</f>
        <v>1.6043993703270351E-2</v>
      </c>
      <c r="AD559" s="33"/>
      <c r="AE559" s="33">
        <f t="shared" ref="AE559" si="667">+AA559/BW559</f>
        <v>1194.7563636363636</v>
      </c>
      <c r="AF559" s="50"/>
      <c r="AG559" s="33">
        <f t="shared" ref="AG559" si="668">SUM(W553:W559)</f>
        <v>9993</v>
      </c>
      <c r="AH559" s="33">
        <f t="shared" ref="AH559" si="669">SUM(D530:D1070)</f>
        <v>1124070972.060914</v>
      </c>
      <c r="AI559" s="213">
        <f t="shared" ref="AI559" si="670">+(AG559-AG552)/AG552</f>
        <v>0.23461823573017049</v>
      </c>
      <c r="AJ559" s="50"/>
      <c r="AK559" s="111"/>
      <c r="AL559" s="23">
        <f t="shared" ref="AL559" si="671">+AP559-AP558</f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ref="AR559" si="672">+AL559/AP558</f>
        <v>5.2912572746826965E-3</v>
      </c>
      <c r="AS559" s="25"/>
      <c r="AT559" s="25"/>
      <c r="AU559" s="24"/>
      <c r="AV559" s="298">
        <f t="shared" ref="AV559" si="673">+AP559/H559</f>
        <v>0.79780929007386114</v>
      </c>
      <c r="AW559" s="298"/>
      <c r="AX559" s="24">
        <f t="shared" ref="AX559" si="674">+AP559/BW559</f>
        <v>59410.876363636366</v>
      </c>
      <c r="AY559" s="308"/>
      <c r="AZ559" s="111"/>
      <c r="BA559" s="65">
        <f t="shared" ref="BA559" si="675">+BC559-BC558</f>
        <v>3246880</v>
      </c>
      <c r="BB559" s="66"/>
      <c r="BC559" s="66">
        <v>623172181</v>
      </c>
      <c r="BD559" s="66"/>
      <c r="BE559" s="66">
        <f t="shared" ref="BE559" si="676">+D559</f>
        <v>86072</v>
      </c>
      <c r="BF559" s="66"/>
      <c r="BG559" s="144">
        <f t="shared" ref="BG559" si="677">+BE559/BA559</f>
        <v>2.6509141083132116E-2</v>
      </c>
      <c r="BH559" s="66"/>
      <c r="BI559" s="170"/>
      <c r="BJ559" s="66"/>
      <c r="BK559" s="66">
        <f t="shared" ref="BK559" si="678">SUM(BA553:BA559)</f>
        <v>13465464</v>
      </c>
      <c r="BL559" s="66"/>
      <c r="BM559" s="144">
        <f t="shared" ref="BM559" si="679">+Q559/BK559</f>
        <v>5.9633593019891476E-2</v>
      </c>
      <c r="BN559" s="65">
        <f t="shared" ref="BN559" si="680">+BC559/BW559</f>
        <v>1133040.3290909091</v>
      </c>
      <c r="BO559" s="66"/>
      <c r="BP559" s="66">
        <f t="shared" ref="BP559" si="681">+BP558+BE559</f>
        <v>40050156</v>
      </c>
      <c r="BQ559" s="66"/>
      <c r="BR559" s="435">
        <f t="shared" ref="BR559" si="682">+BP559/BC559</f>
        <v>6.4268202626971888E-2</v>
      </c>
      <c r="BS559" s="66"/>
      <c r="BT559" s="75"/>
      <c r="BU559" s="170"/>
      <c r="BV559" s="1"/>
      <c r="BW559" s="61">
        <f t="shared" si="407"/>
        <v>550</v>
      </c>
    </row>
    <row r="560" spans="2:75" x14ac:dyDescent="0.3">
      <c r="B560" s="158">
        <f t="shared" si="457"/>
        <v>44460</v>
      </c>
      <c r="C560" s="61"/>
      <c r="D560" s="17">
        <v>120579</v>
      </c>
      <c r="E560" s="16"/>
      <c r="F560" s="16"/>
      <c r="G560" s="16"/>
      <c r="H560" s="16">
        <f t="shared" ref="H560" si="683">+H559+D560</f>
        <v>41077713</v>
      </c>
      <c r="I560" s="16"/>
      <c r="J560" s="436">
        <f t="shared" ref="J560" si="684">+D560/H559</f>
        <v>2.9440292379833023E-3</v>
      </c>
      <c r="K560" s="16"/>
      <c r="L560" s="16"/>
      <c r="M560" s="16"/>
      <c r="N560" s="16">
        <f t="shared" ref="N560" si="685">SUM(D554:D560)</f>
        <v>781514</v>
      </c>
      <c r="O560" s="16">
        <f t="shared" ref="O560" si="686">+H560/BW560</f>
        <v>74551.203266787663</v>
      </c>
      <c r="P560" s="41"/>
      <c r="Q560" s="17">
        <f t="shared" ref="Q560" si="687">SUM(D554:D560)</f>
        <v>781514</v>
      </c>
      <c r="R560" s="16"/>
      <c r="S560" s="60">
        <f t="shared" ref="S560" si="688">+(Q560-Q553)/Q553</f>
        <v>-7.9121109606780565E-2</v>
      </c>
      <c r="T560" s="16"/>
      <c r="U560" s="41"/>
      <c r="V560" s="10">
        <f t="shared" si="356"/>
        <v>452</v>
      </c>
      <c r="W560" s="34">
        <v>1927</v>
      </c>
      <c r="X560" s="33">
        <v>4256</v>
      </c>
      <c r="Y560" s="33"/>
      <c r="Z560" s="33">
        <f t="shared" ref="Z560" si="689">SUM(W555:W560)</f>
        <v>7704</v>
      </c>
      <c r="AA560" s="33">
        <f t="shared" ref="AA560" si="690">+AA559+W560</f>
        <v>659043</v>
      </c>
      <c r="AB560" s="33"/>
      <c r="AC560" s="46">
        <f t="shared" ref="AC560" si="691">+AA560/H560</f>
        <v>1.6043809449664347E-2</v>
      </c>
      <c r="AD560" s="33"/>
      <c r="AE560" s="33">
        <f t="shared" ref="AE560" si="692">+AA560/BW560</f>
        <v>1196.0852994555353</v>
      </c>
      <c r="AF560" s="50"/>
      <c r="AG560" s="33">
        <f t="shared" ref="AG560" si="693">SUM(W554:W560)</f>
        <v>9986</v>
      </c>
      <c r="AH560" s="33">
        <f t="shared" ref="AH560" si="694">SUM(D531:D1071)</f>
        <v>1123971789.060914</v>
      </c>
      <c r="AI560" s="213">
        <f t="shared" ref="AI560" si="695">+(AG560-AG553)/AG553</f>
        <v>9.6278405972115497E-2</v>
      </c>
      <c r="AJ560" s="50"/>
      <c r="AK560" s="111"/>
      <c r="AL560" s="23">
        <f t="shared" ref="AL560" si="696">+AP560-AP559</f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ref="AR560" si="697">+AL560/AP559</f>
        <v>4.7142577076949056E-3</v>
      </c>
      <c r="AS560" s="25"/>
      <c r="AT560" s="25"/>
      <c r="AU560" s="24"/>
      <c r="AV560" s="298">
        <f t="shared" ref="AV560" si="698">+AP560/H560</f>
        <v>0.79921744913111403</v>
      </c>
      <c r="AW560" s="298"/>
      <c r="AX560" s="24">
        <f t="shared" ref="AX560" si="699">+AP560/BW560</f>
        <v>59582.622504537205</v>
      </c>
      <c r="AY560" s="308"/>
      <c r="AZ560" s="111"/>
      <c r="BA560" s="65">
        <f t="shared" ref="BA560" si="700">+BC560-BC559</f>
        <v>1840361</v>
      </c>
      <c r="BB560" s="66"/>
      <c r="BC560" s="66">
        <v>625012542</v>
      </c>
      <c r="BD560" s="66"/>
      <c r="BE560" s="66">
        <f t="shared" ref="BE560" si="701">+D560</f>
        <v>120579</v>
      </c>
      <c r="BF560" s="66"/>
      <c r="BG560" s="144">
        <f t="shared" ref="BG560" si="702">+BE560/BA560</f>
        <v>6.5519210633131222E-2</v>
      </c>
      <c r="BH560" s="66"/>
      <c r="BI560" s="170"/>
      <c r="BJ560" s="66"/>
      <c r="BK560" s="66">
        <f t="shared" ref="BK560" si="703">SUM(BA554:BA560)</f>
        <v>13796511</v>
      </c>
      <c r="BL560" s="66"/>
      <c r="BM560" s="144">
        <f t="shared" ref="BM560" si="704">+Q560/BK560</f>
        <v>5.6645770803937318E-2</v>
      </c>
      <c r="BN560" s="65">
        <f t="shared" ref="BN560" si="705">+BC560/BW560</f>
        <v>1134324.0326678767</v>
      </c>
      <c r="BO560" s="66"/>
      <c r="BP560" s="66">
        <f t="shared" ref="BP560" si="706">+BP559+BE560</f>
        <v>40170735</v>
      </c>
      <c r="BQ560" s="66"/>
      <c r="BR560" s="435">
        <f t="shared" ref="BR560" si="707">+BP560/BC560</f>
        <v>6.4271886243204374E-2</v>
      </c>
      <c r="BS560" s="66"/>
      <c r="BT560" s="75"/>
      <c r="BU560" s="170"/>
      <c r="BV560" s="1"/>
      <c r="BW560" s="61">
        <f t="shared" si="407"/>
        <v>551</v>
      </c>
    </row>
    <row r="561" spans="2:75" x14ac:dyDescent="0.3">
      <c r="B561" s="158">
        <f t="shared" si="457"/>
        <v>44461</v>
      </c>
      <c r="C561" s="61"/>
      <c r="D561" s="17">
        <v>133620</v>
      </c>
      <c r="E561" s="16"/>
      <c r="F561" s="16"/>
      <c r="G561" s="16"/>
      <c r="H561" s="16">
        <f t="shared" ref="H561" si="708">+H560+D561</f>
        <v>41211333</v>
      </c>
      <c r="I561" s="16"/>
      <c r="J561" s="436">
        <f t="shared" ref="J561" si="709">+D561/H560</f>
        <v>3.2528587947435145E-3</v>
      </c>
      <c r="K561" s="16"/>
      <c r="L561" s="16"/>
      <c r="M561" s="16"/>
      <c r="N561" s="16">
        <f t="shared" ref="N561" si="710">SUM(D555:D561)</f>
        <v>750625</v>
      </c>
      <c r="O561" s="16">
        <f t="shared" ref="O561" si="711">+H561/BW561</f>
        <v>74658.211956521744</v>
      </c>
      <c r="P561" s="41"/>
      <c r="Q561" s="17">
        <f t="shared" ref="Q561" si="712">SUM(D555:D561)</f>
        <v>750625</v>
      </c>
      <c r="R561" s="16"/>
      <c r="S561" s="60">
        <f t="shared" ref="S561" si="713">+(Q561-Q554)/Q554</f>
        <v>-0.12249784021949682</v>
      </c>
      <c r="T561" s="16"/>
      <c r="U561" s="41"/>
      <c r="V561" s="10">
        <f t="shared" si="356"/>
        <v>453</v>
      </c>
      <c r="W561" s="34">
        <v>2228</v>
      </c>
      <c r="X561" s="33">
        <v>4256</v>
      </c>
      <c r="Y561" s="33"/>
      <c r="Z561" s="33">
        <f t="shared" ref="Z561" si="714">SUM(W556:W561)</f>
        <v>8061</v>
      </c>
      <c r="AA561" s="33">
        <f t="shared" ref="AA561" si="715">+AA560+W561</f>
        <v>661271</v>
      </c>
      <c r="AB561" s="33"/>
      <c r="AC561" s="46">
        <f t="shared" ref="AC561" si="716">+AA561/H561</f>
        <v>1.6045853212270519E-2</v>
      </c>
      <c r="AD561" s="33"/>
      <c r="AE561" s="33">
        <f t="shared" ref="AE561" si="717">+AA561/BW561</f>
        <v>1197.9547101449275</v>
      </c>
      <c r="AF561" s="50"/>
      <c r="AG561" s="33">
        <f t="shared" ref="AG561" si="718">SUM(W555:W561)</f>
        <v>9932</v>
      </c>
      <c r="AH561" s="33">
        <f t="shared" ref="AH561" si="719">SUM(D532:D1072)</f>
        <v>1123860655.060914</v>
      </c>
      <c r="AI561" s="213">
        <f t="shared" ref="AI561" si="720">+(AG561-AG554)/AG554</f>
        <v>2.4868434630069138E-2</v>
      </c>
      <c r="AJ561" s="50"/>
      <c r="AK561" s="111"/>
      <c r="AL561" s="23">
        <f t="shared" ref="AL561" si="721">+AP561-AP560</f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ref="AR561" si="722">+AL561/AP560</f>
        <v>3.5890621466173112E-3</v>
      </c>
      <c r="AS561" s="25"/>
      <c r="AT561" s="25"/>
      <c r="AU561" s="24"/>
      <c r="AV561" s="298">
        <f t="shared" ref="AV561" si="723">+AP561/H561</f>
        <v>0.79948527750849507</v>
      </c>
      <c r="AW561" s="298"/>
      <c r="AX561" s="24">
        <f t="shared" ref="AX561" si="724">+AP561/BW561</f>
        <v>59688.141304347824</v>
      </c>
      <c r="AY561" s="308"/>
      <c r="AZ561" s="111"/>
      <c r="BA561" s="65">
        <f t="shared" ref="BA561" si="725">+BC561-BC560</f>
        <v>2041090</v>
      </c>
      <c r="BB561" s="66"/>
      <c r="BC561" s="66">
        <v>627053632</v>
      </c>
      <c r="BD561" s="66"/>
      <c r="BE561" s="66">
        <f t="shared" ref="BE561" si="726">+D561</f>
        <v>133620</v>
      </c>
      <c r="BF561" s="66"/>
      <c r="BG561" s="144">
        <f t="shared" ref="BG561" si="727">+BE561/BA561</f>
        <v>6.5465021140665033E-2</v>
      </c>
      <c r="BH561" s="66"/>
      <c r="BI561" s="170"/>
      <c r="BJ561" s="66"/>
      <c r="BK561" s="66">
        <f t="shared" ref="BK561" si="728">SUM(BA555:BA561)</f>
        <v>13286661</v>
      </c>
      <c r="BL561" s="66"/>
      <c r="BM561" s="144">
        <f t="shared" ref="BM561" si="729">+Q561/BK561</f>
        <v>5.649463021597375E-2</v>
      </c>
      <c r="BN561" s="65">
        <f t="shared" ref="BN561" si="730">+BC561/BW561</f>
        <v>1135966.7246376812</v>
      </c>
      <c r="BO561" s="66"/>
      <c r="BP561" s="66">
        <f t="shared" ref="BP561" si="731">+BP560+BE561</f>
        <v>40304355</v>
      </c>
      <c r="BQ561" s="66"/>
      <c r="BR561" s="435">
        <f t="shared" ref="BR561" si="732">+BP561/BC561</f>
        <v>6.4275769955192602E-2</v>
      </c>
      <c r="BS561" s="66"/>
      <c r="BT561" s="75"/>
      <c r="BU561" s="170"/>
      <c r="BV561" s="1"/>
      <c r="BW561" s="61">
        <f t="shared" si="407"/>
        <v>552</v>
      </c>
    </row>
    <row r="562" spans="2:75" x14ac:dyDescent="0.3">
      <c r="B562" s="158">
        <f t="shared" si="457"/>
        <v>44462</v>
      </c>
      <c r="C562" s="61"/>
      <c r="D562" s="17">
        <v>127463</v>
      </c>
      <c r="E562" s="16"/>
      <c r="F562" s="16"/>
      <c r="G562" s="16"/>
      <c r="H562" s="16">
        <f t="shared" ref="H562" si="733">+H561+D562</f>
        <v>41338796</v>
      </c>
      <c r="I562" s="16"/>
      <c r="J562" s="436">
        <f t="shared" ref="J562" si="734">+D562/H561</f>
        <v>3.0929113600863143E-3</v>
      </c>
      <c r="K562" s="16"/>
      <c r="L562" s="16"/>
      <c r="M562" s="16"/>
      <c r="N562" s="16">
        <f t="shared" ref="N562" si="735">SUM(D556:D562)</f>
        <v>726946</v>
      </c>
      <c r="O562" s="16">
        <f t="shared" ref="O562" si="736">+H562/BW562</f>
        <v>74753.699819168178</v>
      </c>
      <c r="P562" s="41"/>
      <c r="Q562" s="17">
        <f t="shared" ref="Q562" si="737">SUM(D556:D562)</f>
        <v>726946</v>
      </c>
      <c r="R562" s="16"/>
      <c r="S562" s="60">
        <f t="shared" ref="S562" si="738">+(Q562-Q555)/Q555</f>
        <v>-0.14052766299560773</v>
      </c>
      <c r="T562" s="16"/>
      <c r="U562" s="41"/>
      <c r="V562" s="10">
        <f t="shared" si="356"/>
        <v>454</v>
      </c>
      <c r="W562" s="34">
        <v>1974</v>
      </c>
      <c r="X562" s="33">
        <v>4256</v>
      </c>
      <c r="Y562" s="33"/>
      <c r="Z562" s="33">
        <f t="shared" ref="Z562" si="739">SUM(W557:W562)</f>
        <v>8097</v>
      </c>
      <c r="AA562" s="33">
        <f t="shared" ref="AA562" si="740">+AA561+W562</f>
        <v>663245</v>
      </c>
      <c r="AB562" s="33"/>
      <c r="AC562" s="46">
        <f t="shared" ref="AC562" si="741">+AA562/H562</f>
        <v>1.6044129587131663E-2</v>
      </c>
      <c r="AD562" s="33"/>
      <c r="AE562" s="33">
        <f t="shared" ref="AE562" si="742">+AA562/BW562</f>
        <v>1199.3580470162749</v>
      </c>
      <c r="AF562" s="50"/>
      <c r="AG562" s="33">
        <f t="shared" ref="AG562" si="743">SUM(W556:W562)</f>
        <v>10035</v>
      </c>
      <c r="AH562" s="33">
        <f t="shared" ref="AH562" si="744">SUM(D533:D1073)</f>
        <v>1123713036.060914</v>
      </c>
      <c r="AI562" s="213">
        <f t="shared" ref="AI562" si="745">+(AG562-AG555)/AG555</f>
        <v>4.17315478044223E-2</v>
      </c>
      <c r="AJ562" s="50"/>
      <c r="AK562" s="111"/>
      <c r="AL562" s="23">
        <f t="shared" ref="AL562" si="746">+AP562-AP561</f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ref="AR562" si="747">+AL562/AP561</f>
        <v>2.6001996973763451E-3</v>
      </c>
      <c r="AS562" s="25"/>
      <c r="AT562" s="25"/>
      <c r="AU562" s="24"/>
      <c r="AV562" s="298">
        <f t="shared" ref="AV562" si="748">+AP562/H562</f>
        <v>0.79909257637788966</v>
      </c>
      <c r="AW562" s="298"/>
      <c r="AX562" s="24">
        <f t="shared" ref="AX562" si="749">+AP562/BW562</f>
        <v>59735.126582278484</v>
      </c>
      <c r="AY562" s="308"/>
      <c r="AZ562" s="111"/>
      <c r="BA562" s="65">
        <f t="shared" ref="BA562" si="750">+BC562-BC561</f>
        <v>1964598</v>
      </c>
      <c r="BB562" s="66"/>
      <c r="BC562" s="66">
        <v>629018230</v>
      </c>
      <c r="BD562" s="66"/>
      <c r="BE562" s="66">
        <f t="shared" ref="BE562" si="751">+D562</f>
        <v>127463</v>
      </c>
      <c r="BF562" s="66"/>
      <c r="BG562" s="144">
        <f t="shared" ref="BG562" si="752">+BE562/BA562</f>
        <v>6.4879939814659282E-2</v>
      </c>
      <c r="BH562" s="66"/>
      <c r="BI562" s="170"/>
      <c r="BJ562" s="66"/>
      <c r="BK562" s="66">
        <f t="shared" ref="BK562" si="753">SUM(BA556:BA562)</f>
        <v>13333837</v>
      </c>
      <c r="BL562" s="66"/>
      <c r="BM562" s="144">
        <f t="shared" ref="BM562" si="754">+Q562/BK562</f>
        <v>5.4518890548909515E-2</v>
      </c>
      <c r="BN562" s="65">
        <f t="shared" ref="BN562" si="755">+BC562/BW562</f>
        <v>1137465.1537070523</v>
      </c>
      <c r="BO562" s="66"/>
      <c r="BP562" s="66">
        <f t="shared" ref="BP562" si="756">+BP561+BE562</f>
        <v>40431818</v>
      </c>
      <c r="BQ562" s="66"/>
      <c r="BR562" s="435">
        <f t="shared" ref="BR562" si="757">+BP562/BC562</f>
        <v>6.4277656944855155E-2</v>
      </c>
      <c r="BS562" s="66"/>
      <c r="BT562" s="75"/>
      <c r="BU562" s="170"/>
      <c r="BV562" s="1"/>
      <c r="BW562" s="61">
        <f t="shared" si="407"/>
        <v>553</v>
      </c>
    </row>
    <row r="563" spans="2:75" x14ac:dyDescent="0.3">
      <c r="B563" s="158">
        <f t="shared" si="457"/>
        <v>44463</v>
      </c>
      <c r="C563" s="61"/>
      <c r="D563" s="17">
        <v>131007</v>
      </c>
      <c r="E563" s="16"/>
      <c r="F563" s="16"/>
      <c r="G563" s="16"/>
      <c r="H563" s="16">
        <f t="shared" ref="H563" si="758">+H562+D563</f>
        <v>41469803</v>
      </c>
      <c r="I563" s="16"/>
      <c r="J563" s="436">
        <f t="shared" ref="J563" si="759">+D563/H562</f>
        <v>3.1691053604947757E-3</v>
      </c>
      <c r="K563" s="16"/>
      <c r="L563" s="16"/>
      <c r="M563" s="16"/>
      <c r="N563" s="16">
        <f t="shared" ref="N563" si="760">SUM(D557:D563)</f>
        <v>699797</v>
      </c>
      <c r="O563" s="16">
        <f t="shared" ref="O563" si="761">+H563/BW563</f>
        <v>74855.24007220217</v>
      </c>
      <c r="P563" s="41"/>
      <c r="Q563" s="17">
        <f t="shared" ref="Q563" si="762">SUM(D557:D563)</f>
        <v>699797</v>
      </c>
      <c r="R563" s="16"/>
      <c r="S563" s="60">
        <f t="shared" ref="S563" si="763">+(Q563-Q556)/Q556</f>
        <v>-0.15974213410563423</v>
      </c>
      <c r="T563" s="16"/>
      <c r="U563" s="41"/>
      <c r="V563" s="10">
        <f t="shared" si="356"/>
        <v>455</v>
      </c>
      <c r="W563" s="34">
        <v>2004</v>
      </c>
      <c r="X563" s="33">
        <v>4256</v>
      </c>
      <c r="Y563" s="33"/>
      <c r="Z563" s="33">
        <f t="shared" ref="Z563" si="764">SUM(W558:W563)</f>
        <v>9252</v>
      </c>
      <c r="AA563" s="33">
        <f t="shared" ref="AA563" si="765">+AA562+W563</f>
        <v>665249</v>
      </c>
      <c r="AB563" s="33"/>
      <c r="AC563" s="46">
        <f t="shared" ref="AC563" si="766">+AA563/H563</f>
        <v>1.6041768995140874E-2</v>
      </c>
      <c r="AD563" s="33"/>
      <c r="AE563" s="33">
        <f t="shared" ref="AE563" si="767">+AA563/BW563</f>
        <v>1200.8104693140795</v>
      </c>
      <c r="AF563" s="50"/>
      <c r="AG563" s="33">
        <f t="shared" ref="AG563" si="768">SUM(W557:W563)</f>
        <v>10101</v>
      </c>
      <c r="AH563" s="33">
        <f t="shared" ref="AH563" si="769">SUM(D534:D1074)</f>
        <v>1123541299.060914</v>
      </c>
      <c r="AI563" s="213">
        <f t="shared" ref="AI563" si="770">+(AG563-AG556)/AG556</f>
        <v>2.9663608562691131E-2</v>
      </c>
      <c r="AJ563" s="50"/>
      <c r="AK563" s="111"/>
      <c r="AL563" s="23">
        <f t="shared" ref="AL563" si="771">+AP563-AP562</f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ref="AR563" si="772">+AL563/AP562</f>
        <v>2.4056772627202212E-3</v>
      </c>
      <c r="AS563" s="25"/>
      <c r="AT563" s="25"/>
      <c r="AU563" s="24"/>
      <c r="AV563" s="298">
        <f t="shared" ref="AV563" si="773">+AP563/H563</f>
        <v>0.79848445385670141</v>
      </c>
      <c r="AW563" s="298"/>
      <c r="AX563" s="24">
        <f t="shared" ref="AX563" si="774">+AP563/BW563</f>
        <v>59770.74548736462</v>
      </c>
      <c r="AY563" s="308"/>
      <c r="AZ563" s="111"/>
      <c r="BA563" s="65">
        <f t="shared" ref="BA563" si="775">+BC563-BC562</f>
        <v>2139205</v>
      </c>
      <c r="BB563" s="66"/>
      <c r="BC563" s="66">
        <v>631157435</v>
      </c>
      <c r="BD563" s="66"/>
      <c r="BE563" s="66">
        <f t="shared" ref="BE563" si="776">+D563</f>
        <v>131007</v>
      </c>
      <c r="BF563" s="66"/>
      <c r="BG563" s="144">
        <f t="shared" ref="BG563" si="777">+BE563/BA563</f>
        <v>6.1240975035118189E-2</v>
      </c>
      <c r="BH563" s="66"/>
      <c r="BI563" s="170"/>
      <c r="BJ563" s="66"/>
      <c r="BK563" s="66">
        <f t="shared" ref="BK563" si="778">SUM(BA557:BA563)</f>
        <v>13332108</v>
      </c>
      <c r="BL563" s="66"/>
      <c r="BM563" s="144">
        <f t="shared" ref="BM563" si="779">+Q563/BK563</f>
        <v>5.2489598794129178E-2</v>
      </c>
      <c r="BN563" s="65">
        <f t="shared" ref="BN563" si="780">+BC563/BW563</f>
        <v>1139273.3483754513</v>
      </c>
      <c r="BO563" s="66"/>
      <c r="BP563" s="66">
        <f t="shared" ref="BP563" si="781">+BP562+BE563</f>
        <v>40562825</v>
      </c>
      <c r="BQ563" s="66"/>
      <c r="BR563" s="435">
        <f t="shared" ref="BR563" si="782">+BP563/BC563</f>
        <v>6.4267364607690947E-2</v>
      </c>
      <c r="BS563" s="66"/>
      <c r="BT563" s="75"/>
      <c r="BU563" s="170"/>
      <c r="BV563" s="1"/>
      <c r="BW563" s="61">
        <f t="shared" si="407"/>
        <v>554</v>
      </c>
    </row>
    <row r="564" spans="2:75" x14ac:dyDescent="0.3">
      <c r="B564" s="158">
        <f t="shared" si="457"/>
        <v>44464</v>
      </c>
      <c r="C564" s="61"/>
      <c r="D564" s="17">
        <v>84779</v>
      </c>
      <c r="E564" s="16"/>
      <c r="F564" s="16"/>
      <c r="G564" s="16"/>
      <c r="H564" s="16">
        <f t="shared" ref="H564" si="783">+H563+D564</f>
        <v>41554582</v>
      </c>
      <c r="I564" s="16"/>
      <c r="J564" s="436">
        <f t="shared" ref="J564" si="784">+D564/H563</f>
        <v>2.0443550214116041E-3</v>
      </c>
      <c r="K564" s="16"/>
      <c r="L564" s="16"/>
      <c r="M564" s="16"/>
      <c r="N564" s="16">
        <f t="shared" ref="N564" si="785">SUM(D558:D564)</f>
        <v>720017</v>
      </c>
      <c r="O564" s="16">
        <f t="shared" ref="O564" si="786">+H564/BW564</f>
        <v>74873.120720720719</v>
      </c>
      <c r="P564" s="41"/>
      <c r="Q564" s="17">
        <f t="shared" ref="Q564" si="787">SUM(D558:D564)</f>
        <v>720017</v>
      </c>
      <c r="R564" s="16"/>
      <c r="S564" s="60">
        <f t="shared" ref="S564" si="788">+(Q564-Q557)/Q557</f>
        <v>-0.12757676840254595</v>
      </c>
      <c r="T564" s="16"/>
      <c r="U564" s="41"/>
      <c r="V564" s="10">
        <f t="shared" si="356"/>
        <v>456</v>
      </c>
      <c r="W564" s="34">
        <v>1195</v>
      </c>
      <c r="X564" s="33">
        <v>4256</v>
      </c>
      <c r="Y564" s="33"/>
      <c r="Z564" s="33">
        <f t="shared" ref="Z564" si="789">SUM(W559:W564)</f>
        <v>10074</v>
      </c>
      <c r="AA564" s="33">
        <f t="shared" ref="AA564" si="790">+AA563+W564</f>
        <v>666444</v>
      </c>
      <c r="AB564" s="33"/>
      <c r="AC564" s="46">
        <f t="shared" ref="AC564" si="791">+AA564/H564</f>
        <v>1.6037798190341561E-2</v>
      </c>
      <c r="AD564" s="33"/>
      <c r="AE564" s="33">
        <f t="shared" ref="AE564" si="792">+AA564/BW564</f>
        <v>1200.8</v>
      </c>
      <c r="AF564" s="50"/>
      <c r="AG564" s="33">
        <f t="shared" ref="AG564" si="793">SUM(W558:W564)</f>
        <v>10447</v>
      </c>
      <c r="AH564" s="33">
        <f t="shared" ref="AH564" si="794">SUM(D535:D1075)</f>
        <v>1123364093.060914</v>
      </c>
      <c r="AI564" s="213">
        <f t="shared" ref="AI564" si="795">+(AG564-AG557)/AG557</f>
        <v>5.1006036217303825E-2</v>
      </c>
      <c r="AJ564" s="50"/>
      <c r="AK564" s="111"/>
      <c r="AL564" s="23">
        <f t="shared" ref="AL564" si="796">+AP564-AP563</f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ref="AR564" si="797">+AL564/AP563</f>
        <v>1.7407668343359961E-3</v>
      </c>
      <c r="AS564" s="25"/>
      <c r="AT564" s="25"/>
      <c r="AU564" s="24"/>
      <c r="AV564" s="298">
        <f t="shared" ref="AV564" si="798">+AP564/H564</f>
        <v>0.79824253797090294</v>
      </c>
      <c r="AW564" s="298"/>
      <c r="AX564" s="24">
        <f t="shared" ref="AX564" si="799">+AP564/BW564</f>
        <v>59766.909909909911</v>
      </c>
      <c r="AY564" s="308"/>
      <c r="AZ564" s="111"/>
      <c r="BA564" s="65">
        <f t="shared" ref="BA564" si="800">+BC564-BC563</f>
        <v>1512631</v>
      </c>
      <c r="BB564" s="66"/>
      <c r="BC564" s="66">
        <v>632670066</v>
      </c>
      <c r="BD564" s="66"/>
      <c r="BE564" s="66">
        <f t="shared" ref="BE564" si="801">+D564</f>
        <v>84779</v>
      </c>
      <c r="BF564" s="66"/>
      <c r="BG564" s="144">
        <f t="shared" ref="BG564" si="802">+BE564/BA564</f>
        <v>5.6047377053623788E-2</v>
      </c>
      <c r="BH564" s="66"/>
      <c r="BI564" s="170"/>
      <c r="BJ564" s="66"/>
      <c r="BK564" s="66">
        <f t="shared" ref="BK564" si="803">SUM(BA558:BA564)</f>
        <v>13683009</v>
      </c>
      <c r="BL564" s="66"/>
      <c r="BM564" s="144">
        <f t="shared" ref="BM564" si="804">+Q564/BK564</f>
        <v>5.262124727097673E-2</v>
      </c>
      <c r="BN564" s="65">
        <f t="shared" ref="BN564" si="805">+BC564/BW564</f>
        <v>1139946.0648648648</v>
      </c>
      <c r="BO564" s="66"/>
      <c r="BP564" s="66">
        <f t="shared" ref="BP564" si="806">+BP563+BE564</f>
        <v>40647604</v>
      </c>
      <c r="BQ564" s="66"/>
      <c r="BR564" s="435">
        <f t="shared" ref="BR564" si="807">+BP564/BC564</f>
        <v>6.4247711697490051E-2</v>
      </c>
      <c r="BS564" s="66"/>
      <c r="BT564" s="75"/>
      <c r="BU564" s="170"/>
      <c r="BV564" s="1"/>
      <c r="BW564" s="61">
        <f t="shared" si="407"/>
        <v>555</v>
      </c>
    </row>
    <row r="565" spans="2:75" x14ac:dyDescent="0.3">
      <c r="B565" s="347">
        <f t="shared" si="457"/>
        <v>44465</v>
      </c>
      <c r="C565" s="61"/>
      <c r="D565" s="17">
        <v>58622</v>
      </c>
      <c r="E565" s="16"/>
      <c r="F565" s="16"/>
      <c r="G565" s="16"/>
      <c r="H565" s="16">
        <f t="shared" ref="H565" si="808">+H564+D565</f>
        <v>41613204</v>
      </c>
      <c r="I565" s="16"/>
      <c r="J565" s="436">
        <f t="shared" ref="J565" si="809">+D565/H564</f>
        <v>1.4107228897164699E-3</v>
      </c>
      <c r="K565" s="16"/>
      <c r="L565" s="16"/>
      <c r="M565" s="16"/>
      <c r="N565" s="16">
        <f t="shared" ref="N565" si="810">SUM(D559:D565)</f>
        <v>742142</v>
      </c>
      <c r="O565" s="16">
        <f t="shared" ref="O565" si="811">+H565/BW565</f>
        <v>74843.892086330932</v>
      </c>
      <c r="P565" s="41"/>
      <c r="Q565" s="17">
        <f t="shared" ref="Q565" si="812">SUM(D559:D565)</f>
        <v>742142</v>
      </c>
      <c r="R565" s="16"/>
      <c r="S565" s="60">
        <f t="shared" ref="S565" si="813">+(Q565-Q558)/Q558</f>
        <v>-0.10190789903600636</v>
      </c>
      <c r="T565" s="16"/>
      <c r="U565" s="41"/>
      <c r="V565" s="10">
        <f t="shared" si="356"/>
        <v>457</v>
      </c>
      <c r="W565" s="34">
        <v>586</v>
      </c>
      <c r="X565" s="33">
        <v>4256</v>
      </c>
      <c r="Y565" s="33"/>
      <c r="Z565" s="33">
        <f t="shared" ref="Z565" si="814">SUM(W560:W565)</f>
        <v>9914</v>
      </c>
      <c r="AA565" s="33">
        <f t="shared" ref="AA565" si="815">+AA564+W565</f>
        <v>667030</v>
      </c>
      <c r="AB565" s="33"/>
      <c r="AC565" s="46">
        <f t="shared" ref="AC565" si="816">+AA565/H565</f>
        <v>1.60292872425781E-2</v>
      </c>
      <c r="AD565" s="33"/>
      <c r="AE565" s="33">
        <f t="shared" ref="AE565" si="817">+AA565/BW565</f>
        <v>1199.6942446043165</v>
      </c>
      <c r="AF565" s="50"/>
      <c r="AG565" s="33">
        <f t="shared" ref="AG565" si="818">SUM(W559:W565)</f>
        <v>10660</v>
      </c>
      <c r="AH565" s="33">
        <f t="shared" ref="AH565" si="819">SUM(D536:D1076)</f>
        <v>1123173723.060914</v>
      </c>
      <c r="AI565" s="213">
        <f t="shared" ref="AI565" si="820">+(AG565-AG558)/AG558</f>
        <v>5.9431524547803614E-2</v>
      </c>
      <c r="AJ565" s="50"/>
      <c r="AK565" s="111"/>
      <c r="AL565" s="23">
        <f t="shared" ref="AL565" si="821">+AP565-AP564</f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ref="AR565" si="822">+AL565/AP564</f>
        <v>1.0543060149436391E-3</v>
      </c>
      <c r="AS565" s="25"/>
      <c r="AT565" s="25"/>
      <c r="AU565" s="24"/>
      <c r="AV565" s="298">
        <f t="shared" ref="AV565" si="823">+AP565/H565</f>
        <v>0.79795843165549085</v>
      </c>
      <c r="AW565" s="298"/>
      <c r="AX565" s="24">
        <f t="shared" ref="AX565" si="824">+AP565/BW565</f>
        <v>59722.314748201439</v>
      </c>
      <c r="AY565" s="308"/>
      <c r="AZ565" s="111"/>
      <c r="BA565" s="65">
        <f t="shared" ref="BA565" si="825">+BC565-BC564</f>
        <v>1143749</v>
      </c>
      <c r="BB565" s="66"/>
      <c r="BC565" s="66">
        <v>633813815</v>
      </c>
      <c r="BD565" s="66"/>
      <c r="BE565" s="66">
        <f t="shared" ref="BE565" si="826">+D565</f>
        <v>58622</v>
      </c>
      <c r="BF565" s="66"/>
      <c r="BG565" s="144">
        <f t="shared" ref="BG565" si="827">+BE565/BA565</f>
        <v>5.1254252462734393E-2</v>
      </c>
      <c r="BH565" s="66"/>
      <c r="BI565" s="170"/>
      <c r="BJ565" s="66"/>
      <c r="BK565" s="66">
        <f t="shared" ref="BK565" si="828">SUM(BA559:BA565)</f>
        <v>13888514</v>
      </c>
      <c r="BL565" s="66"/>
      <c r="BM565" s="144">
        <f t="shared" ref="BM565" si="829">+Q565/BK565</f>
        <v>5.3435666335505727E-2</v>
      </c>
      <c r="BN565" s="65">
        <f t="shared" ref="BN565" si="830">+BC565/BW565</f>
        <v>1139952.904676259</v>
      </c>
      <c r="BO565" s="66"/>
      <c r="BP565" s="66">
        <f t="shared" ref="BP565" si="831">+BP564+BE565</f>
        <v>40706226</v>
      </c>
      <c r="BQ565" s="66"/>
      <c r="BR565" s="435">
        <f t="shared" ref="BR565" si="832">+BP565/BC565</f>
        <v>6.4224264344884943E-2</v>
      </c>
      <c r="BS565" s="66"/>
      <c r="BT565" s="75"/>
      <c r="BU565" s="170"/>
      <c r="BV565" s="1"/>
      <c r="BW565" s="61">
        <f t="shared" si="407"/>
        <v>556</v>
      </c>
    </row>
    <row r="566" spans="2:75" x14ac:dyDescent="0.3">
      <c r="B566" s="158">
        <f t="shared" si="457"/>
        <v>44466</v>
      </c>
      <c r="C566" s="61"/>
      <c r="D566" s="17">
        <v>81409</v>
      </c>
      <c r="E566" s="16"/>
      <c r="F566" s="16"/>
      <c r="G566" s="16"/>
      <c r="H566" s="16">
        <f t="shared" ref="H566" si="833">+H565+D566</f>
        <v>41694613</v>
      </c>
      <c r="I566" s="16"/>
      <c r="J566" s="436">
        <f t="shared" ref="J566" si="834">+D566/H565</f>
        <v>1.9563261699339471E-3</v>
      </c>
      <c r="K566" s="16"/>
      <c r="L566" s="16"/>
      <c r="M566" s="16"/>
      <c r="N566" s="16">
        <f t="shared" ref="N566" si="835">SUM(D560:D566)</f>
        <v>737479</v>
      </c>
      <c r="O566" s="16">
        <f t="shared" ref="O566" si="836">+H566/BW566</f>
        <v>74855.678635547578</v>
      </c>
      <c r="P566" s="41"/>
      <c r="Q566" s="17">
        <f t="shared" ref="Q566" si="837">SUM(D560:D566)</f>
        <v>737479</v>
      </c>
      <c r="R566" s="16"/>
      <c r="S566" s="60">
        <f t="shared" ref="S566" si="838">+(Q566-Q559)/Q559</f>
        <v>-8.1588405392817379E-2</v>
      </c>
      <c r="T566" s="16"/>
      <c r="U566" s="41"/>
      <c r="V566" s="10">
        <f t="shared" si="356"/>
        <v>458</v>
      </c>
      <c r="W566" s="34">
        <v>689</v>
      </c>
      <c r="X566" s="33">
        <v>4256</v>
      </c>
      <c r="Y566" s="33"/>
      <c r="Z566" s="33">
        <f t="shared" ref="Z566" si="839">SUM(W561:W566)</f>
        <v>8676</v>
      </c>
      <c r="AA566" s="33">
        <f t="shared" ref="AA566" si="840">+AA565+W566</f>
        <v>667719</v>
      </c>
      <c r="AB566" s="33"/>
      <c r="AC566" s="46">
        <f t="shared" ref="AC566" si="841">+AA566/H566</f>
        <v>1.60145148727007E-2</v>
      </c>
      <c r="AD566" s="33"/>
      <c r="AE566" s="33">
        <f t="shared" ref="AE566" si="842">+AA566/BW566</f>
        <v>1198.7773788150807</v>
      </c>
      <c r="AF566" s="50"/>
      <c r="AG566" s="33">
        <f t="shared" ref="AG566" si="843">SUM(W560:W566)</f>
        <v>10603</v>
      </c>
      <c r="AH566" s="33">
        <f t="shared" ref="AH566" si="844">SUM(D537:D1077)</f>
        <v>1123100938.060914</v>
      </c>
      <c r="AI566" s="213">
        <f t="shared" ref="AI566" si="845">+(AG566-AG559)/AG559</f>
        <v>6.1042729910937656E-2</v>
      </c>
      <c r="AJ566" s="50"/>
      <c r="AK566" s="111"/>
      <c r="AL566" s="23">
        <f t="shared" ref="AL566" si="846">+AP566-AP565</f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ref="AR566" si="847">+AL566/AP565</f>
        <v>5.698615899417228E-3</v>
      </c>
      <c r="AS566" s="25"/>
      <c r="AT566" s="25"/>
      <c r="AU566" s="24"/>
      <c r="AV566" s="298">
        <f t="shared" ref="AV566" si="848">+AP566/H566</f>
        <v>0.80093879274044344</v>
      </c>
      <c r="AW566" s="298"/>
      <c r="AX566" s="24">
        <f t="shared" ref="AX566" si="849">+AP566/BW566</f>
        <v>59954.81687612208</v>
      </c>
      <c r="AY566" s="308"/>
      <c r="AZ566" s="111"/>
      <c r="BA566" s="65">
        <f t="shared" ref="BA566" si="850">+BC566-BC565</f>
        <v>2710122</v>
      </c>
      <c r="BB566" s="66"/>
      <c r="BC566" s="66">
        <v>636523937</v>
      </c>
      <c r="BD566" s="66"/>
      <c r="BE566" s="66">
        <f t="shared" ref="BE566" si="851">+D566</f>
        <v>81409</v>
      </c>
      <c r="BF566" s="66"/>
      <c r="BG566" s="144">
        <f t="shared" ref="BG566" si="852">+BE566/BA566</f>
        <v>3.0038869098881895E-2</v>
      </c>
      <c r="BH566" s="66"/>
      <c r="BI566" s="170"/>
      <c r="BJ566" s="66"/>
      <c r="BK566" s="66">
        <f t="shared" ref="BK566" si="853">SUM(BA560:BA566)</f>
        <v>13351756</v>
      </c>
      <c r="BL566" s="66"/>
      <c r="BM566" s="144">
        <f t="shared" ref="BM566" si="854">+Q566/BK566</f>
        <v>5.5234607343034127E-2</v>
      </c>
      <c r="BN566" s="65">
        <f t="shared" ref="BN566" si="855">+BC566/BW566</f>
        <v>1142771.8797127469</v>
      </c>
      <c r="BO566" s="66"/>
      <c r="BP566" s="66">
        <f t="shared" ref="BP566" si="856">+BP565+BE566</f>
        <v>40787635</v>
      </c>
      <c r="BQ566" s="66"/>
      <c r="BR566" s="435">
        <f t="shared" ref="BR566" si="857">+BP566/BC566</f>
        <v>6.4078713507988619E-2</v>
      </c>
      <c r="BS566" s="66"/>
      <c r="BT566" s="75"/>
      <c r="BU566" s="170"/>
      <c r="BV566" s="1"/>
      <c r="BW566" s="61">
        <f t="shared" si="407"/>
        <v>557</v>
      </c>
    </row>
    <row r="567" spans="2:75" x14ac:dyDescent="0.3">
      <c r="B567" s="158">
        <f t="shared" si="457"/>
        <v>44467</v>
      </c>
      <c r="C567" s="61"/>
      <c r="D567" s="17">
        <v>105633</v>
      </c>
      <c r="E567" s="16"/>
      <c r="F567" s="16"/>
      <c r="G567" s="16"/>
      <c r="H567" s="16">
        <f t="shared" ref="H567" si="858">+H566+D567</f>
        <v>41800246</v>
      </c>
      <c r="I567" s="16"/>
      <c r="J567" s="436">
        <f t="shared" ref="J567" si="859">+D567/H566</f>
        <v>2.5334927560066332E-3</v>
      </c>
      <c r="K567" s="16"/>
      <c r="L567" s="16"/>
      <c r="M567" s="16"/>
      <c r="N567" s="16">
        <f t="shared" ref="N567" si="860">SUM(D561:D567)</f>
        <v>722533</v>
      </c>
      <c r="O567" s="16">
        <f t="shared" ref="O567" si="861">+H567/BW567</f>
        <v>74910.835125448022</v>
      </c>
      <c r="P567" s="41"/>
      <c r="Q567" s="17">
        <f t="shared" ref="Q567" si="862">SUM(D561:D567)</f>
        <v>722533</v>
      </c>
      <c r="R567" s="16"/>
      <c r="S567" s="60">
        <f t="shared" ref="S567" si="863">+(Q567-Q560)/Q560</f>
        <v>-7.5470177117748366E-2</v>
      </c>
      <c r="T567" s="16"/>
      <c r="U567" s="41"/>
      <c r="V567" s="10">
        <f t="shared" si="356"/>
        <v>459</v>
      </c>
      <c r="W567" s="34">
        <v>1836</v>
      </c>
      <c r="X567" s="33">
        <v>4256</v>
      </c>
      <c r="Y567" s="33"/>
      <c r="Z567" s="33">
        <f t="shared" ref="Z567" si="864">SUM(W562:W567)</f>
        <v>8284</v>
      </c>
      <c r="AA567" s="33">
        <f t="shared" ref="AA567" si="865">+AA566+W567</f>
        <v>669555</v>
      </c>
      <c r="AB567" s="33"/>
      <c r="AC567" s="46">
        <f t="shared" ref="AC567" si="866">+AA567/H567</f>
        <v>1.6017967932533218E-2</v>
      </c>
      <c r="AD567" s="33"/>
      <c r="AE567" s="33">
        <f t="shared" ref="AE567" si="867">+AA567/BW567</f>
        <v>1199.9193548387098</v>
      </c>
      <c r="AF567" s="50"/>
      <c r="AG567" s="33">
        <f t="shared" ref="AG567" si="868">SUM(W561:W567)</f>
        <v>10512</v>
      </c>
      <c r="AH567" s="33">
        <f t="shared" ref="AH567" si="869">SUM(D538:D1078)</f>
        <v>1123063676.060914</v>
      </c>
      <c r="AI567" s="213">
        <f t="shared" ref="AI567" si="870">+(AG567-AG560)/AG560</f>
        <v>5.2673743240536752E-2</v>
      </c>
      <c r="AJ567" s="50"/>
      <c r="AK567" s="111"/>
      <c r="AL567" s="23">
        <f t="shared" ref="AL567" si="871">+AP567-AP566</f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ref="AR567" si="872">+AL567/AP566</f>
        <v>3.77678187520806E-3</v>
      </c>
      <c r="AS567" s="25"/>
      <c r="AT567" s="25"/>
      <c r="AU567" s="24"/>
      <c r="AV567" s="298">
        <f t="shared" ref="AV567" si="873">+AP567/H567</f>
        <v>0.80193207475381845</v>
      </c>
      <c r="AW567" s="298"/>
      <c r="AX567" s="24">
        <f t="shared" ref="AX567" si="874">+AP567/BW567</f>
        <v>60073.401433691753</v>
      </c>
      <c r="AY567" s="308"/>
      <c r="AZ567" s="111"/>
      <c r="BA567" s="65">
        <f t="shared" ref="BA567" si="875">+BC567-BC566</f>
        <v>1525802</v>
      </c>
      <c r="BB567" s="66"/>
      <c r="BC567" s="66">
        <v>638049739</v>
      </c>
      <c r="BD567" s="66"/>
      <c r="BE567" s="66">
        <f t="shared" ref="BE567" si="876">+D567</f>
        <v>105633</v>
      </c>
      <c r="BF567" s="66"/>
      <c r="BG567" s="144">
        <f t="shared" ref="BG567" si="877">+BE567/BA567</f>
        <v>6.9231132217679625E-2</v>
      </c>
      <c r="BH567" s="66"/>
      <c r="BI567" s="170"/>
      <c r="BJ567" s="66"/>
      <c r="BK567" s="66">
        <f t="shared" ref="BK567" si="878">SUM(BA561:BA567)</f>
        <v>13037197</v>
      </c>
      <c r="BL567" s="66"/>
      <c r="BM567" s="144">
        <f t="shared" ref="BM567" si="879">+Q567/BK567</f>
        <v>5.5420885332943884E-2</v>
      </c>
      <c r="BN567" s="65">
        <f t="shared" ref="BN567" si="880">+BC567/BW567</f>
        <v>1143458.3136200716</v>
      </c>
      <c r="BO567" s="66"/>
      <c r="BP567" s="66">
        <f t="shared" ref="BP567" si="881">+BP566+BE567</f>
        <v>40893268</v>
      </c>
      <c r="BQ567" s="66"/>
      <c r="BR567" s="435">
        <f t="shared" ref="BR567" si="882">+BP567/BC567</f>
        <v>6.4091034758655394E-2</v>
      </c>
      <c r="BS567" s="66"/>
      <c r="BT567" s="75"/>
      <c r="BU567" s="170"/>
      <c r="BV567" s="1"/>
      <c r="BW567" s="61">
        <f t="shared" si="407"/>
        <v>558</v>
      </c>
    </row>
    <row r="568" spans="2:75" x14ac:dyDescent="0.3">
      <c r="B568" s="158">
        <f t="shared" si="457"/>
        <v>44468</v>
      </c>
      <c r="C568" s="61"/>
      <c r="D568" s="17">
        <v>123276</v>
      </c>
      <c r="E568" s="16"/>
      <c r="F568" s="16"/>
      <c r="G568" s="16"/>
      <c r="H568" s="16">
        <f t="shared" ref="H568" si="883">+H567+D568</f>
        <v>41923522</v>
      </c>
      <c r="I568" s="16"/>
      <c r="J568" s="436">
        <f t="shared" ref="J568" si="884">+D568/H567</f>
        <v>2.9491692465159177E-3</v>
      </c>
      <c r="K568" s="16"/>
      <c r="L568" s="16"/>
      <c r="M568" s="16"/>
      <c r="N568" s="16">
        <f t="shared" ref="N568" si="885">SUM(D562:D568)</f>
        <v>712189</v>
      </c>
      <c r="O568" s="16">
        <f t="shared" ref="O568" si="886">+H568/BW568</f>
        <v>74997.355992844372</v>
      </c>
      <c r="P568" s="41"/>
      <c r="Q568" s="17">
        <f t="shared" ref="Q568" si="887">SUM(D562:D568)</f>
        <v>712189</v>
      </c>
      <c r="R568" s="16"/>
      <c r="S568" s="60">
        <f t="shared" ref="S568" si="888">+(Q568-Q561)/Q561</f>
        <v>-5.1205328892589511E-2</v>
      </c>
      <c r="T568" s="16"/>
      <c r="U568" s="41"/>
      <c r="V568" s="10">
        <f t="shared" si="356"/>
        <v>460</v>
      </c>
      <c r="W568" s="34">
        <v>2190</v>
      </c>
      <c r="X568" s="33">
        <v>4256</v>
      </c>
      <c r="Y568" s="33"/>
      <c r="Z568" s="33">
        <f t="shared" ref="Z568" si="889">SUM(W563:W568)</f>
        <v>8500</v>
      </c>
      <c r="AA568" s="33">
        <f t="shared" ref="AA568" si="890">+AA567+W568</f>
        <v>671745</v>
      </c>
      <c r="AB568" s="33"/>
      <c r="AC568" s="46">
        <f t="shared" ref="AC568" si="891">+AA568/H568</f>
        <v>1.6023105119841792E-2</v>
      </c>
      <c r="AD568" s="33"/>
      <c r="AE568" s="33">
        <f t="shared" ref="AE568" si="892">+AA568/BW568</f>
        <v>1201.6905187835421</v>
      </c>
      <c r="AF568" s="50"/>
      <c r="AG568" s="33">
        <f t="shared" ref="AG568" si="893">SUM(W562:W568)</f>
        <v>10474</v>
      </c>
      <c r="AH568" s="33">
        <f t="shared" ref="AH568" si="894">SUM(D539:D1079)</f>
        <v>1122944034.060914</v>
      </c>
      <c r="AI568" s="213">
        <f t="shared" ref="AI568" si="895">+(AG568-AG561)/AG561</f>
        <v>5.4571083366894882E-2</v>
      </c>
      <c r="AJ568" s="50"/>
      <c r="AK568" s="111"/>
      <c r="AL568" s="23">
        <f t="shared" ref="AL568" si="896">+AP568-AP567</f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ref="AR568" si="897">+AL568/AP567</f>
        <v>3.3932204443560352E-3</v>
      </c>
      <c r="AS568" s="25"/>
      <c r="AT568" s="25"/>
      <c r="AU568" s="24"/>
      <c r="AV568" s="298">
        <f t="shared" ref="AV568" si="898">+AP568/H568</f>
        <v>0.80228712654437762</v>
      </c>
      <c r="AW568" s="298"/>
      <c r="AX568" s="24">
        <f t="shared" ref="AX568" si="899">+AP568/BW568</f>
        <v>60169.413237924869</v>
      </c>
      <c r="AY568" s="308"/>
      <c r="AZ568" s="111"/>
      <c r="BA568" s="65">
        <f t="shared" ref="BA568" si="900">+BC568-BC567</f>
        <v>1783117</v>
      </c>
      <c r="BB568" s="66"/>
      <c r="BC568" s="66">
        <v>639832856</v>
      </c>
      <c r="BD568" s="66"/>
      <c r="BE568" s="66">
        <f t="shared" ref="BE568" si="901">+D568</f>
        <v>123276</v>
      </c>
      <c r="BF568" s="66"/>
      <c r="BG568" s="144">
        <f t="shared" ref="BG568" si="902">+BE568/BA568</f>
        <v>6.9135115643000428E-2</v>
      </c>
      <c r="BH568" s="66"/>
      <c r="BI568" s="170"/>
      <c r="BJ568" s="66"/>
      <c r="BK568" s="66">
        <f t="shared" ref="BK568" si="903">SUM(BA562:BA568)</f>
        <v>12779224</v>
      </c>
      <c r="BL568" s="66"/>
      <c r="BM568" s="144">
        <f t="shared" ref="BM568" si="904">+Q568/BK568</f>
        <v>5.5730222742789388E-2</v>
      </c>
      <c r="BN568" s="65">
        <f t="shared" ref="BN568" si="905">+BC568/BW568</f>
        <v>1144602.6046511629</v>
      </c>
      <c r="BO568" s="66"/>
      <c r="BP568" s="66">
        <f t="shared" ref="BP568" si="906">+BP567+BE568</f>
        <v>41016544</v>
      </c>
      <c r="BQ568" s="66"/>
      <c r="BR568" s="435">
        <f t="shared" ref="BR568" si="907">+BP568/BC568</f>
        <v>6.4105091846049247E-2</v>
      </c>
      <c r="BS568" s="66"/>
      <c r="BT568" s="75"/>
      <c r="BU568" s="170"/>
      <c r="BV568" s="1"/>
      <c r="BW568" s="61">
        <f t="shared" si="407"/>
        <v>559</v>
      </c>
    </row>
    <row r="569" spans="2:75" x14ac:dyDescent="0.3">
      <c r="B569" s="158">
        <f t="shared" si="457"/>
        <v>44469</v>
      </c>
      <c r="C569" s="61"/>
      <c r="D569" s="17">
        <v>113922</v>
      </c>
      <c r="E569" s="16"/>
      <c r="F569" s="16"/>
      <c r="G569" s="16"/>
      <c r="H569" s="16">
        <f t="shared" ref="H569" si="908">+H568+D569</f>
        <v>42037444</v>
      </c>
      <c r="I569" s="16"/>
      <c r="J569" s="436">
        <f t="shared" ref="J569" si="909">+D569/H568</f>
        <v>2.7173766555204973E-3</v>
      </c>
      <c r="K569" s="16"/>
      <c r="L569" s="16"/>
      <c r="M569" s="16"/>
      <c r="N569" s="16">
        <f t="shared" ref="N569" si="910">SUM(D563:D569)</f>
        <v>698648</v>
      </c>
      <c r="O569" s="16">
        <f t="shared" ref="O569" si="911">+H569/BW569</f>
        <v>75066.864285714284</v>
      </c>
      <c r="P569" s="41"/>
      <c r="Q569" s="17">
        <f t="shared" ref="Q569" si="912">SUM(D563:D569)</f>
        <v>698648</v>
      </c>
      <c r="R569" s="16"/>
      <c r="S569" s="60">
        <f t="shared" ref="S569" si="913">+(Q569-Q562)/Q562</f>
        <v>-3.8927238061699218E-2</v>
      </c>
      <c r="T569" s="16"/>
      <c r="U569" s="41"/>
      <c r="V569" s="10">
        <f t="shared" si="356"/>
        <v>461</v>
      </c>
      <c r="W569" s="34">
        <v>1812</v>
      </c>
      <c r="X569" s="33">
        <v>4256</v>
      </c>
      <c r="Y569" s="33"/>
      <c r="Z569" s="33">
        <f t="shared" ref="Z569" si="914">SUM(W564:W569)</f>
        <v>8308</v>
      </c>
      <c r="AA569" s="33">
        <f t="shared" ref="AA569" si="915">+AA568+W569</f>
        <v>673557</v>
      </c>
      <c r="AB569" s="33"/>
      <c r="AC569" s="46">
        <f t="shared" ref="AC569" si="916">+AA569/H569</f>
        <v>1.6022786732704301E-2</v>
      </c>
      <c r="AD569" s="33"/>
      <c r="AE569" s="33">
        <f t="shared" ref="AE569" si="917">+AA569/BW569</f>
        <v>1202.7803571428572</v>
      </c>
      <c r="AF569" s="50"/>
      <c r="AG569" s="33">
        <f t="shared" ref="AG569" si="918">SUM(W563:W569)</f>
        <v>10312</v>
      </c>
      <c r="AH569" s="33">
        <f t="shared" ref="AH569" si="919">SUM(D540:D1080)</f>
        <v>1122785368.060914</v>
      </c>
      <c r="AI569" s="213">
        <f t="shared" ref="AI569" si="920">+(AG569-AG562)/AG562</f>
        <v>2.7603388141504735E-2</v>
      </c>
      <c r="AJ569" s="50"/>
      <c r="AK569" s="111"/>
      <c r="AL569" s="23">
        <f t="shared" ref="AL569" si="921">+AP569-AP568</f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ref="AR569" si="922">+AL569/AP568</f>
        <v>2.5864953404373852E-3</v>
      </c>
      <c r="AS569" s="25"/>
      <c r="AT569" s="25"/>
      <c r="AU569" s="24"/>
      <c r="AV569" s="298">
        <f t="shared" ref="AV569" si="923">+AP569/H569</f>
        <v>0.80218240671340535</v>
      </c>
      <c r="AW569" s="298"/>
      <c r="AX569" s="24">
        <f t="shared" ref="AX569" si="924">+AP569/BW569</f>
        <v>60217.317857142858</v>
      </c>
      <c r="AY569" s="308"/>
      <c r="AZ569" s="111"/>
      <c r="BA569" s="65">
        <f t="shared" ref="BA569" si="925">+BC569-BC568</f>
        <v>2018518</v>
      </c>
      <c r="BB569" s="66"/>
      <c r="BC569" s="66">
        <v>641851374</v>
      </c>
      <c r="BD569" s="66"/>
      <c r="BE569" s="66">
        <f t="shared" ref="BE569" si="926">+D569</f>
        <v>113922</v>
      </c>
      <c r="BF569" s="66"/>
      <c r="BG569" s="144">
        <f t="shared" ref="BG569" si="927">+BE569/BA569</f>
        <v>5.6438436516295619E-2</v>
      </c>
      <c r="BH569" s="66"/>
      <c r="BI569" s="170"/>
      <c r="BJ569" s="66"/>
      <c r="BK569" s="66">
        <f t="shared" ref="BK569" si="928">SUM(BA563:BA569)</f>
        <v>12833144</v>
      </c>
      <c r="BL569" s="66"/>
      <c r="BM569" s="144">
        <f t="shared" ref="BM569" si="929">+Q569/BK569</f>
        <v>5.4440907076239463E-2</v>
      </c>
      <c r="BN569" s="65">
        <f t="shared" ref="BN569" si="930">+BC569/BW569</f>
        <v>1146163.1678571429</v>
      </c>
      <c r="BO569" s="66"/>
      <c r="BP569" s="66">
        <f t="shared" ref="BP569" si="931">+BP568+BE569</f>
        <v>41130466</v>
      </c>
      <c r="BQ569" s="66"/>
      <c r="BR569" s="435">
        <f t="shared" ref="BR569" si="932">+BP569/BC569</f>
        <v>6.4080981464098255E-2</v>
      </c>
      <c r="BS569" s="66"/>
      <c r="BT569" s="75"/>
      <c r="BU569" s="170"/>
      <c r="BV569" s="1"/>
      <c r="BW569" s="61">
        <f t="shared" si="407"/>
        <v>560</v>
      </c>
    </row>
    <row r="570" spans="2:75" x14ac:dyDescent="0.3">
      <c r="B570" s="158">
        <f t="shared" si="457"/>
        <v>44470</v>
      </c>
      <c r="C570" s="61"/>
      <c r="D570" s="17">
        <v>120876</v>
      </c>
      <c r="E570" s="16"/>
      <c r="F570" s="16"/>
      <c r="G570" s="16"/>
      <c r="H570" s="16">
        <f t="shared" ref="H570" si="933">+H569+D570</f>
        <v>42158320</v>
      </c>
      <c r="I570" s="16"/>
      <c r="J570" s="436">
        <f t="shared" ref="J570" si="934">+D570/H569</f>
        <v>2.8754364799153821E-3</v>
      </c>
      <c r="K570" s="16"/>
      <c r="L570" s="16"/>
      <c r="M570" s="16"/>
      <c r="N570" s="16">
        <f t="shared" ref="N570" si="935">SUM(D564:D570)</f>
        <v>688517</v>
      </c>
      <c r="O570" s="16">
        <f t="shared" ref="O570" si="936">+H570/BW570</f>
        <v>75148.520499108738</v>
      </c>
      <c r="P570" s="41"/>
      <c r="Q570" s="17">
        <f t="shared" ref="Q570" si="937">SUM(D564:D570)</f>
        <v>688517</v>
      </c>
      <c r="R570" s="16"/>
      <c r="S570" s="60">
        <f t="shared" ref="S570" si="938">+(Q570-Q563)/Q563</f>
        <v>-1.6118960212747412E-2</v>
      </c>
      <c r="T570" s="16"/>
      <c r="U570" s="41"/>
      <c r="V570" s="10">
        <f t="shared" si="356"/>
        <v>462</v>
      </c>
      <c r="W570" s="34">
        <v>1821</v>
      </c>
      <c r="X570" s="33">
        <v>4256</v>
      </c>
      <c r="Y570" s="33"/>
      <c r="Z570" s="33">
        <f t="shared" ref="Z570" si="939">SUM(W565:W570)</f>
        <v>8934</v>
      </c>
      <c r="AA570" s="33">
        <f t="shared" ref="AA570" si="940">+AA569+W570</f>
        <v>675378</v>
      </c>
      <c r="AB570" s="33"/>
      <c r="AC570" s="46">
        <f t="shared" ref="AC570" si="941">+AA570/H570</f>
        <v>1.6020040646780993E-2</v>
      </c>
      <c r="AD570" s="33"/>
      <c r="AE570" s="33">
        <f t="shared" ref="AE570" si="942">+AA570/BW570</f>
        <v>1203.8823529411766</v>
      </c>
      <c r="AF570" s="50"/>
      <c r="AG570" s="33">
        <f t="shared" ref="AG570" si="943">SUM(W564:W570)</f>
        <v>10129</v>
      </c>
      <c r="AH570" s="33">
        <f t="shared" ref="AH570" si="944">SUM(D541:D1081)</f>
        <v>1122600948.060914</v>
      </c>
      <c r="AI570" s="213">
        <f t="shared" ref="AI570" si="945">+(AG570-AG563)/AG563</f>
        <v>2.772002772002772E-3</v>
      </c>
      <c r="AJ570" s="50"/>
      <c r="AK570" s="111"/>
      <c r="AL570" s="23">
        <f t="shared" ref="AL570" si="946">+AP570-AP569</f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ref="AR570" si="947">+AL570/AP569</f>
        <v>2.8111277196065276E-3</v>
      </c>
      <c r="AS570" s="25"/>
      <c r="AT570" s="25"/>
      <c r="AU570" s="24"/>
      <c r="AV570" s="298">
        <f t="shared" ref="AV570" si="948">+AP570/H570</f>
        <v>0.80213096726814537</v>
      </c>
      <c r="AW570" s="298"/>
      <c r="AX570" s="24">
        <f t="shared" ref="AX570" si="949">+AP570/BW570</f>
        <v>60278.955436720142</v>
      </c>
      <c r="AY570" s="308"/>
      <c r="AZ570" s="111"/>
      <c r="BA570" s="65">
        <f t="shared" ref="BA570" si="950">+BC570-BC569</f>
        <v>1915333</v>
      </c>
      <c r="BB570" s="66"/>
      <c r="BC570" s="66">
        <v>643766707</v>
      </c>
      <c r="BD570" s="66"/>
      <c r="BE570" s="66">
        <f t="shared" ref="BE570" si="951">+D570</f>
        <v>120876</v>
      </c>
      <c r="BF570" s="66"/>
      <c r="BG570" s="144">
        <f t="shared" ref="BG570" si="952">+BE570/BA570</f>
        <v>6.3109652472964226E-2</v>
      </c>
      <c r="BH570" s="66"/>
      <c r="BI570" s="170"/>
      <c r="BJ570" s="66"/>
      <c r="BK570" s="66">
        <f t="shared" ref="BK570" si="953">SUM(BA564:BA570)</f>
        <v>12609272</v>
      </c>
      <c r="BL570" s="66"/>
      <c r="BM570" s="144">
        <f t="shared" ref="BM570" si="954">+Q570/BK570</f>
        <v>5.4604024720856209E-2</v>
      </c>
      <c r="BN570" s="65">
        <f t="shared" ref="BN570" si="955">+BC570/BW570</f>
        <v>1147534.2370766487</v>
      </c>
      <c r="BO570" s="66"/>
      <c r="BP570" s="66">
        <f t="shared" ref="BP570" si="956">+BP569+BE570</f>
        <v>41251342</v>
      </c>
      <c r="BQ570" s="66"/>
      <c r="BR570" s="435">
        <f t="shared" ref="BR570" si="957">+BP570/BC570</f>
        <v>6.4078091568658888E-2</v>
      </c>
      <c r="BS570" s="66"/>
      <c r="BT570" s="75"/>
      <c r="BU570" s="170"/>
      <c r="BV570" s="1"/>
      <c r="BW570" s="61">
        <f t="shared" si="407"/>
        <v>561</v>
      </c>
    </row>
    <row r="571" spans="2:75" x14ac:dyDescent="0.3">
      <c r="B571" s="158">
        <f t="shared" si="457"/>
        <v>44471</v>
      </c>
      <c r="C571" s="61"/>
      <c r="D571" s="17">
        <v>46482</v>
      </c>
      <c r="E571" s="16"/>
      <c r="F571" s="16"/>
      <c r="G571" s="16"/>
      <c r="H571" s="16">
        <f t="shared" ref="H571" si="958">+H570+D571</f>
        <v>42204802</v>
      </c>
      <c r="I571" s="16"/>
      <c r="J571" s="436">
        <f t="shared" ref="J571" si="959">+D571/H570</f>
        <v>1.1025581664544507E-3</v>
      </c>
      <c r="K571" s="16"/>
      <c r="L571" s="16"/>
      <c r="M571" s="16"/>
      <c r="N571" s="16">
        <f t="shared" ref="N571" si="960">SUM(D565:D571)</f>
        <v>650220</v>
      </c>
      <c r="O571" s="16">
        <f t="shared" ref="O571" si="961">+H571/BW571</f>
        <v>75097.512455516015</v>
      </c>
      <c r="P571" s="41"/>
      <c r="Q571" s="17">
        <f t="shared" ref="Q571" si="962">SUM(D565:D571)</f>
        <v>650220</v>
      </c>
      <c r="R571" s="16"/>
      <c r="S571" s="60">
        <f t="shared" ref="S571" si="963">+(Q571-Q564)/Q564</f>
        <v>-9.6937988964149457E-2</v>
      </c>
      <c r="T571" s="16"/>
      <c r="U571" s="41"/>
      <c r="V571" s="10">
        <f t="shared" si="356"/>
        <v>463</v>
      </c>
      <c r="W571" s="34">
        <v>690</v>
      </c>
      <c r="X571" s="33">
        <v>4256</v>
      </c>
      <c r="Y571" s="33"/>
      <c r="Z571" s="33">
        <f t="shared" ref="Z571" si="964">SUM(W566:W571)</f>
        <v>9038</v>
      </c>
      <c r="AA571" s="33">
        <f t="shared" ref="AA571" si="965">+AA570+W571</f>
        <v>676068</v>
      </c>
      <c r="AB571" s="33"/>
      <c r="AC571" s="46">
        <f t="shared" ref="AC571" si="966">+AA571/H571</f>
        <v>1.6018745923745834E-2</v>
      </c>
      <c r="AD571" s="33"/>
      <c r="AE571" s="33">
        <f t="shared" ref="AE571" si="967">+AA571/BW571</f>
        <v>1202.9679715302491</v>
      </c>
      <c r="AF571" s="50"/>
      <c r="AG571" s="33">
        <f t="shared" ref="AG571" si="968">SUM(W565:W571)</f>
        <v>9624</v>
      </c>
      <c r="AH571" s="33">
        <f t="shared" ref="AH571" si="969">SUM(D542:D1082)</f>
        <v>1122423380.060914</v>
      </c>
      <c r="AI571" s="213">
        <f t="shared" ref="AI571" si="970">+(AG571-AG564)/AG564</f>
        <v>-7.8778596726332917E-2</v>
      </c>
      <c r="AJ571" s="50"/>
      <c r="AK571" s="111"/>
      <c r="AL571" s="23">
        <f t="shared" ref="AL571" si="971">+AP571-AP570</f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ref="AR571" si="972">+AL571/AP570</f>
        <v>3.000458888493881E-3</v>
      </c>
      <c r="AS571" s="25"/>
      <c r="AT571" s="25"/>
      <c r="AU571" s="24"/>
      <c r="AV571" s="298">
        <f t="shared" ref="AV571" si="973">+AP571/H571</f>
        <v>0.80365165556279594</v>
      </c>
      <c r="AW571" s="298"/>
      <c r="AX571" s="24">
        <f t="shared" ref="AX571" si="974">+AP571/BW571</f>
        <v>60352.240213523131</v>
      </c>
      <c r="AY571" s="308"/>
      <c r="AZ571" s="111"/>
      <c r="BA571" s="65">
        <f t="shared" ref="BA571" si="975">+BC571-BC570</f>
        <v>573593</v>
      </c>
      <c r="BB571" s="66"/>
      <c r="BC571" s="66">
        <v>644340300</v>
      </c>
      <c r="BD571" s="66"/>
      <c r="BE571" s="66">
        <f t="shared" ref="BE571" si="976">+D571</f>
        <v>46482</v>
      </c>
      <c r="BF571" s="66"/>
      <c r="BG571" s="144">
        <f t="shared" ref="BG571" si="977">+BE571/BA571</f>
        <v>8.1036553793369159E-2</v>
      </c>
      <c r="BH571" s="66"/>
      <c r="BI571" s="170"/>
      <c r="BJ571" s="66"/>
      <c r="BK571" s="66">
        <f t="shared" ref="BK571" si="978">SUM(BA565:BA571)</f>
        <v>11670234</v>
      </c>
      <c r="BL571" s="66"/>
      <c r="BM571" s="144">
        <f t="shared" ref="BM571" si="979">+Q571/BK571</f>
        <v>5.5716106463675023E-2</v>
      </c>
      <c r="BN571" s="65">
        <f t="shared" ref="BN571" si="980">+BC571/BW571</f>
        <v>1146512.9893238435</v>
      </c>
      <c r="BO571" s="66"/>
      <c r="BP571" s="66">
        <f t="shared" ref="BP571" si="981">+BP570+BE571</f>
        <v>41297824</v>
      </c>
      <c r="BQ571" s="66"/>
      <c r="BR571" s="435">
        <f t="shared" ref="BR571" si="982">+BP571/BC571</f>
        <v>6.4093188025023423E-2</v>
      </c>
      <c r="BS571" s="66"/>
      <c r="BT571" s="75"/>
      <c r="BU571" s="170"/>
      <c r="BV571" s="1"/>
      <c r="BW571" s="61">
        <f t="shared" si="407"/>
        <v>562</v>
      </c>
    </row>
    <row r="572" spans="2:75" x14ac:dyDescent="0.3">
      <c r="B572" s="347">
        <f t="shared" si="457"/>
        <v>44472</v>
      </c>
      <c r="C572" s="61"/>
      <c r="D572" s="17">
        <v>26933</v>
      </c>
      <c r="E572" s="16"/>
      <c r="F572" s="16"/>
      <c r="G572" s="16"/>
      <c r="H572" s="16">
        <f t="shared" ref="H572" si="983">+H571+D572</f>
        <v>42231735</v>
      </c>
      <c r="I572" s="16"/>
      <c r="J572" s="436">
        <f t="shared" ref="J572" si="984">+D572/H571</f>
        <v>6.38150132773991E-4</v>
      </c>
      <c r="K572" s="16"/>
      <c r="L572" s="16"/>
      <c r="M572" s="16"/>
      <c r="N572" s="16">
        <f t="shared" ref="N572" si="985">SUM(D566:D572)</f>
        <v>618531</v>
      </c>
      <c r="O572" s="16">
        <f t="shared" ref="O572" si="986">+H572/BW572</f>
        <v>75011.962699822383</v>
      </c>
      <c r="P572" s="41"/>
      <c r="Q572" s="17">
        <f t="shared" ref="Q572" si="987">SUM(D566:D572)</f>
        <v>618531</v>
      </c>
      <c r="R572" s="16"/>
      <c r="S572" s="60">
        <f t="shared" ref="S572" si="988">+(Q572-Q565)/Q565</f>
        <v>-0.16655976888519985</v>
      </c>
      <c r="T572" s="16"/>
      <c r="U572" s="41"/>
      <c r="V572" s="10">
        <f t="shared" si="356"/>
        <v>464</v>
      </c>
      <c r="W572" s="34">
        <v>259</v>
      </c>
      <c r="X572" s="33">
        <v>4256</v>
      </c>
      <c r="Y572" s="33"/>
      <c r="Z572" s="33">
        <f t="shared" ref="Z572" si="989">SUM(W567:W572)</f>
        <v>8608</v>
      </c>
      <c r="AA572" s="33">
        <f t="shared" ref="AA572" si="990">+AA571+W572</f>
        <v>676327</v>
      </c>
      <c r="AB572" s="33"/>
      <c r="AC572" s="46">
        <f t="shared" ref="AC572" si="991">+AA572/H572</f>
        <v>1.6014662906934797E-2</v>
      </c>
      <c r="AD572" s="33"/>
      <c r="AE572" s="33">
        <f t="shared" ref="AE572" si="992">+AA572/BW572</f>
        <v>1201.291296625222</v>
      </c>
      <c r="AF572" s="50"/>
      <c r="AG572" s="33">
        <f t="shared" ref="AG572" si="993">SUM(W566:W572)</f>
        <v>9297</v>
      </c>
      <c r="AH572" s="33">
        <f t="shared" ref="AH572" si="994">SUM(D543:D1083)</f>
        <v>1122240787.060914</v>
      </c>
      <c r="AI572" s="213">
        <f t="shared" ref="AI572" si="995">+(AG572-AG565)/AG565</f>
        <v>-0.12786116322701688</v>
      </c>
      <c r="AJ572" s="50"/>
      <c r="AK572" s="111"/>
      <c r="AL572" s="23">
        <f t="shared" ref="AL572" si="996">+AP572-AP571</f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ref="AR572" si="997">+AL572/AP571</f>
        <v>5.9520090816785293E-4</v>
      </c>
      <c r="AS572" s="25"/>
      <c r="AT572" s="25"/>
      <c r="AU572" s="24"/>
      <c r="AV572" s="298">
        <f t="shared" ref="AV572" si="998">+AP572/H572</f>
        <v>0.80361716135981631</v>
      </c>
      <c r="AW572" s="298"/>
      <c r="AX572" s="24">
        <f t="shared" ref="AX572" si="999">+AP572/BW572</f>
        <v>60280.900532859683</v>
      </c>
      <c r="AY572" s="308"/>
      <c r="AZ572" s="111"/>
      <c r="BA572" s="65">
        <f t="shared" ref="BA572" si="1000">+BC572-BC571</f>
        <v>408356</v>
      </c>
      <c r="BB572" s="66"/>
      <c r="BC572" s="66">
        <v>644748656</v>
      </c>
      <c r="BD572" s="66"/>
      <c r="BE572" s="66">
        <f t="shared" ref="BE572" si="1001">+D572</f>
        <v>26933</v>
      </c>
      <c r="BF572" s="66"/>
      <c r="BG572" s="144">
        <f t="shared" ref="BG572" si="1002">+BE572/BA572</f>
        <v>6.5954706187738146E-2</v>
      </c>
      <c r="BH572" s="66"/>
      <c r="BI572" s="170"/>
      <c r="BJ572" s="66"/>
      <c r="BK572" s="66">
        <f t="shared" ref="BK572" si="1003">SUM(BA566:BA572)</f>
        <v>10934841</v>
      </c>
      <c r="BL572" s="66"/>
      <c r="BM572" s="144">
        <f t="shared" ref="BM572" si="1004">+Q572/BK572</f>
        <v>5.656515718884253E-2</v>
      </c>
      <c r="BN572" s="65">
        <f t="shared" ref="BN572" si="1005">+BC572/BW572</f>
        <v>1145201.8756660747</v>
      </c>
      <c r="BO572" s="66"/>
      <c r="BP572" s="66">
        <f t="shared" ref="BP572" si="1006">+BP571+BE572</f>
        <v>41324757</v>
      </c>
      <c r="BQ572" s="66"/>
      <c r="BR572" s="435">
        <f t="shared" ref="BR572" si="1007">+BP572/BC572</f>
        <v>6.4094367030367264E-2</v>
      </c>
      <c r="BS572" s="66"/>
      <c r="BT572" s="75"/>
      <c r="BU572" s="170"/>
      <c r="BV572" s="1"/>
      <c r="BW572" s="61">
        <f t="shared" si="407"/>
        <v>563</v>
      </c>
    </row>
    <row r="573" spans="2:75" x14ac:dyDescent="0.3">
      <c r="B573" s="158">
        <f t="shared" si="457"/>
        <v>44473</v>
      </c>
      <c r="C573" s="61"/>
      <c r="D573" s="17">
        <v>73729</v>
      </c>
      <c r="E573" s="16"/>
      <c r="F573" s="16"/>
      <c r="G573" s="16"/>
      <c r="H573" s="16">
        <f t="shared" ref="H573" si="1008">+H572+D573</f>
        <v>42305464</v>
      </c>
      <c r="I573" s="16"/>
      <c r="J573" s="436">
        <f t="shared" ref="J573" si="1009">+D573/H572</f>
        <v>1.7458198200950067E-3</v>
      </c>
      <c r="K573" s="16"/>
      <c r="L573" s="16"/>
      <c r="M573" s="16"/>
      <c r="N573" s="16">
        <f t="shared" ref="N573" si="1010">SUM(D567:D573)</f>
        <v>610851</v>
      </c>
      <c r="O573" s="16">
        <f t="shared" ref="O573" si="1011">+H573/BW573</f>
        <v>75009.687943262412</v>
      </c>
      <c r="P573" s="41"/>
      <c r="Q573" s="17">
        <f t="shared" ref="Q573" si="1012">SUM(D567:D573)</f>
        <v>610851</v>
      </c>
      <c r="R573" s="16"/>
      <c r="S573" s="60">
        <f t="shared" ref="S573" si="1013">+(Q573-Q566)/Q566</f>
        <v>-0.17170387224585379</v>
      </c>
      <c r="T573" s="16"/>
      <c r="U573" s="41"/>
      <c r="V573" s="10">
        <f t="shared" si="356"/>
        <v>465</v>
      </c>
      <c r="W573" s="34">
        <v>733</v>
      </c>
      <c r="X573" s="33">
        <v>4256</v>
      </c>
      <c r="Y573" s="33"/>
      <c r="Z573" s="33">
        <f t="shared" ref="Z573" si="1014">SUM(W568:W573)</f>
        <v>7505</v>
      </c>
      <c r="AA573" s="33">
        <f t="shared" ref="AA573" si="1015">+AA572+W573</f>
        <v>677060</v>
      </c>
      <c r="AB573" s="33"/>
      <c r="AC573" s="46">
        <f t="shared" ref="AC573" si="1016">+AA573/H573</f>
        <v>1.6004079283943085E-2</v>
      </c>
      <c r="AD573" s="33"/>
      <c r="AE573" s="33">
        <f t="shared" ref="AE573" si="1017">+AA573/BW573</f>
        <v>1200.4609929078015</v>
      </c>
      <c r="AF573" s="50"/>
      <c r="AG573" s="33">
        <f t="shared" ref="AG573" si="1018">SUM(W567:W573)</f>
        <v>9341</v>
      </c>
      <c r="AH573" s="33">
        <f t="shared" ref="AH573" si="1019">SUM(D544:D1084)</f>
        <v>1122182105.060914</v>
      </c>
      <c r="AI573" s="213">
        <f t="shared" ref="AI573" si="1020">+(AG573-AG566)/AG566</f>
        <v>-0.11902291804206357</v>
      </c>
      <c r="AJ573" s="50"/>
      <c r="AK573" s="111"/>
      <c r="AL573" s="23">
        <f t="shared" ref="AL573" si="1021">+AP573-AP572</f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ref="AR573" si="1022">+AL573/AP572</f>
        <v>6.3830827298850465E-3</v>
      </c>
      <c r="AS573" s="25"/>
      <c r="AT573" s="25"/>
      <c r="AU573" s="24"/>
      <c r="AV573" s="298">
        <f t="shared" ref="AV573" si="1023">+AP573/H573</f>
        <v>0.80733725080996632</v>
      </c>
      <c r="AW573" s="298"/>
      <c r="AX573" s="24">
        <f t="shared" ref="AX573" si="1024">+AP573/BW573</f>
        <v>60558.115248226954</v>
      </c>
      <c r="AY573" s="308"/>
      <c r="AZ573" s="111"/>
      <c r="BA573" s="65">
        <f t="shared" ref="BA573" si="1025">+BC573-BC572</f>
        <v>4512688</v>
      </c>
      <c r="BB573" s="66"/>
      <c r="BC573" s="66">
        <v>649261344</v>
      </c>
      <c r="BD573" s="66"/>
      <c r="BE573" s="66">
        <f t="shared" ref="BE573" si="1026">+D573</f>
        <v>73729</v>
      </c>
      <c r="BF573" s="66"/>
      <c r="BG573" s="144">
        <f t="shared" ref="BG573" si="1027">+BE573/BA573</f>
        <v>1.6338155884031869E-2</v>
      </c>
      <c r="BH573" s="66"/>
      <c r="BI573" s="170"/>
      <c r="BJ573" s="66"/>
      <c r="BK573" s="66">
        <f t="shared" ref="BK573" si="1028">SUM(BA567:BA573)</f>
        <v>12737407</v>
      </c>
      <c r="BL573" s="66"/>
      <c r="BM573" s="144">
        <f t="shared" ref="BM573" si="1029">+Q573/BK573</f>
        <v>4.7957249069610478E-2</v>
      </c>
      <c r="BN573" s="65">
        <f t="shared" ref="BN573" si="1030">+BC573/BW573</f>
        <v>1151172.5957446808</v>
      </c>
      <c r="BO573" s="66"/>
      <c r="BP573" s="66">
        <f t="shared" ref="BP573" si="1031">+BP572+BE573</f>
        <v>41398486</v>
      </c>
      <c r="BQ573" s="66"/>
      <c r="BR573" s="435">
        <f t="shared" ref="BR573" si="1032">+BP573/BC573</f>
        <v>6.3762437703360333E-2</v>
      </c>
      <c r="BS573" s="66"/>
      <c r="BT573" s="75"/>
      <c r="BU573" s="170"/>
      <c r="BV573" s="1"/>
      <c r="BW573" s="61">
        <f t="shared" si="407"/>
        <v>564</v>
      </c>
    </row>
    <row r="574" spans="2:75" x14ac:dyDescent="0.3">
      <c r="B574" s="158">
        <f t="shared" si="457"/>
        <v>44474</v>
      </c>
      <c r="C574" s="61"/>
      <c r="D574" s="17">
        <v>94811</v>
      </c>
      <c r="E574" s="16"/>
      <c r="F574" s="16"/>
      <c r="G574" s="16"/>
      <c r="H574" s="16">
        <f t="shared" ref="H574" si="1033">+H573+D574</f>
        <v>42400275</v>
      </c>
      <c r="I574" s="16"/>
      <c r="J574" s="436">
        <f t="shared" ref="J574" si="1034">+D574/H573</f>
        <v>2.2411053097065666E-3</v>
      </c>
      <c r="K574" s="16"/>
      <c r="L574" s="16"/>
      <c r="M574" s="16"/>
      <c r="N574" s="16">
        <f t="shared" ref="N574" si="1035">SUM(D568:D574)</f>
        <v>600029</v>
      </c>
      <c r="O574" s="16">
        <f t="shared" ref="O574" si="1036">+H574/BW574</f>
        <v>75044.734513274336</v>
      </c>
      <c r="P574" s="41"/>
      <c r="Q574" s="17">
        <f t="shared" ref="Q574" si="1037">SUM(D568:D574)</f>
        <v>600029</v>
      </c>
      <c r="R574" s="16"/>
      <c r="S574" s="60">
        <f t="shared" ref="S574" si="1038">+(Q574-Q567)/Q567</f>
        <v>-0.16954796528324659</v>
      </c>
      <c r="T574" s="16"/>
      <c r="U574" s="41"/>
      <c r="V574" s="10">
        <f t="shared" si="356"/>
        <v>466</v>
      </c>
      <c r="W574" s="34">
        <v>1811</v>
      </c>
      <c r="X574" s="33">
        <v>4256</v>
      </c>
      <c r="Y574" s="33"/>
      <c r="Z574" s="33">
        <f t="shared" ref="Z574" si="1039">SUM(W569:W574)</f>
        <v>7126</v>
      </c>
      <c r="AA574" s="33">
        <f t="shared" ref="AA574" si="1040">+AA573+W574</f>
        <v>678871</v>
      </c>
      <c r="AB574" s="33"/>
      <c r="AC574" s="46">
        <f t="shared" ref="AC574" si="1041">+AA574/H574</f>
        <v>1.6011004645606661E-2</v>
      </c>
      <c r="AD574" s="33"/>
      <c r="AE574" s="33">
        <f t="shared" ref="AE574" si="1042">+AA574/BW574</f>
        <v>1201.5415929203539</v>
      </c>
      <c r="AF574" s="50"/>
      <c r="AG574" s="33">
        <f t="shared" ref="AG574" si="1043">SUM(W568:W574)</f>
        <v>9316</v>
      </c>
      <c r="AH574" s="33">
        <f t="shared" ref="AH574" si="1044">SUM(D545:D1085)</f>
        <v>1122146519.060914</v>
      </c>
      <c r="AI574" s="213">
        <f t="shared" ref="AI574" si="1045">+(AG574-AG567)/AG567</f>
        <v>-0.11377473363774733</v>
      </c>
      <c r="AJ574" s="50"/>
      <c r="AK574" s="111"/>
      <c r="AL574" s="23">
        <f t="shared" ref="AL574" si="1046">+AP574-AP573</f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ref="AR574" si="1047">+AL574/AP573</f>
        <v>3.7284389237850976E-3</v>
      </c>
      <c r="AS574" s="25"/>
      <c r="AT574" s="25"/>
      <c r="AU574" s="24"/>
      <c r="AV574" s="298">
        <f t="shared" ref="AV574" si="1048">+AP574/H574</f>
        <v>0.80853534558443307</v>
      </c>
      <c r="AW574" s="298"/>
      <c r="AX574" s="24">
        <f t="shared" ref="AX574" si="1049">+AP574/BW574</f>
        <v>60676.320353982301</v>
      </c>
      <c r="AY574" s="308"/>
      <c r="AZ574" s="111"/>
      <c r="BA574" s="65">
        <f t="shared" ref="BA574" si="1050">+BC574-BC573</f>
        <v>1427929</v>
      </c>
      <c r="BB574" s="66"/>
      <c r="BC574" s="66">
        <v>650689273</v>
      </c>
      <c r="BD574" s="66"/>
      <c r="BE574" s="66">
        <f t="shared" ref="BE574" si="1051">+D574</f>
        <v>94811</v>
      </c>
      <c r="BF574" s="66"/>
      <c r="BG574" s="144">
        <f t="shared" ref="BG574" si="1052">+BE574/BA574</f>
        <v>6.6397558982274327E-2</v>
      </c>
      <c r="BH574" s="66"/>
      <c r="BI574" s="170"/>
      <c r="BJ574" s="66"/>
      <c r="BK574" s="66">
        <f t="shared" ref="BK574" si="1053">SUM(BA568:BA574)</f>
        <v>12639534</v>
      </c>
      <c r="BL574" s="66"/>
      <c r="BM574" s="144">
        <f t="shared" ref="BM574" si="1054">+Q574/BK574</f>
        <v>4.7472398903313999E-2</v>
      </c>
      <c r="BN574" s="65">
        <f t="shared" ref="BN574" si="1055">+BC574/BW574</f>
        <v>1151662.4300884956</v>
      </c>
      <c r="BO574" s="66"/>
      <c r="BP574" s="66">
        <f t="shared" ref="BP574" si="1056">+BP573+BE574</f>
        <v>41493297</v>
      </c>
      <c r="BQ574" s="66"/>
      <c r="BR574" s="435">
        <f t="shared" ref="BR574" si="1057">+BP574/BC574</f>
        <v>6.3768220442140283E-2</v>
      </c>
      <c r="BS574" s="66"/>
      <c r="BT574" s="75"/>
      <c r="BU574" s="170"/>
      <c r="BV574" s="1"/>
      <c r="BW574" s="61">
        <f t="shared" si="407"/>
        <v>565</v>
      </c>
    </row>
    <row r="575" spans="2:75" x14ac:dyDescent="0.3">
      <c r="B575" s="158">
        <f t="shared" si="457"/>
        <v>44475</v>
      </c>
      <c r="C575" s="61"/>
      <c r="D575" s="17">
        <v>107987</v>
      </c>
      <c r="E575" s="16"/>
      <c r="F575" s="16"/>
      <c r="G575" s="16"/>
      <c r="H575" s="16">
        <f t="shared" ref="H575" si="1058">+H574+D575</f>
        <v>42508262</v>
      </c>
      <c r="I575" s="16"/>
      <c r="J575" s="436">
        <f t="shared" ref="J575" si="1059">+D575/H574</f>
        <v>2.5468466890839741E-3</v>
      </c>
      <c r="K575" s="16"/>
      <c r="L575" s="16"/>
      <c r="M575" s="16"/>
      <c r="N575" s="16">
        <f t="shared" ref="N575" si="1060">SUM(D569:D575)</f>
        <v>584740</v>
      </c>
      <c r="O575" s="16">
        <f t="shared" ref="O575" si="1061">+H575/BW575</f>
        <v>75102.936395759723</v>
      </c>
      <c r="P575" s="41"/>
      <c r="Q575" s="17">
        <f t="shared" ref="Q575" si="1062">SUM(D569:D575)</f>
        <v>584740</v>
      </c>
      <c r="R575" s="16"/>
      <c r="S575" s="60">
        <f t="shared" ref="S575" si="1063">+(Q575-Q568)/Q568</f>
        <v>-0.17895390128182267</v>
      </c>
      <c r="T575" s="16"/>
      <c r="U575" s="41"/>
      <c r="V575" s="10">
        <f t="shared" si="356"/>
        <v>467</v>
      </c>
      <c r="W575" s="34">
        <v>2102</v>
      </c>
      <c r="X575" s="33">
        <v>4256</v>
      </c>
      <c r="Y575" s="33"/>
      <c r="Z575" s="33">
        <f t="shared" ref="Z575" si="1064">SUM(W570:W575)</f>
        <v>7416</v>
      </c>
      <c r="AA575" s="33">
        <f t="shared" ref="AA575" si="1065">+AA574+W575</f>
        <v>680973</v>
      </c>
      <c r="AB575" s="33"/>
      <c r="AC575" s="46">
        <f t="shared" ref="AC575" si="1066">+AA575/H575</f>
        <v>1.6019779872439858E-2</v>
      </c>
      <c r="AD575" s="33"/>
      <c r="AE575" s="33">
        <f t="shared" ref="AE575" si="1067">+AA575/BW575</f>
        <v>1203.1325088339222</v>
      </c>
      <c r="AF575" s="50"/>
      <c r="AG575" s="33">
        <f t="shared" ref="AG575" si="1068">SUM(W569:W575)</f>
        <v>9228</v>
      </c>
      <c r="AH575" s="33">
        <f t="shared" ref="AH575" si="1069">SUM(D546:D1086)</f>
        <v>1122106875.060914</v>
      </c>
      <c r="AI575" s="213">
        <f t="shared" ref="AI575" si="1070">+(AG575-AG568)/AG568</f>
        <v>-0.11896123734962764</v>
      </c>
      <c r="AJ575" s="50"/>
      <c r="AK575" s="111"/>
      <c r="AL575" s="23">
        <f t="shared" ref="AL575" si="1071">+AP575-AP574</f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ref="AR575" si="1072">+AL575/AP574</f>
        <v>3.2146494086523992E-3</v>
      </c>
      <c r="AS575" s="25"/>
      <c r="AT575" s="25"/>
      <c r="AU575" s="24"/>
      <c r="AV575" s="298">
        <f t="shared" ref="AV575" si="1073">+AP575/H575</f>
        <v>0.80907391603072365</v>
      </c>
      <c r="AW575" s="298"/>
      <c r="AX575" s="24">
        <f t="shared" ref="AX575" si="1074">+AP575/BW575</f>
        <v>60763.826855123676</v>
      </c>
      <c r="AY575" s="308"/>
      <c r="AZ575" s="111"/>
      <c r="BA575" s="65">
        <f t="shared" ref="BA575" si="1075">+BC575-BC574</f>
        <v>1700356</v>
      </c>
      <c r="BB575" s="66"/>
      <c r="BC575" s="66">
        <v>652389629</v>
      </c>
      <c r="BD575" s="66"/>
      <c r="BE575" s="66">
        <f t="shared" ref="BE575" si="1076">+D575</f>
        <v>107987</v>
      </c>
      <c r="BF575" s="66"/>
      <c r="BG575" s="144">
        <f t="shared" ref="BG575" si="1077">+BE575/BA575</f>
        <v>6.3508465286093024E-2</v>
      </c>
      <c r="BH575" s="66"/>
      <c r="BI575" s="170"/>
      <c r="BJ575" s="66"/>
      <c r="BK575" s="66">
        <f t="shared" ref="BK575" si="1078">SUM(BA569:BA575)</f>
        <v>12556773</v>
      </c>
      <c r="BL575" s="66"/>
      <c r="BM575" s="144">
        <f t="shared" ref="BM575" si="1079">+Q575/BK575</f>
        <v>4.6567696971188378E-2</v>
      </c>
      <c r="BN575" s="65">
        <f t="shared" ref="BN575" si="1080">+BC575/BW575</f>
        <v>1152631.8533568904</v>
      </c>
      <c r="BO575" s="66"/>
      <c r="BP575" s="66">
        <f t="shared" ref="BP575" si="1081">+BP574+BE575</f>
        <v>41601284</v>
      </c>
      <c r="BQ575" s="66"/>
      <c r="BR575" s="435">
        <f t="shared" ref="BR575" si="1082">+BP575/BC575</f>
        <v>6.3767543429173679E-2</v>
      </c>
      <c r="BS575" s="66"/>
      <c r="BT575" s="75"/>
      <c r="BU575" s="170"/>
      <c r="BV575" s="1"/>
      <c r="BW575" s="61">
        <f t="shared" si="407"/>
        <v>566</v>
      </c>
    </row>
    <row r="576" spans="2:75" x14ac:dyDescent="0.3">
      <c r="B576" s="158">
        <f t="shared" si="457"/>
        <v>44476</v>
      </c>
      <c r="C576" s="61"/>
      <c r="D576" s="17">
        <v>108725</v>
      </c>
      <c r="E576" s="16"/>
      <c r="F576" s="16"/>
      <c r="G576" s="16"/>
      <c r="H576" s="16">
        <f t="shared" ref="H576" si="1083">+H575+D576</f>
        <v>42616987</v>
      </c>
      <c r="I576" s="16"/>
      <c r="J576" s="436">
        <f t="shared" ref="J576" si="1084">+D576/H575</f>
        <v>2.5577380698368706E-3</v>
      </c>
      <c r="K576" s="16"/>
      <c r="L576" s="16"/>
      <c r="M576" s="16"/>
      <c r="N576" s="16">
        <f t="shared" ref="N576" si="1085">SUM(D570:D576)</f>
        <v>579543</v>
      </c>
      <c r="O576" s="16">
        <f t="shared" ref="O576" si="1086">+H576/BW576</f>
        <v>75162.234567901236</v>
      </c>
      <c r="P576" s="41"/>
      <c r="Q576" s="17">
        <f t="shared" ref="Q576" si="1087">SUM(D570:D576)</f>
        <v>579543</v>
      </c>
      <c r="R576" s="16"/>
      <c r="S576" s="60">
        <f t="shared" ref="S576" si="1088">+(Q576-Q569)/Q569</f>
        <v>-0.17047926853007522</v>
      </c>
      <c r="T576" s="16"/>
      <c r="U576" s="41"/>
      <c r="V576" s="10">
        <f t="shared" si="356"/>
        <v>468</v>
      </c>
      <c r="W576" s="34">
        <v>1876</v>
      </c>
      <c r="X576" s="33">
        <v>4256</v>
      </c>
      <c r="Y576" s="33"/>
      <c r="Z576" s="33">
        <f t="shared" ref="Z576" si="1089">SUM(W571:W576)</f>
        <v>7471</v>
      </c>
      <c r="AA576" s="33">
        <f t="shared" ref="AA576" si="1090">+AA575+W576</f>
        <v>682849</v>
      </c>
      <c r="AB576" s="33"/>
      <c r="AC576" s="46">
        <f t="shared" ref="AC576" si="1091">+AA576/H576</f>
        <v>1.6022930011452944E-2</v>
      </c>
      <c r="AD576" s="33"/>
      <c r="AE576" s="33">
        <f t="shared" ref="AE576" si="1092">+AA576/BW576</f>
        <v>1204.3192239858906</v>
      </c>
      <c r="AF576" s="50"/>
      <c r="AG576" s="33">
        <f t="shared" ref="AG576" si="1093">SUM(W570:W576)</f>
        <v>9292</v>
      </c>
      <c r="AH576" s="33">
        <f t="shared" ref="AH576" si="1094">SUM(D547:D1087)</f>
        <v>1121991099.060914</v>
      </c>
      <c r="AI576" s="213">
        <f t="shared" ref="AI576" si="1095">+(AG576-AG569)/AG569</f>
        <v>-9.8913886733902251E-2</v>
      </c>
      <c r="AJ576" s="50"/>
      <c r="AK576" s="111"/>
      <c r="AL576" s="23">
        <f t="shared" ref="AL576" si="1096">+AP576-AP575</f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ref="AR576" si="1097">+AL576/AP575</f>
        <v>2.5239642122489767E-3</v>
      </c>
      <c r="AS576" s="25"/>
      <c r="AT576" s="25"/>
      <c r="AU576" s="24"/>
      <c r="AV576" s="298">
        <f t="shared" ref="AV576" si="1098">+AP576/H576</f>
        <v>0.80904666019678961</v>
      </c>
      <c r="AW576" s="298"/>
      <c r="AX576" s="24">
        <f t="shared" ref="AX576" si="1099">+AP576/BW576</f>
        <v>60809.754850088182</v>
      </c>
      <c r="AY576" s="308"/>
      <c r="AZ576" s="111"/>
      <c r="BA576" s="65">
        <f t="shared" ref="BA576" si="1100">+BC576-BC575</f>
        <v>1776421</v>
      </c>
      <c r="BB576" s="66"/>
      <c r="BC576" s="66">
        <v>654166050</v>
      </c>
      <c r="BD576" s="66"/>
      <c r="BE576" s="66">
        <f t="shared" ref="BE576" si="1101">+D576</f>
        <v>108725</v>
      </c>
      <c r="BF576" s="66"/>
      <c r="BG576" s="144">
        <f t="shared" ref="BG576" si="1102">+BE576/BA576</f>
        <v>6.1204523026917604E-2</v>
      </c>
      <c r="BH576" s="66"/>
      <c r="BI576" s="170"/>
      <c r="BJ576" s="66"/>
      <c r="BK576" s="66">
        <f t="shared" ref="BK576" si="1103">SUM(BA570:BA576)</f>
        <v>12314676</v>
      </c>
      <c r="BL576" s="66"/>
      <c r="BM576" s="144">
        <f t="shared" ref="BM576" si="1104">+Q576/BK576</f>
        <v>4.7061165068411057E-2</v>
      </c>
      <c r="BN576" s="65">
        <f t="shared" ref="BN576" si="1105">+BC576/BW576</f>
        <v>1153732.0105820105</v>
      </c>
      <c r="BO576" s="66"/>
      <c r="BP576" s="66">
        <f t="shared" ref="BP576" si="1106">+BP575+BE576</f>
        <v>41710009</v>
      </c>
      <c r="BQ576" s="66"/>
      <c r="BR576" s="435">
        <f t="shared" ref="BR576" si="1107">+BP576/BC576</f>
        <v>6.3760583417620031E-2</v>
      </c>
      <c r="BS576" s="66"/>
      <c r="BT576" s="75"/>
      <c r="BU576" s="170"/>
      <c r="BV576" s="1"/>
      <c r="BW576" s="61">
        <f t="shared" si="407"/>
        <v>567</v>
      </c>
    </row>
    <row r="577" spans="2:75" x14ac:dyDescent="0.3">
      <c r="B577" s="158">
        <f t="shared" si="457"/>
        <v>44477</v>
      </c>
      <c r="C577" s="61"/>
      <c r="D577" s="17">
        <v>106298</v>
      </c>
      <c r="E577" s="16"/>
      <c r="F577" s="16"/>
      <c r="G577" s="16"/>
      <c r="H577" s="16">
        <f t="shared" ref="H577" si="1108">+H576+D577</f>
        <v>42723285</v>
      </c>
      <c r="I577" s="16"/>
      <c r="J577" s="436">
        <f t="shared" ref="J577" si="1109">+D577/H576</f>
        <v>2.4942636137087778E-3</v>
      </c>
      <c r="K577" s="16"/>
      <c r="L577" s="16"/>
      <c r="M577" s="16"/>
      <c r="N577" s="16">
        <f t="shared" ref="N577" si="1110">SUM(D571:D577)</f>
        <v>564965</v>
      </c>
      <c r="O577" s="16">
        <f t="shared" ref="O577" si="1111">+H577/BW577</f>
        <v>75217.051056338023</v>
      </c>
      <c r="P577" s="41"/>
      <c r="Q577" s="17">
        <f t="shared" ref="Q577" si="1112">SUM(D571:D577)</f>
        <v>564965</v>
      </c>
      <c r="R577" s="16"/>
      <c r="S577" s="60">
        <f t="shared" ref="S577" si="1113">+(Q577-Q570)/Q570</f>
        <v>-0.17944654961315407</v>
      </c>
      <c r="T577" s="16"/>
      <c r="U577" s="41"/>
      <c r="V577" s="10">
        <f t="shared" si="356"/>
        <v>469</v>
      </c>
      <c r="W577" s="34">
        <v>1937</v>
      </c>
      <c r="X577" s="33">
        <v>4256</v>
      </c>
      <c r="Y577" s="33"/>
      <c r="Z577" s="33">
        <f t="shared" ref="Z577" si="1114">SUM(W572:W577)</f>
        <v>8718</v>
      </c>
      <c r="AA577" s="33">
        <f t="shared" ref="AA577" si="1115">+AA576+W577</f>
        <v>684786</v>
      </c>
      <c r="AB577" s="33"/>
      <c r="AC577" s="46">
        <f t="shared" ref="AC577" si="1116">+AA577/H577</f>
        <v>1.6028402310356051E-2</v>
      </c>
      <c r="AD577" s="33"/>
      <c r="AE577" s="33">
        <f t="shared" ref="AE577" si="1117">+AA577/BW577</f>
        <v>1205.6091549295775</v>
      </c>
      <c r="AF577" s="50"/>
      <c r="AG577" s="33">
        <f t="shared" ref="AG577" si="1118">SUM(W571:W577)</f>
        <v>9408</v>
      </c>
      <c r="AH577" s="33">
        <f t="shared" ref="AH577" si="1119">SUM(D548:D1088)</f>
        <v>1121833340.060914</v>
      </c>
      <c r="AI577" s="213">
        <f t="shared" ref="AI577" si="1120">+(AG577-AG570)/AG570</f>
        <v>-7.1181755355908774E-2</v>
      </c>
      <c r="AJ577" s="50"/>
      <c r="AK577" s="111"/>
      <c r="AL577" s="23">
        <f t="shared" ref="AL577" si="1121">+AP577-AP576</f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ref="AR577" si="1122">+AL577/AP576</f>
        <v>2.8534651873911789E-3</v>
      </c>
      <c r="AS577" s="25"/>
      <c r="AT577" s="25"/>
      <c r="AU577" s="24"/>
      <c r="AV577" s="298">
        <f t="shared" ref="AV577" si="1123">+AP577/H577</f>
        <v>0.80933654797378063</v>
      </c>
      <c r="AW577" s="298"/>
      <c r="AX577" s="24">
        <f t="shared" ref="AX577" si="1124">+AP577/BW577</f>
        <v>60875.908450704228</v>
      </c>
      <c r="AY577" s="308"/>
      <c r="AZ577" s="111"/>
      <c r="BA577" s="65">
        <f t="shared" ref="BA577" si="1125">+BC577-BC576</f>
        <v>2387687</v>
      </c>
      <c r="BB577" s="66"/>
      <c r="BC577" s="66">
        <v>656553737</v>
      </c>
      <c r="BD577" s="66"/>
      <c r="BE577" s="66">
        <f t="shared" ref="BE577" si="1126">+D577</f>
        <v>106298</v>
      </c>
      <c r="BF577" s="66"/>
      <c r="BG577" s="144">
        <f t="shared" ref="BG577" si="1127">+BE577/BA577</f>
        <v>4.4519235561445034E-2</v>
      </c>
      <c r="BH577" s="66"/>
      <c r="BI577" s="170"/>
      <c r="BJ577" s="66"/>
      <c r="BK577" s="66">
        <f t="shared" ref="BK577" si="1128">SUM(BA571:BA577)</f>
        <v>12787030</v>
      </c>
      <c r="BL577" s="66"/>
      <c r="BM577" s="144">
        <f t="shared" ref="BM577" si="1129">+Q577/BK577</f>
        <v>4.4182660086040305E-2</v>
      </c>
      <c r="BN577" s="65">
        <f t="shared" ref="BN577" si="1130">+BC577/BW577</f>
        <v>1155904.4665492957</v>
      </c>
      <c r="BO577" s="66"/>
      <c r="BP577" s="66">
        <f t="shared" ref="BP577" si="1131">+BP576+BE577</f>
        <v>41816307</v>
      </c>
      <c r="BQ577" s="66"/>
      <c r="BR577" s="435">
        <f t="shared" ref="BR577" si="1132">+BP577/BC577</f>
        <v>6.3690608465762188E-2</v>
      </c>
      <c r="BS577" s="66"/>
      <c r="BT577" s="75"/>
      <c r="BU577" s="170"/>
      <c r="BV577" s="1"/>
      <c r="BW577" s="61">
        <f t="shared" si="407"/>
        <v>568</v>
      </c>
    </row>
    <row r="578" spans="2:75" x14ac:dyDescent="0.3">
      <c r="B578" s="158">
        <f t="shared" si="457"/>
        <v>44478</v>
      </c>
      <c r="C578" s="61"/>
      <c r="D578" s="17">
        <v>42357</v>
      </c>
      <c r="E578" s="16"/>
      <c r="F578" s="16"/>
      <c r="G578" s="16"/>
      <c r="H578" s="16">
        <f t="shared" ref="H578" si="1133">+H577+D578</f>
        <v>42765642</v>
      </c>
      <c r="I578" s="16"/>
      <c r="J578" s="436">
        <f t="shared" ref="J578" si="1134">+D578/H577</f>
        <v>9.9142657218423153E-4</v>
      </c>
      <c r="K578" s="16"/>
      <c r="L578" s="16"/>
      <c r="M578" s="16"/>
      <c r="N578" s="16">
        <f t="shared" ref="N578" si="1135">SUM(D572:D578)</f>
        <v>560840</v>
      </c>
      <c r="O578" s="16">
        <f t="shared" ref="O578" si="1136">+H578/BW578</f>
        <v>75159.300527240775</v>
      </c>
      <c r="P578" s="41"/>
      <c r="Q578" s="17">
        <f t="shared" ref="Q578" si="1137">SUM(D572:D578)</f>
        <v>560840</v>
      </c>
      <c r="R578" s="16"/>
      <c r="S578" s="60">
        <f t="shared" ref="S578" si="1138">+(Q578-Q571)/Q571</f>
        <v>-0.13746116698963429</v>
      </c>
      <c r="T578" s="16"/>
      <c r="U578" s="41"/>
      <c r="V578" s="10">
        <f t="shared" si="356"/>
        <v>470</v>
      </c>
      <c r="W578" s="34">
        <v>581</v>
      </c>
      <c r="X578" s="33">
        <v>4256</v>
      </c>
      <c r="Y578" s="33"/>
      <c r="Z578" s="33">
        <f t="shared" ref="Z578" si="1139">SUM(W573:W578)</f>
        <v>9040</v>
      </c>
      <c r="AA578" s="33">
        <f t="shared" ref="AA578" si="1140">+AA577+W578</f>
        <v>685367</v>
      </c>
      <c r="AB578" s="33"/>
      <c r="AC578" s="46">
        <f t="shared" ref="AC578" si="1141">+AA578/H578</f>
        <v>1.6026112737884304E-2</v>
      </c>
      <c r="AD578" s="33"/>
      <c r="AE578" s="33">
        <f t="shared" ref="AE578" si="1142">+AA578/BW578</f>
        <v>1204.5114235500878</v>
      </c>
      <c r="AF578" s="50"/>
      <c r="AG578" s="33">
        <f t="shared" ref="AG578" si="1143">SUM(W572:W578)</f>
        <v>9299</v>
      </c>
      <c r="AH578" s="33">
        <f t="shared" ref="AH578" si="1144">SUM(D549:D1089)</f>
        <v>1121672592.060914</v>
      </c>
      <c r="AI578" s="213">
        <f t="shared" ref="AI578" si="1145">+(AG578-AG571)/AG571</f>
        <v>-3.3769742310889445E-2</v>
      </c>
      <c r="AJ578" s="50"/>
      <c r="AK578" s="111"/>
      <c r="AL578" s="23">
        <f t="shared" ref="AL578" si="1146">+AP578-AP577</f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ref="AR578" si="1147">+AL578/AP577</f>
        <v>1.5367789866686779E-3</v>
      </c>
      <c r="AS578" s="25"/>
      <c r="AT578" s="25"/>
      <c r="AU578" s="24"/>
      <c r="AV578" s="298">
        <f t="shared" ref="AV578" si="1148">+AP578/H578</f>
        <v>0.8097774844582013</v>
      </c>
      <c r="AW578" s="298"/>
      <c r="AX578" s="24">
        <f t="shared" ref="AX578" si="1149">+AP578/BW578</f>
        <v>60862.309314586993</v>
      </c>
      <c r="AY578" s="308"/>
      <c r="AZ578" s="111"/>
      <c r="BA578" s="65">
        <f t="shared" ref="BA578" si="1150">+BC578-BC577</f>
        <v>549020</v>
      </c>
      <c r="BB578" s="66"/>
      <c r="BC578" s="66">
        <v>657102757</v>
      </c>
      <c r="BD578" s="66"/>
      <c r="BE578" s="66">
        <f t="shared" ref="BE578" si="1151">+D578</f>
        <v>42357</v>
      </c>
      <c r="BF578" s="66"/>
      <c r="BG578" s="144">
        <f t="shared" ref="BG578" si="1152">+BE578/BA578</f>
        <v>7.7150194892717933E-2</v>
      </c>
      <c r="BH578" s="66"/>
      <c r="BI578" s="170"/>
      <c r="BJ578" s="66"/>
      <c r="BK578" s="66">
        <f t="shared" ref="BK578" si="1153">SUM(BA572:BA578)</f>
        <v>12762457</v>
      </c>
      <c r="BL578" s="66"/>
      <c r="BM578" s="144">
        <f t="shared" ref="BM578" si="1154">+Q578/BK578</f>
        <v>4.3944516326284197E-2</v>
      </c>
      <c r="BN578" s="65">
        <f t="shared" ref="BN578" si="1155">+BC578/BW578</f>
        <v>1154837.8857644992</v>
      </c>
      <c r="BO578" s="66"/>
      <c r="BP578" s="66">
        <f t="shared" ref="BP578" si="1156">+BP577+BE578</f>
        <v>41858664</v>
      </c>
      <c r="BQ578" s="66"/>
      <c r="BR578" s="435">
        <f t="shared" ref="BR578" si="1157">+BP578/BC578</f>
        <v>6.3701854168297156E-2</v>
      </c>
      <c r="BS578" s="66"/>
      <c r="BT578" s="75"/>
      <c r="BU578" s="170"/>
      <c r="BV578" s="1"/>
      <c r="BW578" s="61">
        <f t="shared" si="407"/>
        <v>569</v>
      </c>
    </row>
    <row r="579" spans="2:75" x14ac:dyDescent="0.3">
      <c r="B579" s="347">
        <f t="shared" si="457"/>
        <v>44479</v>
      </c>
      <c r="C579" s="61"/>
      <c r="D579" s="17">
        <v>24694</v>
      </c>
      <c r="E579" s="16"/>
      <c r="F579" s="16"/>
      <c r="G579" s="16"/>
      <c r="H579" s="16">
        <f t="shared" ref="H579" si="1158">+H578+D579</f>
        <v>42790336</v>
      </c>
      <c r="I579" s="16"/>
      <c r="J579" s="436">
        <f t="shared" ref="J579" si="1159">+D579/H578</f>
        <v>5.7742614971149041E-4</v>
      </c>
      <c r="K579" s="16"/>
      <c r="L579" s="16"/>
      <c r="M579" s="16"/>
      <c r="N579" s="16">
        <f t="shared" ref="N579" si="1160">SUM(D573:D579)</f>
        <v>558601</v>
      </c>
      <c r="O579" s="16">
        <f t="shared" ref="O579" si="1161">+H579/BW579</f>
        <v>75070.764912280705</v>
      </c>
      <c r="P579" s="41"/>
      <c r="Q579" s="17">
        <f t="shared" ref="Q579" si="1162">SUM(D573:D579)</f>
        <v>558601</v>
      </c>
      <c r="R579" s="16"/>
      <c r="S579" s="60">
        <f t="shared" ref="S579" si="1163">+(Q579-Q572)/Q572</f>
        <v>-9.6890859148530961E-2</v>
      </c>
      <c r="T579" s="16"/>
      <c r="U579" s="41"/>
      <c r="V579" s="10">
        <f t="shared" si="356"/>
        <v>471</v>
      </c>
      <c r="W579" s="34">
        <v>517</v>
      </c>
      <c r="X579" s="33">
        <v>4256</v>
      </c>
      <c r="Y579" s="33"/>
      <c r="Z579" s="33">
        <f t="shared" ref="Z579" si="1164">SUM(W574:W579)</f>
        <v>8824</v>
      </c>
      <c r="AA579" s="33">
        <f t="shared" ref="AA579" si="1165">+AA578+W579</f>
        <v>685884</v>
      </c>
      <c r="AB579" s="33"/>
      <c r="AC579" s="46">
        <f t="shared" ref="AC579" si="1166">+AA579/H579</f>
        <v>1.6028946349007402E-2</v>
      </c>
      <c r="AD579" s="33"/>
      <c r="AE579" s="33">
        <f t="shared" ref="AE579" si="1167">+AA579/BW579</f>
        <v>1203.3052631578948</v>
      </c>
      <c r="AF579" s="50"/>
      <c r="AG579" s="33">
        <f t="shared" ref="AG579" si="1168">SUM(W573:W579)</f>
        <v>9557</v>
      </c>
      <c r="AH579" s="33">
        <f t="shared" ref="AH579" si="1169">SUM(D550:D1090)</f>
        <v>1121501467.060914</v>
      </c>
      <c r="AI579" s="213">
        <f t="shared" ref="AI579" si="1170">+(AG579-AG572)/AG572</f>
        <v>2.7966010541034741E-2</v>
      </c>
      <c r="AJ579" s="50"/>
      <c r="AK579" s="111"/>
      <c r="AL579" s="23">
        <f t="shared" ref="AL579" si="1171">+AP579-AP578</f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ref="AR579" si="1172">+AL579/AP578</f>
        <v>9.9071187047175026E-4</v>
      </c>
      <c r="AS579" s="25"/>
      <c r="AT579" s="25"/>
      <c r="AU579" s="24"/>
      <c r="AV579" s="298">
        <f t="shared" ref="AV579" si="1173">+AP579/H579</f>
        <v>0.81011196079413816</v>
      </c>
      <c r="AW579" s="298"/>
      <c r="AX579" s="24">
        <f t="shared" ref="AX579" si="1174">+AP579/BW579</f>
        <v>60815.724561403506</v>
      </c>
      <c r="AY579" s="308"/>
      <c r="AZ579" s="111"/>
      <c r="BA579" s="65">
        <f t="shared" ref="BA579" si="1175">+BC579-BC578</f>
        <v>311143</v>
      </c>
      <c r="BB579" s="66"/>
      <c r="BC579" s="66">
        <v>657413900</v>
      </c>
      <c r="BD579" s="66"/>
      <c r="BE579" s="66">
        <f t="shared" ref="BE579" si="1176">+D579</f>
        <v>24694</v>
      </c>
      <c r="BF579" s="66"/>
      <c r="BG579" s="144">
        <f t="shared" ref="BG579" si="1177">+BE579/BA579</f>
        <v>7.9365436471333123E-2</v>
      </c>
      <c r="BH579" s="66"/>
      <c r="BI579" s="170"/>
      <c r="BJ579" s="66"/>
      <c r="BK579" s="66">
        <f t="shared" ref="BK579" si="1178">SUM(BA573:BA579)</f>
        <v>12665244</v>
      </c>
      <c r="BL579" s="66"/>
      <c r="BM579" s="144">
        <f t="shared" ref="BM579" si="1179">+Q579/BK579</f>
        <v>4.4105032638929023E-2</v>
      </c>
      <c r="BN579" s="65">
        <f t="shared" ref="BN579" si="1180">+BC579/BW579</f>
        <v>1153357.7192982456</v>
      </c>
      <c r="BO579" s="66"/>
      <c r="BP579" s="66">
        <f t="shared" ref="BP579" si="1181">+BP578+BE579</f>
        <v>41883358</v>
      </c>
      <c r="BQ579" s="66"/>
      <c r="BR579" s="435">
        <f t="shared" ref="BR579" si="1182">+BP579/BC579</f>
        <v>6.3709267479741455E-2</v>
      </c>
      <c r="BS579" s="66"/>
      <c r="BT579" s="75"/>
      <c r="BU579" s="170"/>
      <c r="BV579" s="1"/>
      <c r="BW579" s="61">
        <f t="shared" si="407"/>
        <v>570</v>
      </c>
    </row>
    <row r="580" spans="2:75" x14ac:dyDescent="0.3">
      <c r="B580" s="158">
        <f t="shared" si="457"/>
        <v>44480</v>
      </c>
      <c r="C580" s="61"/>
      <c r="D580" s="17">
        <v>64991</v>
      </c>
      <c r="E580" s="16"/>
      <c r="F580" s="16"/>
      <c r="G580" s="16"/>
      <c r="H580" s="16">
        <f t="shared" ref="H580" si="1183">+H579+D580</f>
        <v>42855327</v>
      </c>
      <c r="I580" s="16"/>
      <c r="J580" s="436">
        <f t="shared" ref="J580" si="1184">+D580/H579</f>
        <v>1.5188242504101861E-3</v>
      </c>
      <c r="K580" s="16"/>
      <c r="L580" s="16"/>
      <c r="M580" s="16"/>
      <c r="N580" s="16">
        <f t="shared" ref="N580" si="1185">SUM(D574:D580)</f>
        <v>549863</v>
      </c>
      <c r="O580" s="16">
        <f>+H580/BW580</f>
        <v>75053.112084063046</v>
      </c>
      <c r="P580" s="41"/>
      <c r="Q580" s="17">
        <f t="shared" ref="Q580" si="1186">SUM(D574:D580)</f>
        <v>549863</v>
      </c>
      <c r="R580" s="16"/>
      <c r="S580" s="60">
        <f t="shared" ref="S580" si="1187">+(Q580-Q573)/Q573</f>
        <v>-9.9841041432362387E-2</v>
      </c>
      <c r="T580" s="16"/>
      <c r="U580" s="41"/>
      <c r="V580" s="10">
        <f t="shared" si="356"/>
        <v>472</v>
      </c>
      <c r="W580" s="34">
        <v>651</v>
      </c>
      <c r="X580" s="33">
        <v>4256</v>
      </c>
      <c r="Y580" s="33"/>
      <c r="Z580" s="33">
        <f t="shared" ref="Z580" si="1188">SUM(W575:W580)</f>
        <v>7664</v>
      </c>
      <c r="AA580" s="33">
        <f t="shared" ref="AA580" si="1189">+AA579+W580</f>
        <v>686535</v>
      </c>
      <c r="AB580" s="33"/>
      <c r="AC580" s="46">
        <f t="shared" ref="AC580" si="1190">+AA580/H580</f>
        <v>1.6019828760144569E-2</v>
      </c>
      <c r="AD580" s="33"/>
      <c r="AE580" s="33">
        <f t="shared" ref="AE580:AE582" si="1191">+AA580/BW580</f>
        <v>1202.3380035026269</v>
      </c>
      <c r="AF580" s="50"/>
      <c r="AG580" s="33">
        <f t="shared" ref="AG580" si="1192">SUM(W574:W580)</f>
        <v>9475</v>
      </c>
      <c r="AH580" s="33">
        <f t="shared" ref="AH580" si="1193">SUM(D551:D1091)</f>
        <v>1121429379.060914</v>
      </c>
      <c r="AI580" s="213">
        <f t="shared" ref="AI580" si="1194">+(AG580-AG573)/AG573</f>
        <v>1.4345359169253826E-2</v>
      </c>
      <c r="AJ580" s="50"/>
      <c r="AK580" s="111" t="s">
        <v>26</v>
      </c>
      <c r="AL580" s="23">
        <f t="shared" ref="AL580" si="1195">+AP580-AP579</f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ref="AR580" si="1196">+AL580/AP579</f>
        <v>4.327135730679995E-3</v>
      </c>
      <c r="AS580" s="25"/>
      <c r="AT580" s="25"/>
      <c r="AU580" s="24"/>
      <c r="AV580" s="298">
        <f t="shared" ref="AV580" si="1197">+AP580/H580</f>
        <v>0.81238355735799195</v>
      </c>
      <c r="AW580" s="298"/>
      <c r="AX580" s="24">
        <f t="shared" ref="AX580" si="1198">+AP580/BW580</f>
        <v>60971.914185639231</v>
      </c>
      <c r="AY580" s="308"/>
      <c r="AZ580" s="111" t="s">
        <v>26</v>
      </c>
      <c r="BA580" s="65">
        <f t="shared" ref="BA580" si="1199">+BC580-BC579</f>
        <v>2200000</v>
      </c>
      <c r="BB580" s="66"/>
      <c r="BC580" s="66">
        <f>+BC579+2200000</f>
        <v>659613900</v>
      </c>
      <c r="BD580" s="66"/>
      <c r="BE580" s="66">
        <f t="shared" ref="BE580" si="1200">+D580</f>
        <v>64991</v>
      </c>
      <c r="BF580" s="66"/>
      <c r="BG580" s="144">
        <f t="shared" ref="BG580" si="1201">+BE580/BA580</f>
        <v>2.9541363636363636E-2</v>
      </c>
      <c r="BH580" s="66"/>
      <c r="BI580" s="170"/>
      <c r="BJ580" s="66"/>
      <c r="BK580" s="66">
        <f t="shared" ref="BK580" si="1202">SUM(BA574:BA580)</f>
        <v>10352556</v>
      </c>
      <c r="BL580" s="66"/>
      <c r="BM580" s="144">
        <f t="shared" ref="BM580" si="1203">+Q580/BK580</f>
        <v>5.3113743118124647E-2</v>
      </c>
      <c r="BN580" s="65">
        <f t="shared" ref="BN580" si="1204">+BC580/BW580</f>
        <v>1155190.7180385289</v>
      </c>
      <c r="BO580" s="66"/>
      <c r="BP580" s="66">
        <f t="shared" ref="BP580" si="1205">+BP579+BE580</f>
        <v>41948349</v>
      </c>
      <c r="BQ580" s="66"/>
      <c r="BR580" s="435">
        <f t="shared" ref="BR580" si="1206">+BP580/BC580</f>
        <v>6.359530780051785E-2</v>
      </c>
      <c r="BS580" s="66"/>
      <c r="BT580" s="75"/>
      <c r="BU580" s="170"/>
      <c r="BV580" s="1"/>
      <c r="BW580" s="61">
        <f t="shared" si="407"/>
        <v>571</v>
      </c>
    </row>
    <row r="581" spans="2:75" x14ac:dyDescent="0.3">
      <c r="B581" s="158">
        <f t="shared" si="457"/>
        <v>44481</v>
      </c>
      <c r="C581" s="61"/>
      <c r="D581" s="17">
        <v>92247</v>
      </c>
      <c r="E581" s="16"/>
      <c r="F581" s="16"/>
      <c r="G581" s="16"/>
      <c r="H581" s="16">
        <f t="shared" ref="H581" si="1207">+H580+D581</f>
        <v>42947574</v>
      </c>
      <c r="I581" s="16"/>
      <c r="J581" s="436">
        <f t="shared" ref="J581" si="1208">+D581/H580</f>
        <v>2.1525212023233422E-3</v>
      </c>
      <c r="K581" s="16"/>
      <c r="L581" s="16"/>
      <c r="M581" s="16"/>
      <c r="N581" s="16">
        <f t="shared" ref="N581" si="1209">SUM(D575:D581)</f>
        <v>547299</v>
      </c>
      <c r="O581" s="16">
        <f t="shared" ref="O581:O582" si="1210">+H581/BW581</f>
        <v>75083.171328671335</v>
      </c>
      <c r="P581" s="41"/>
      <c r="Q581" s="17">
        <f t="shared" ref="Q581" si="1211">SUM(D575:D581)</f>
        <v>547299</v>
      </c>
      <c r="R581" s="16"/>
      <c r="S581" s="60">
        <f t="shared" ref="S581" si="1212">+(Q581-Q574)/Q574</f>
        <v>-8.7879085844184204E-2</v>
      </c>
      <c r="T581" s="16"/>
      <c r="U581" s="41"/>
      <c r="V581" s="10">
        <f t="shared" si="356"/>
        <v>473</v>
      </c>
      <c r="W581" s="34">
        <v>1597</v>
      </c>
      <c r="X581" s="33">
        <v>4256</v>
      </c>
      <c r="Y581" s="33"/>
      <c r="Z581" s="33">
        <f t="shared" ref="Z581" si="1213">SUM(W576:W581)</f>
        <v>7159</v>
      </c>
      <c r="AA581" s="33">
        <f t="shared" ref="AA581" si="1214">+AA580+W581</f>
        <v>688132</v>
      </c>
      <c r="AB581" s="33"/>
      <c r="AC581" s="46">
        <f t="shared" ref="AC581" si="1215">+AA581/H581</f>
        <v>1.6022604676110459E-2</v>
      </c>
      <c r="AD581" s="33"/>
      <c r="AE581" s="33">
        <f t="shared" si="1191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ref="AL581" si="1216">+AP581-AP580</f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ref="AR581" si="1217">+AL581/AP580</f>
        <v>4.3084922997045838E-3</v>
      </c>
      <c r="AS581" s="25"/>
      <c r="AT581" s="25"/>
      <c r="AU581" s="24"/>
      <c r="AV581" s="298">
        <f t="shared" ref="AV581" si="1218">+AP581/H581</f>
        <v>0.81413127083732362</v>
      </c>
      <c r="AW581" s="298"/>
      <c r="AX581" s="24">
        <f t="shared" ref="AX581" si="1219">+AP581/BW581</f>
        <v>61127.557692307695</v>
      </c>
      <c r="AY581" s="308"/>
      <c r="AZ581" s="111" t="s">
        <v>26</v>
      </c>
      <c r="BA581" s="65">
        <f t="shared" ref="BA581:BA582" si="1220">+BC581-BC580</f>
        <v>2200000</v>
      </c>
      <c r="BB581" s="66"/>
      <c r="BC581" s="66">
        <f>+BC580+2200000</f>
        <v>661813900</v>
      </c>
      <c r="BD581" s="66"/>
      <c r="BE581" s="66">
        <f t="shared" ref="BE581:BE582" si="1221">+D581</f>
        <v>92247</v>
      </c>
      <c r="BF581" s="66"/>
      <c r="BG581" s="144">
        <f t="shared" ref="BG581:BG582" si="1222">+BE581/BA581</f>
        <v>4.1930454545454549E-2</v>
      </c>
      <c r="BH581" s="66"/>
      <c r="BI581" s="170"/>
      <c r="BJ581" s="66"/>
      <c r="BK581" s="66"/>
      <c r="BL581" s="66"/>
      <c r="BM581" s="144"/>
      <c r="BN581" s="65">
        <f t="shared" ref="BN581" si="1223">+BC581/BW581</f>
        <v>1157017.3076923077</v>
      </c>
      <c r="BO581" s="66"/>
      <c r="BP581" s="66">
        <f t="shared" ref="BP581" si="1224">+BP580+BE581</f>
        <v>42040596</v>
      </c>
      <c r="BQ581" s="66"/>
      <c r="BR581" s="435">
        <f t="shared" ref="BR581" si="1225">+BP581/BC581</f>
        <v>6.3523289553150813E-2</v>
      </c>
      <c r="BS581" s="66"/>
      <c r="BT581" s="75"/>
      <c r="BU581" s="170"/>
      <c r="BV581" s="1"/>
      <c r="BW581" s="61">
        <f t="shared" si="407"/>
        <v>572</v>
      </c>
    </row>
    <row r="582" spans="2:75" x14ac:dyDescent="0.3">
      <c r="B582" s="158">
        <f t="shared" si="457"/>
        <v>44482</v>
      </c>
      <c r="C582" s="61"/>
      <c r="D582" s="17">
        <v>99775</v>
      </c>
      <c r="E582" s="16"/>
      <c r="F582" s="16"/>
      <c r="G582" s="16"/>
      <c r="H582" s="16">
        <f t="shared" ref="H582" si="1226">+H581+D582</f>
        <v>43047349</v>
      </c>
      <c r="I582" s="16"/>
      <c r="J582" s="436">
        <f t="shared" ref="J582" si="1227">+D582/H581</f>
        <v>2.3231812814386208E-3</v>
      </c>
      <c r="K582" s="16"/>
      <c r="L582" s="16"/>
      <c r="M582" s="16"/>
      <c r="N582" s="16">
        <f t="shared" ref="N582" si="1228">SUM(D576:D582)</f>
        <v>539087</v>
      </c>
      <c r="O582" s="16">
        <f t="shared" si="1210"/>
        <v>75126.263525305403</v>
      </c>
      <c r="P582" s="41"/>
      <c r="Q582" s="17">
        <f t="shared" ref="Q582" si="1229">SUM(D576:D582)</f>
        <v>539087</v>
      </c>
      <c r="R582" s="16"/>
      <c r="S582" s="60">
        <f t="shared" ref="S582" si="1230">+(Q582-Q575)/Q575</f>
        <v>-7.8074015801894853E-2</v>
      </c>
      <c r="T582" s="16"/>
      <c r="U582" s="41"/>
      <c r="V582" s="10">
        <f t="shared" si="356"/>
        <v>474</v>
      </c>
      <c r="W582" s="34">
        <v>1819</v>
      </c>
      <c r="X582" s="33">
        <v>4256</v>
      </c>
      <c r="Y582" s="33"/>
      <c r="Z582" s="33">
        <f t="shared" ref="Z582" si="1231">SUM(W577:W582)</f>
        <v>7102</v>
      </c>
      <c r="AA582" s="33">
        <f t="shared" ref="AA582" si="1232">+AA581+W582</f>
        <v>689951</v>
      </c>
      <c r="AB582" s="33"/>
      <c r="AC582" s="46">
        <f t="shared" ref="AC582" si="1233">+AA582/H582</f>
        <v>1.6027723333206883E-2</v>
      </c>
      <c r="AD582" s="33"/>
      <c r="AE582" s="33">
        <f t="shared" si="1191"/>
        <v>1204.1029668411868</v>
      </c>
      <c r="AF582" s="50"/>
      <c r="AG582" s="33"/>
      <c r="AH582" s="33"/>
      <c r="AI582" s="213"/>
      <c r="AJ582" s="50"/>
      <c r="AK582" s="111"/>
      <c r="AL582" s="23">
        <f t="shared" ref="AL582" si="1234">+AP582-AP581</f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ref="AR582" si="1235">+AL582/AP581</f>
        <v>4.0751937875638539E-3</v>
      </c>
      <c r="AS582" s="25"/>
      <c r="AT582" s="25"/>
      <c r="AU582" s="24"/>
      <c r="AV582" s="298">
        <f t="shared" ref="AV582" si="1236">+AP582/H582</f>
        <v>0.81555433297413971</v>
      </c>
      <c r="AW582" s="298"/>
      <c r="AX582" s="24">
        <f t="shared" ref="AX582" si="1237">+AP582/BW582</f>
        <v>61269.549738219896</v>
      </c>
      <c r="AY582" s="308"/>
      <c r="AZ582" s="111"/>
      <c r="BA582" s="65">
        <f t="shared" si="1220"/>
        <v>2261407</v>
      </c>
      <c r="BB582" s="66"/>
      <c r="BC582" s="66">
        <v>664075307</v>
      </c>
      <c r="BD582" s="66"/>
      <c r="BE582" s="66">
        <f t="shared" si="1221"/>
        <v>99775</v>
      </c>
      <c r="BF582" s="66"/>
      <c r="BG582" s="144">
        <f t="shared" si="1222"/>
        <v>4.4120761985790263E-2</v>
      </c>
      <c r="BH582" s="66"/>
      <c r="BI582" s="170"/>
      <c r="BJ582" s="66"/>
      <c r="BK582" s="66"/>
      <c r="BL582" s="66"/>
      <c r="BM582" s="144"/>
      <c r="BN582" s="65">
        <f t="shared" ref="BN582" si="1238">+BC582/BW582</f>
        <v>1158944.6893542758</v>
      </c>
      <c r="BO582" s="66"/>
      <c r="BP582" s="66">
        <f t="shared" ref="BP582" si="1239">+BP581+BE582</f>
        <v>42140371</v>
      </c>
      <c r="BQ582" s="66"/>
      <c r="BR582" s="435">
        <f t="shared" ref="BR582" si="1240">+BP582/BC582</f>
        <v>6.3457217209854783E-2</v>
      </c>
      <c r="BS582" s="66"/>
      <c r="BT582" s="75"/>
      <c r="BU582" s="170"/>
      <c r="BV582" s="1"/>
      <c r="BW582" s="61">
        <f t="shared" si="407"/>
        <v>573</v>
      </c>
    </row>
    <row r="583" spans="2:75" x14ac:dyDescent="0.3">
      <c r="B583" s="158">
        <f t="shared" si="457"/>
        <v>44483</v>
      </c>
      <c r="C583" s="61"/>
      <c r="D583" s="17">
        <v>89680</v>
      </c>
      <c r="E583" s="16"/>
      <c r="F583" s="16"/>
      <c r="G583" s="16"/>
      <c r="H583" s="16">
        <f t="shared" ref="H583" si="1241">+H582+D583</f>
        <v>43137029</v>
      </c>
      <c r="I583" s="16"/>
      <c r="J583" s="436">
        <f t="shared" ref="J583" si="1242">+D583/H582</f>
        <v>2.0832874052244192E-3</v>
      </c>
      <c r="K583" s="16"/>
      <c r="L583" s="16"/>
      <c r="M583" s="16"/>
      <c r="N583" s="16">
        <f t="shared" ref="N583" si="1243">SUM(D577:D583)</f>
        <v>520042</v>
      </c>
      <c r="O583" s="16">
        <f t="shared" ref="O583" si="1244">+H583/BW583</f>
        <v>75151.618466898959</v>
      </c>
      <c r="P583" s="41"/>
      <c r="Q583" s="17">
        <f t="shared" ref="Q583" si="1245">SUM(D577:D583)</f>
        <v>520042</v>
      </c>
      <c r="R583" s="16"/>
      <c r="S583" s="60">
        <f t="shared" ref="S583" si="1246">+(Q583-Q576)/Q576</f>
        <v>-0.10266882698954176</v>
      </c>
      <c r="T583" s="16"/>
      <c r="U583" s="41"/>
      <c r="V583" s="10">
        <f t="shared" si="356"/>
        <v>475</v>
      </c>
      <c r="W583" s="34">
        <v>1654</v>
      </c>
      <c r="X583" s="33">
        <v>4256</v>
      </c>
      <c r="Y583" s="33"/>
      <c r="Z583" s="33">
        <f t="shared" ref="Z583" si="1247">SUM(W578:W583)</f>
        <v>6819</v>
      </c>
      <c r="AA583" s="33">
        <f t="shared" ref="AA583" si="1248">+AA582+W583</f>
        <v>691605</v>
      </c>
      <c r="AB583" s="33"/>
      <c r="AC583" s="46">
        <f t="shared" ref="AC583" si="1249">+AA583/H583</f>
        <v>1.6032745324208581E-2</v>
      </c>
      <c r="AD583" s="33"/>
      <c r="AE583" s="33">
        <f t="shared" ref="AE583" si="1250">+AA583/BW583</f>
        <v>1204.8867595818815</v>
      </c>
      <c r="AF583" s="50"/>
      <c r="AG583" s="33"/>
      <c r="AH583" s="33"/>
      <c r="AI583" s="213"/>
      <c r="AJ583" s="50"/>
      <c r="AK583" s="111"/>
      <c r="AL583" s="23">
        <f t="shared" ref="AL583" si="1251">+AP583-AP582</f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ref="AR583" si="1252">+AL583/AP582</f>
        <v>2.7859042575918069E-3</v>
      </c>
      <c r="AS583" s="25"/>
      <c r="AT583" s="25"/>
      <c r="AU583" s="24"/>
      <c r="AV583" s="298">
        <f t="shared" ref="AV583" si="1253">+AP583/H583</f>
        <v>0.81612616390433379</v>
      </c>
      <c r="AW583" s="298"/>
      <c r="AX583" s="24">
        <f t="shared" ref="AX583" si="1254">+AP583/BW583</f>
        <v>61333.202090592335</v>
      </c>
      <c r="AY583" s="308"/>
      <c r="AZ583" s="111"/>
      <c r="BA583" s="65">
        <f t="shared" ref="BA583" si="1255">+BC583-BC582</f>
        <v>1805837</v>
      </c>
      <c r="BB583" s="66"/>
      <c r="BC583" s="66">
        <v>665881144</v>
      </c>
      <c r="BD583" s="66"/>
      <c r="BE583" s="66">
        <f t="shared" ref="BE583" si="1256">+D583</f>
        <v>89680</v>
      </c>
      <c r="BF583" s="66"/>
      <c r="BG583" s="144">
        <f t="shared" ref="BG583" si="1257">+BE583/BA583</f>
        <v>4.9661182044669593E-2</v>
      </c>
      <c r="BH583" s="66"/>
      <c r="BI583" s="170"/>
      <c r="BJ583" s="66"/>
      <c r="BK583" s="66"/>
      <c r="BL583" s="66"/>
      <c r="BM583" s="144"/>
      <c r="BN583" s="65">
        <f t="shared" ref="BN583" si="1258">+BC583/BW583</f>
        <v>1160071.6794425086</v>
      </c>
      <c r="BO583" s="66"/>
      <c r="BP583" s="66">
        <f t="shared" ref="BP583" si="1259">+BP582+BE583</f>
        <v>42230051</v>
      </c>
      <c r="BQ583" s="66"/>
      <c r="BR583" s="435">
        <f t="shared" ref="BR583" si="1260">+BP583/BC583</f>
        <v>6.3419803039204248E-2</v>
      </c>
      <c r="BS583" s="66"/>
      <c r="BT583" s="75"/>
      <c r="BU583" s="170"/>
      <c r="BV583" s="1"/>
      <c r="BW583" s="61">
        <f t="shared" si="407"/>
        <v>574</v>
      </c>
    </row>
    <row r="584" spans="2:75" x14ac:dyDescent="0.3">
      <c r="B584" s="158">
        <f t="shared" si="457"/>
        <v>44484</v>
      </c>
      <c r="C584" s="61"/>
      <c r="D584" s="17">
        <v>92966</v>
      </c>
      <c r="E584" s="16"/>
      <c r="F584" s="16"/>
      <c r="G584" s="16"/>
      <c r="H584" s="16">
        <f t="shared" ref="H584" si="1261">+H583+D584</f>
        <v>43229995</v>
      </c>
      <c r="I584" s="16"/>
      <c r="J584" s="436">
        <f t="shared" ref="J584" si="1262">+D584/H583</f>
        <v>2.1551321951263727E-3</v>
      </c>
      <c r="K584" s="16"/>
      <c r="L584" s="16"/>
      <c r="M584" s="16"/>
      <c r="N584" s="16">
        <f t="shared" ref="N584" si="1263">SUM(D578:D584)</f>
        <v>506710</v>
      </c>
      <c r="O584" s="16">
        <f t="shared" ref="O584" si="1264">+H584/BW584</f>
        <v>75182.600000000006</v>
      </c>
      <c r="P584" s="41"/>
      <c r="Q584" s="17">
        <f t="shared" ref="Q584" si="1265">SUM(D578:D584)</f>
        <v>506710</v>
      </c>
      <c r="R584" s="16"/>
      <c r="S584" s="60">
        <f t="shared" ref="S584" si="1266">+(Q584-Q577)/Q577</f>
        <v>-0.10311258219535724</v>
      </c>
      <c r="T584" s="16"/>
      <c r="U584" s="41"/>
      <c r="V584" s="10">
        <f t="shared" si="356"/>
        <v>476</v>
      </c>
      <c r="W584" s="34">
        <v>1705</v>
      </c>
      <c r="X584" s="33">
        <v>4256</v>
      </c>
      <c r="Y584" s="33"/>
      <c r="Z584" s="33">
        <f t="shared" ref="Z584" si="1267">SUM(W579:W584)</f>
        <v>7943</v>
      </c>
      <c r="AA584" s="33">
        <f t="shared" ref="AA584" si="1268">+AA583+W584</f>
        <v>693310</v>
      </c>
      <c r="AB584" s="33"/>
      <c r="AC584" s="46">
        <f t="shared" ref="AC584" si="1269">+AA584/H584</f>
        <v>1.6037707152175243E-2</v>
      </c>
      <c r="AD584" s="33"/>
      <c r="AE584" s="33">
        <f t="shared" ref="AE584" si="1270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" si="1271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" si="1272">+AL584/AP583</f>
        <v>2.8075067650406085E-3</v>
      </c>
      <c r="AS584" s="25"/>
      <c r="AT584" s="25"/>
      <c r="AU584" s="24"/>
      <c r="AV584" s="298">
        <f t="shared" ref="AV584" si="1273">+AP584/H584</f>
        <v>0.81665743889167697</v>
      </c>
      <c r="AW584" s="298"/>
      <c r="AX584" s="24">
        <f t="shared" ref="AX584" si="1274">+AP584/BW584</f>
        <v>61398.42956521739</v>
      </c>
      <c r="AY584" s="308"/>
      <c r="AZ584" s="111"/>
      <c r="BA584" s="65">
        <f t="shared" ref="BA584" si="1275">+BC584-BC583</f>
        <v>1950623</v>
      </c>
      <c r="BB584" s="66"/>
      <c r="BC584" s="66">
        <v>667831767</v>
      </c>
      <c r="BD584" s="66"/>
      <c r="BE584" s="66">
        <f t="shared" ref="BE584" si="1276">+D584</f>
        <v>92966</v>
      </c>
      <c r="BF584" s="66"/>
      <c r="BG584" s="144">
        <f t="shared" ref="BG584" si="1277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" si="1278">+BC584/BW584</f>
        <v>1161446.5513043478</v>
      </c>
      <c r="BO584" s="66"/>
      <c r="BP584" s="66">
        <f t="shared" ref="BP584" si="1279">+BP583+BE584</f>
        <v>42323017</v>
      </c>
      <c r="BQ584" s="66"/>
      <c r="BR584" s="435">
        <f t="shared" ref="BR584" si="1280">+BP584/BC584</f>
        <v>6.3373770298650683E-2</v>
      </c>
      <c r="BS584" s="66"/>
      <c r="BT584" s="75"/>
      <c r="BU584" s="170"/>
      <c r="BV584" s="1"/>
      <c r="BW584" s="61">
        <f t="shared" si="407"/>
        <v>575</v>
      </c>
    </row>
    <row r="585" spans="2:75" x14ac:dyDescent="0.3">
      <c r="B585" s="158">
        <f t="shared" si="457"/>
        <v>44485</v>
      </c>
      <c r="C585" s="61"/>
      <c r="D585" s="17">
        <v>33910</v>
      </c>
      <c r="E585" s="16"/>
      <c r="F585" s="16"/>
      <c r="G585" s="16"/>
      <c r="H585" s="16">
        <f t="shared" ref="H585" si="1281">+H584+D585</f>
        <v>43263905</v>
      </c>
      <c r="I585" s="16"/>
      <c r="J585" s="436">
        <f t="shared" ref="J585" si="1282">+D585/H584</f>
        <v>7.8440906597375274E-4</v>
      </c>
      <c r="K585" s="16"/>
      <c r="L585" s="16"/>
      <c r="M585" s="16"/>
      <c r="N585" s="16">
        <f t="shared" ref="N585" si="1283">SUM(D579:D585)</f>
        <v>498263</v>
      </c>
      <c r="O585" s="16">
        <f t="shared" ref="O585" si="1284">+H585/BW585</f>
        <v>75110.946180555562</v>
      </c>
      <c r="P585" s="41"/>
      <c r="Q585" s="17">
        <f t="shared" ref="Q585" si="1285">SUM(D579:D585)</f>
        <v>498263</v>
      </c>
      <c r="R585" s="16"/>
      <c r="S585" s="60">
        <f t="shared" ref="S585" si="1286">+(Q585-Q578)/Q578</f>
        <v>-0.11157727694173027</v>
      </c>
      <c r="T585" s="16"/>
      <c r="U585" s="41"/>
      <c r="V585" s="10">
        <f t="shared" si="356"/>
        <v>477</v>
      </c>
      <c r="W585" s="34">
        <v>464</v>
      </c>
      <c r="X585" s="33">
        <v>4256</v>
      </c>
      <c r="Y585" s="33"/>
      <c r="Z585" s="33">
        <f t="shared" ref="Z585" si="1287">SUM(W580:W585)</f>
        <v>7890</v>
      </c>
      <c r="AA585" s="33">
        <f t="shared" ref="AA585" si="1288">+AA584+W585</f>
        <v>693774</v>
      </c>
      <c r="AB585" s="33"/>
      <c r="AC585" s="46">
        <f t="shared" ref="AC585" si="1289">+AA585/H585</f>
        <v>1.603586176513655E-2</v>
      </c>
      <c r="AD585" s="33"/>
      <c r="AE585" s="33">
        <f t="shared" ref="AE585" si="1290">+AA585/BW585</f>
        <v>1204.46875</v>
      </c>
      <c r="AF585" s="50"/>
      <c r="AG585" s="33"/>
      <c r="AH585" s="33"/>
      <c r="AI585" s="213"/>
      <c r="AJ585" s="50"/>
      <c r="AK585" s="111"/>
      <c r="AL585" s="23">
        <f t="shared" ref="AL585" si="1291">+AP585-AP584</f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ref="AR585" si="1292">+AL585/AP584</f>
        <v>1.3665836007645232E-3</v>
      </c>
      <c r="AS585" s="25"/>
      <c r="AT585" s="25"/>
      <c r="AU585" s="24"/>
      <c r="AV585" s="298">
        <f t="shared" ref="AV585" si="1293">+AP585/H585</f>
        <v>0.81713250341133103</v>
      </c>
      <c r="AW585" s="298"/>
      <c r="AX585" s="24">
        <f t="shared" ref="AX585" si="1294">+AP585/BW585</f>
        <v>61375.595486111109</v>
      </c>
      <c r="AY585" s="308"/>
      <c r="AZ585" s="111"/>
      <c r="BA585" s="65">
        <f t="shared" ref="BA585" si="1295">+BC585-BC584</f>
        <v>543948</v>
      </c>
      <c r="BB585" s="66"/>
      <c r="BC585" s="66">
        <v>668375715</v>
      </c>
      <c r="BD585" s="66"/>
      <c r="BE585" s="66">
        <f t="shared" ref="BE585" si="1296">+D585</f>
        <v>33910</v>
      </c>
      <c r="BF585" s="66"/>
      <c r="BG585" s="144">
        <f t="shared" ref="BG585" si="1297">+BE585/BA585</f>
        <v>6.2340517843617403E-2</v>
      </c>
      <c r="BH585" s="66"/>
      <c r="BI585" s="170"/>
      <c r="BJ585" s="66"/>
      <c r="BK585" s="66"/>
      <c r="BL585" s="66"/>
      <c r="BM585" s="144"/>
      <c r="BN585" s="65">
        <f t="shared" ref="BN585" si="1298">+BC585/BW585</f>
        <v>1160374.5052083333</v>
      </c>
      <c r="BO585" s="66"/>
      <c r="BP585" s="66">
        <f t="shared" ref="BP585" si="1299">+BP584+BE585</f>
        <v>42356927</v>
      </c>
      <c r="BQ585" s="66"/>
      <c r="BR585" s="435">
        <f t="shared" ref="BR585" si="1300">+BP585/BC585</f>
        <v>6.3372929400943301E-2</v>
      </c>
      <c r="BS585" s="66"/>
      <c r="BT585" s="75"/>
      <c r="BU585" s="170"/>
      <c r="BV585" s="1"/>
      <c r="BW585" s="61">
        <f t="shared" si="407"/>
        <v>576</v>
      </c>
    </row>
    <row r="586" spans="2:75" x14ac:dyDescent="0.3">
      <c r="B586" s="347">
        <f t="shared" si="457"/>
        <v>44486</v>
      </c>
      <c r="C586" s="61"/>
      <c r="D586" s="17">
        <v>17947</v>
      </c>
      <c r="E586" s="16"/>
      <c r="F586" s="16"/>
      <c r="G586" s="16"/>
      <c r="H586" s="16">
        <f t="shared" ref="H586" si="1301">+H585+D586</f>
        <v>43281852</v>
      </c>
      <c r="I586" s="16"/>
      <c r="J586" s="436">
        <f t="shared" ref="J586" si="1302">+D586/H585</f>
        <v>4.1482616975975701E-4</v>
      </c>
      <c r="K586" s="16"/>
      <c r="L586" s="16"/>
      <c r="M586" s="16"/>
      <c r="N586" s="16">
        <f t="shared" ref="N586" si="1303">SUM(D580:D586)</f>
        <v>491516</v>
      </c>
      <c r="O586" s="16">
        <f t="shared" ref="O586" si="1304">+H586/BW586</f>
        <v>75011.875216637782</v>
      </c>
      <c r="P586" s="41"/>
      <c r="Q586" s="17">
        <f t="shared" ref="Q586" si="1305">SUM(D580:D586)</f>
        <v>491516</v>
      </c>
      <c r="R586" s="16"/>
      <c r="S586" s="60">
        <f t="shared" ref="S586" si="1306">+(Q586-Q579)/Q579</f>
        <v>-0.12009466506504643</v>
      </c>
      <c r="T586" s="16"/>
      <c r="U586" s="41"/>
      <c r="V586" s="10">
        <f t="shared" si="356"/>
        <v>478</v>
      </c>
      <c r="W586" s="34">
        <v>161</v>
      </c>
      <c r="X586" s="33">
        <v>4256</v>
      </c>
      <c r="Y586" s="33"/>
      <c r="Z586" s="33">
        <f t="shared" ref="Z586" si="1307">SUM(W581:W586)</f>
        <v>7400</v>
      </c>
      <c r="AA586" s="33">
        <f t="shared" ref="AA586" si="1308">+AA585+W586</f>
        <v>693935</v>
      </c>
      <c r="AB586" s="33"/>
      <c r="AC586" s="46">
        <f t="shared" ref="AC586" si="1309">+AA586/H586</f>
        <v>1.6032932232197459E-2</v>
      </c>
      <c r="AD586" s="33"/>
      <c r="AE586" s="33">
        <f t="shared" ref="AE586" si="1310">+AA586/BW586</f>
        <v>1202.6603119584056</v>
      </c>
      <c r="AF586" s="50"/>
      <c r="AG586" s="33"/>
      <c r="AH586" s="33"/>
      <c r="AI586" s="213"/>
      <c r="AJ586" s="50"/>
      <c r="AK586" s="111"/>
      <c r="AL586" s="23">
        <f t="shared" ref="AL586" si="1311">+AP586-AP585</f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ref="AR586" si="1312">+AL586/AP585</f>
        <v>6.294349429682779E-4</v>
      </c>
      <c r="AS586" s="25"/>
      <c r="AT586" s="25"/>
      <c r="AU586" s="24"/>
      <c r="AV586" s="298">
        <f t="shared" ref="AV586" si="1313">+AP586/H586</f>
        <v>0.81730779450010593</v>
      </c>
      <c r="AW586" s="298"/>
      <c r="AX586" s="24">
        <f t="shared" ref="AX586" si="1314">+AP586/BW586</f>
        <v>61307.790294627383</v>
      </c>
      <c r="AY586" s="308"/>
      <c r="AZ586" s="111"/>
      <c r="BA586" s="65">
        <f t="shared" ref="BA586" si="1315">+BC586-BC585</f>
        <v>393976</v>
      </c>
      <c r="BB586" s="66"/>
      <c r="BC586" s="66">
        <v>668769691</v>
      </c>
      <c r="BD586" s="66"/>
      <c r="BE586" s="66">
        <f t="shared" ref="BE586" si="1316">+D586</f>
        <v>17947</v>
      </c>
      <c r="BF586" s="66"/>
      <c r="BG586" s="144">
        <f t="shared" ref="BG586" si="1317">+BE586/BA586</f>
        <v>4.5553536256015596E-2</v>
      </c>
      <c r="BH586" s="66"/>
      <c r="BI586" s="170"/>
      <c r="BJ586" s="66"/>
      <c r="BK586" s="66"/>
      <c r="BL586" s="66"/>
      <c r="BM586" s="144"/>
      <c r="BN586" s="65">
        <f t="shared" ref="BN586" si="1318">+BC586/BW586</f>
        <v>1159046.2582322357</v>
      </c>
      <c r="BO586" s="66"/>
      <c r="BP586" s="66">
        <f t="shared" ref="BP586" si="1319">+BP585+BE586</f>
        <v>42374874</v>
      </c>
      <c r="BQ586" s="66"/>
      <c r="BR586" s="435">
        <f t="shared" ref="BR586" si="1320">+BP586/BC586</f>
        <v>6.3362431895855761E-2</v>
      </c>
      <c r="BS586" s="66"/>
      <c r="BT586" s="75"/>
      <c r="BU586" s="170"/>
      <c r="BV586" s="1"/>
      <c r="BW586" s="61">
        <f t="shared" si="407"/>
        <v>577</v>
      </c>
    </row>
    <row r="587" spans="2:75" x14ac:dyDescent="0.3">
      <c r="B587" s="158">
        <f t="shared" si="457"/>
        <v>44487</v>
      </c>
      <c r="C587" s="61"/>
      <c r="D587" s="17">
        <v>53135</v>
      </c>
      <c r="E587" s="16"/>
      <c r="F587" s="16"/>
      <c r="G587" s="16"/>
      <c r="H587" s="16">
        <f t="shared" ref="H587" si="1321">+H586+D587</f>
        <v>43334987</v>
      </c>
      <c r="I587" s="16"/>
      <c r="J587" s="436">
        <f t="shared" ref="J587" si="1322">+D587/H586</f>
        <v>1.2276507946101752E-3</v>
      </c>
      <c r="K587" s="16"/>
      <c r="L587" s="16"/>
      <c r="M587" s="16"/>
      <c r="N587" s="16">
        <f t="shared" ref="N587" si="1323">SUM(D581:D587)</f>
        <v>479660</v>
      </c>
      <c r="O587" s="16">
        <f t="shared" ref="O587" si="1324">+H587/BW587</f>
        <v>74974.025951557094</v>
      </c>
      <c r="P587" s="41"/>
      <c r="Q587" s="17">
        <f t="shared" ref="Q587" si="1325">SUM(D581:D587)</f>
        <v>479660</v>
      </c>
      <c r="R587" s="16"/>
      <c r="S587" s="60">
        <f t="shared" ref="S587" si="1326">+(Q587-Q580)/Q580</f>
        <v>-0.12767362052002043</v>
      </c>
      <c r="T587" s="16"/>
      <c r="U587" s="41"/>
      <c r="V587" s="10">
        <f t="shared" si="356"/>
        <v>479</v>
      </c>
      <c r="W587" s="34">
        <v>684</v>
      </c>
      <c r="X587" s="33">
        <v>4256</v>
      </c>
      <c r="Y587" s="33"/>
      <c r="Z587" s="33">
        <f t="shared" ref="Z587" si="1327">SUM(W582:W587)</f>
        <v>6487</v>
      </c>
      <c r="AA587" s="33">
        <f t="shared" ref="AA587" si="1328">+AA586+W587</f>
        <v>694619</v>
      </c>
      <c r="AB587" s="33"/>
      <c r="AC587" s="46">
        <f t="shared" ref="AC587" si="1329">+AA587/H587</f>
        <v>1.602905753727352E-2</v>
      </c>
      <c r="AD587" s="33"/>
      <c r="AE587" s="33">
        <f t="shared" ref="AE587" si="1330">+AA587/BW587</f>
        <v>1201.7629757785467</v>
      </c>
      <c r="AF587" s="50"/>
      <c r="AG587" s="33"/>
      <c r="AH587" s="33"/>
      <c r="AI587" s="213"/>
      <c r="AJ587" s="50"/>
      <c r="AK587" s="111"/>
      <c r="AL587" s="23">
        <f t="shared" ref="AL587" si="1331">+AP587-AP586</f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ref="AR587" si="1332">+AL587/AP586</f>
        <v>5.6231032468357593E-3</v>
      </c>
      <c r="AS587" s="25"/>
      <c r="AT587" s="25"/>
      <c r="AU587" s="24"/>
      <c r="AV587" s="298">
        <f t="shared" ref="AV587" si="1333">+AP587/H587</f>
        <v>0.82089582719847132</v>
      </c>
      <c r="AW587" s="298"/>
      <c r="AX587" s="24">
        <f t="shared" ref="AX587" si="1334">+AP587/BW587</f>
        <v>61545.865051903114</v>
      </c>
      <c r="AY587" s="308"/>
      <c r="AZ587" s="111"/>
      <c r="BA587" s="65">
        <f t="shared" ref="BA587" si="1335">+BC587-BC586</f>
        <v>3763587</v>
      </c>
      <c r="BB587" s="66"/>
      <c r="BC587" s="66">
        <v>672533278</v>
      </c>
      <c r="BD587" s="66"/>
      <c r="BE587" s="66">
        <f t="shared" ref="BE587" si="1336">+D587</f>
        <v>53135</v>
      </c>
      <c r="BF587" s="66"/>
      <c r="BG587" s="144">
        <f t="shared" ref="BG587" si="1337">+BE587/BA587</f>
        <v>1.4118180342317051E-2</v>
      </c>
      <c r="BH587" s="66"/>
      <c r="BI587" s="170"/>
      <c r="BJ587" s="66"/>
      <c r="BK587" s="66"/>
      <c r="BL587" s="66"/>
      <c r="BM587" s="144"/>
      <c r="BN587" s="65">
        <f t="shared" ref="BN587" si="1338">+BC587/BW587</f>
        <v>1163552.3840830449</v>
      </c>
      <c r="BO587" s="66"/>
      <c r="BP587" s="66">
        <f t="shared" ref="BP587" si="1339">+BP586+BE587</f>
        <v>42428009</v>
      </c>
      <c r="BQ587" s="66"/>
      <c r="BR587" s="435">
        <f t="shared" ref="BR587" si="1340">+BP587/BC587</f>
        <v>6.3086854417336358E-2</v>
      </c>
      <c r="BS587" s="66"/>
      <c r="BT587" s="75"/>
      <c r="BU587" s="170"/>
      <c r="BV587" s="1"/>
      <c r="BW587" s="61">
        <f t="shared" si="407"/>
        <v>578</v>
      </c>
    </row>
    <row r="588" spans="2:75" x14ac:dyDescent="0.3">
      <c r="B588" s="158">
        <f t="shared" si="457"/>
        <v>44488</v>
      </c>
      <c r="C588" s="61"/>
      <c r="D588" s="17">
        <v>71809</v>
      </c>
      <c r="E588" s="16"/>
      <c r="F588" s="16"/>
      <c r="G588" s="16"/>
      <c r="H588" s="16">
        <f t="shared" ref="H588" si="1341">+H587+D588</f>
        <v>43406796</v>
      </c>
      <c r="I588" s="16"/>
      <c r="J588" s="436">
        <f t="shared" ref="J588" si="1342">+D588/H587</f>
        <v>1.6570675329843759E-3</v>
      </c>
      <c r="K588" s="16"/>
      <c r="L588" s="16"/>
      <c r="M588" s="16"/>
      <c r="N588" s="16">
        <f t="shared" ref="N588" si="1343">SUM(D582:D588)</f>
        <v>459222</v>
      </c>
      <c r="O588" s="16">
        <f t="shared" ref="O588" si="1344">+H588/BW588</f>
        <v>74968.559585492229</v>
      </c>
      <c r="P588" s="41"/>
      <c r="Q588" s="17">
        <f t="shared" ref="Q588" si="1345">SUM(D582:D588)</f>
        <v>459222</v>
      </c>
      <c r="R588" s="16"/>
      <c r="S588" s="60">
        <f t="shared" ref="S588" si="1346">+(Q588-Q581)/Q581</f>
        <v>-0.16093031414272638</v>
      </c>
      <c r="T588" s="16"/>
      <c r="U588" s="41"/>
      <c r="V588" s="10">
        <f t="shared" si="356"/>
        <v>480</v>
      </c>
      <c r="W588" s="34">
        <v>1563</v>
      </c>
      <c r="X588" s="33">
        <v>4256</v>
      </c>
      <c r="Y588" s="33"/>
      <c r="Z588" s="33">
        <f t="shared" ref="Z588" si="1347">SUM(W583:W588)</f>
        <v>6231</v>
      </c>
      <c r="AA588" s="33">
        <f t="shared" ref="AA588" si="1348">+AA587+W588</f>
        <v>696182</v>
      </c>
      <c r="AB588" s="33"/>
      <c r="AC588" s="46">
        <f t="shared" ref="AC588" si="1349">+AA588/H588</f>
        <v>1.6038548433752169E-2</v>
      </c>
      <c r="AD588" s="33"/>
      <c r="AE588" s="33">
        <f t="shared" ref="AE588" si="1350">+AA588/BW588</f>
        <v>1202.3868739205527</v>
      </c>
      <c r="AF588" s="50"/>
      <c r="AG588" s="33"/>
      <c r="AH588" s="33"/>
      <c r="AI588" s="213"/>
      <c r="AJ588" s="50"/>
      <c r="AK588" s="111"/>
      <c r="AL588" s="23">
        <f t="shared" ref="AL588" si="1351">+AP588-AP587</f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ref="AR588" si="1352">+AL588/AP587</f>
        <v>3.8461484402298228E-3</v>
      </c>
      <c r="AS588" s="25"/>
      <c r="AT588" s="25"/>
      <c r="AU588" s="24"/>
      <c r="AV588" s="298">
        <f t="shared" ref="AV588" si="1353">+AP588/H588</f>
        <v>0.82268986174423009</v>
      </c>
      <c r="AW588" s="298"/>
      <c r="AX588" s="24">
        <f t="shared" ref="AX588" si="1354">+AP588/BW588</f>
        <v>61675.87392055268</v>
      </c>
      <c r="AY588" s="308"/>
      <c r="AZ588" s="111"/>
      <c r="BA588" s="65">
        <f t="shared" ref="BA588" si="1355">+BC588-BC587</f>
        <v>1445773</v>
      </c>
      <c r="BB588" s="66"/>
      <c r="BC588" s="66">
        <v>673979051</v>
      </c>
      <c r="BD588" s="66"/>
      <c r="BE588" s="66">
        <f t="shared" ref="BE588" si="1356">+D588</f>
        <v>71809</v>
      </c>
      <c r="BF588" s="66"/>
      <c r="BG588" s="144">
        <f t="shared" ref="BG588" si="1357">+BE588/BA588</f>
        <v>4.9668239758246975E-2</v>
      </c>
      <c r="BH588" s="66"/>
      <c r="BI588" s="170"/>
      <c r="BJ588" s="66"/>
      <c r="BK588" s="66"/>
      <c r="BL588" s="66"/>
      <c r="BM588" s="144"/>
      <c r="BN588" s="65">
        <f t="shared" ref="BN588" si="1358">+BC588/BW588</f>
        <v>1164039.8117443868</v>
      </c>
      <c r="BO588" s="66"/>
      <c r="BP588" s="66">
        <f t="shared" ref="BP588" si="1359">+BP587+BE588</f>
        <v>42499818</v>
      </c>
      <c r="BQ588" s="66"/>
      <c r="BR588" s="435">
        <f t="shared" ref="BR588" si="1360">+BP588/BC588</f>
        <v>6.3058069738134936E-2</v>
      </c>
      <c r="BS588" s="66"/>
      <c r="BT588" s="75"/>
      <c r="BU588" s="170"/>
      <c r="BV588" s="1"/>
      <c r="BW588" s="61">
        <f t="shared" si="407"/>
        <v>579</v>
      </c>
    </row>
    <row r="589" spans="2:75" x14ac:dyDescent="0.3">
      <c r="B589" s="158">
        <f t="shared" si="457"/>
        <v>44489</v>
      </c>
      <c r="C589" s="61"/>
      <c r="D589" s="17">
        <v>80425</v>
      </c>
      <c r="E589" s="16"/>
      <c r="F589" s="16"/>
      <c r="G589" s="16"/>
      <c r="H589" s="16">
        <f t="shared" ref="H589" si="1361">+H588+D589</f>
        <v>43487221</v>
      </c>
      <c r="I589" s="16"/>
      <c r="J589" s="436">
        <f t="shared" ref="J589" si="1362">+D589/H588</f>
        <v>1.8528204661776926E-3</v>
      </c>
      <c r="K589" s="16"/>
      <c r="L589" s="16"/>
      <c r="M589" s="16"/>
      <c r="N589" s="16">
        <f t="shared" ref="N589" si="1363">SUM(D583:D589)</f>
        <v>439872</v>
      </c>
      <c r="O589" s="16">
        <f t="shared" ref="O589" si="1364">+H589/BW589</f>
        <v>74977.967241379316</v>
      </c>
      <c r="P589" s="41"/>
      <c r="Q589" s="17">
        <f t="shared" ref="Q589" si="1365">SUM(D583:D589)</f>
        <v>439872</v>
      </c>
      <c r="R589" s="16"/>
      <c r="S589" s="60">
        <f t="shared" ref="S589" si="1366">+(Q589-Q582)/Q582</f>
        <v>-0.18404264988768046</v>
      </c>
      <c r="T589" s="16"/>
      <c r="U589" s="41"/>
      <c r="V589" s="10">
        <f t="shared" si="356"/>
        <v>481</v>
      </c>
      <c r="W589" s="34">
        <v>2005</v>
      </c>
      <c r="X589" s="33">
        <v>4256</v>
      </c>
      <c r="Y589" s="33"/>
      <c r="Z589" s="33">
        <f t="shared" ref="Z589" si="1367">SUM(W584:W589)</f>
        <v>6582</v>
      </c>
      <c r="AA589" s="33">
        <f t="shared" ref="AA589" si="1368">+AA588+W589</f>
        <v>698187</v>
      </c>
      <c r="AB589" s="33"/>
      <c r="AC589" s="46">
        <f t="shared" ref="AC589" si="1369">+AA589/H589</f>
        <v>1.60549923390138E-2</v>
      </c>
      <c r="AD589" s="33"/>
      <c r="AE589" s="33">
        <f t="shared" ref="AE589" si="1370">+AA589/BW589</f>
        <v>1203.7706896551724</v>
      </c>
      <c r="AF589" s="50"/>
      <c r="AG589" s="33"/>
      <c r="AH589" s="33"/>
      <c r="AI589" s="213"/>
      <c r="AJ589" s="50"/>
      <c r="AK589" s="111"/>
      <c r="AL589" s="23">
        <f t="shared" ref="AL589" si="1371">+AP589-AP588</f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ref="AR589" si="1372">+AL589/AP588</f>
        <v>2.9121824717894661E-3</v>
      </c>
      <c r="AS589" s="25"/>
      <c r="AT589" s="25"/>
      <c r="AU589" s="24"/>
      <c r="AV589" s="298">
        <f t="shared" ref="AV589" si="1373">+AP589/H589</f>
        <v>0.8235597763306145</v>
      </c>
      <c r="AW589" s="298"/>
      <c r="AX589" s="24">
        <f t="shared" ref="AX589" si="1374">+AP589/BW589</f>
        <v>61748.837931034483</v>
      </c>
      <c r="AY589" s="308"/>
      <c r="AZ589" s="111"/>
      <c r="BA589" s="65">
        <f t="shared" ref="BA589" si="1375">+BC589-BC588</f>
        <v>1636577</v>
      </c>
      <c r="BB589" s="66"/>
      <c r="BC589" s="66">
        <v>675615628</v>
      </c>
      <c r="BD589" s="66"/>
      <c r="BE589" s="66">
        <f t="shared" ref="BE589" si="1376">+D589</f>
        <v>80425</v>
      </c>
      <c r="BF589" s="66"/>
      <c r="BG589" s="144">
        <f t="shared" ref="BG589" si="1377">+BE589/BA589</f>
        <v>4.9142203513797396E-2</v>
      </c>
      <c r="BH589" s="66"/>
      <c r="BI589" s="170"/>
      <c r="BJ589" s="66"/>
      <c r="BK589" s="66"/>
      <c r="BL589" s="66"/>
      <c r="BM589" s="144"/>
      <c r="BN589" s="65">
        <f t="shared" ref="BN589" si="1378">+BC589/BW589</f>
        <v>1164854.5310344826</v>
      </c>
      <c r="BO589" s="66"/>
      <c r="BP589" s="66">
        <f t="shared" ref="BP589" si="1379">+BP588+BE589</f>
        <v>42580243</v>
      </c>
      <c r="BQ589" s="66"/>
      <c r="BR589" s="435">
        <f t="shared" ref="BR589" si="1380">+BP589/BC589</f>
        <v>6.3024360650224626E-2</v>
      </c>
      <c r="BS589" s="66"/>
      <c r="BT589" s="75"/>
      <c r="BU589" s="170"/>
      <c r="BV589" s="1"/>
      <c r="BW589" s="61">
        <f t="shared" si="407"/>
        <v>580</v>
      </c>
    </row>
    <row r="590" spans="2:75" x14ac:dyDescent="0.3">
      <c r="B590" s="158">
        <f t="shared" si="457"/>
        <v>44490</v>
      </c>
      <c r="C590" s="61"/>
      <c r="D590" s="17">
        <v>80835</v>
      </c>
      <c r="E590" s="16"/>
      <c r="F590" s="16"/>
      <c r="G590" s="16"/>
      <c r="H590" s="16">
        <f t="shared" ref="H590" si="1381">+H589+D590</f>
        <v>43568056</v>
      </c>
      <c r="I590" s="16"/>
      <c r="J590" s="436">
        <f t="shared" ref="J590" si="1382">+D590/H589</f>
        <v>1.8588219284005295E-3</v>
      </c>
      <c r="K590" s="16"/>
      <c r="L590" s="16"/>
      <c r="M590" s="16"/>
      <c r="N590" s="16">
        <f t="shared" ref="N590" si="1383">SUM(D584:D590)</f>
        <v>431027</v>
      </c>
      <c r="O590" s="16">
        <f t="shared" ref="O590" si="1384">+H590/BW590</f>
        <v>74988.048192771079</v>
      </c>
      <c r="P590" s="41"/>
      <c r="Q590" s="17">
        <f t="shared" ref="Q590" si="1385">SUM(D584:D590)</f>
        <v>431027</v>
      </c>
      <c r="R590" s="16"/>
      <c r="S590" s="60">
        <f t="shared" ref="S590" si="1386">+(Q590-Q583)/Q583</f>
        <v>-0.17116886712996257</v>
      </c>
      <c r="T590" s="16"/>
      <c r="U590" s="41"/>
      <c r="V590" s="10">
        <f t="shared" si="356"/>
        <v>482</v>
      </c>
      <c r="W590" s="34">
        <v>1428</v>
      </c>
      <c r="X590" s="33">
        <v>4256</v>
      </c>
      <c r="Y590" s="33"/>
      <c r="Z590" s="33">
        <f t="shared" ref="Z590" si="1387">SUM(W585:W590)</f>
        <v>6305</v>
      </c>
      <c r="AA590" s="33">
        <f t="shared" ref="AA590" si="1388">+AA589+W590</f>
        <v>699615</v>
      </c>
      <c r="AB590" s="33"/>
      <c r="AC590" s="46">
        <f t="shared" ref="AC590" si="1389">+AA590/H590</f>
        <v>1.6057980645269095E-2</v>
      </c>
      <c r="AD590" s="33"/>
      <c r="AE590" s="33">
        <f t="shared" ref="AE590" si="1390">+AA590/BW590</f>
        <v>1204.1566265060242</v>
      </c>
      <c r="AF590" s="50"/>
      <c r="AG590" s="33"/>
      <c r="AH590" s="33"/>
      <c r="AI590" s="213"/>
      <c r="AJ590" s="50"/>
      <c r="AK590" s="111"/>
      <c r="AL590" s="23">
        <f t="shared" ref="AL590" si="1391">+AP590-AP589</f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ref="AR590" si="1392">+AL590/AP589</f>
        <v>2.3374724404976936E-3</v>
      </c>
      <c r="AS590" s="25"/>
      <c r="AT590" s="25"/>
      <c r="AU590" s="24"/>
      <c r="AV590" s="298">
        <f t="shared" ref="AV590" si="1393">+AP590/H590</f>
        <v>0.82395324225620714</v>
      </c>
      <c r="AW590" s="298"/>
      <c r="AX590" s="24">
        <f t="shared" ref="AX590" si="1394">+AP590/BW590</f>
        <v>61786.645438898449</v>
      </c>
      <c r="AY590" s="308"/>
      <c r="AZ590" s="111"/>
      <c r="BA590" s="65">
        <f t="shared" ref="BA590" si="1395">+BC590-BC589</f>
        <v>1676971</v>
      </c>
      <c r="BB590" s="66"/>
      <c r="BC590" s="66">
        <v>677292599</v>
      </c>
      <c r="BD590" s="66"/>
      <c r="BE590" s="66">
        <f t="shared" ref="BE590" si="1396">+D590</f>
        <v>80835</v>
      </c>
      <c r="BF590" s="66"/>
      <c r="BG590" s="144">
        <f t="shared" ref="BG590" si="1397">+BE590/BA590</f>
        <v>4.8202980254279888E-2</v>
      </c>
      <c r="BH590" s="66"/>
      <c r="BI590" s="170"/>
      <c r="BJ590" s="66"/>
      <c r="BK590" s="66"/>
      <c r="BL590" s="66"/>
      <c r="BM590" s="144"/>
      <c r="BN590" s="65">
        <f t="shared" ref="BN590" si="1398">+BC590/BW590</f>
        <v>1165735.9707401032</v>
      </c>
      <c r="BO590" s="66"/>
      <c r="BP590" s="66">
        <f t="shared" ref="BP590" si="1399">+BP589+BE590</f>
        <v>42661078</v>
      </c>
      <c r="BQ590" s="66"/>
      <c r="BR590" s="435">
        <f t="shared" ref="BR590" si="1400">+BP590/BC590</f>
        <v>6.2987663032177912E-2</v>
      </c>
      <c r="BS590" s="66"/>
      <c r="BT590" s="75"/>
      <c r="BU590" s="170"/>
      <c r="BV590" s="1"/>
      <c r="BW590" s="61">
        <f t="shared" si="407"/>
        <v>581</v>
      </c>
    </row>
    <row r="591" spans="2:75" x14ac:dyDescent="0.3">
      <c r="B591" s="158">
        <f t="shared" si="457"/>
        <v>44491</v>
      </c>
      <c r="C591" s="61"/>
      <c r="D591" s="17">
        <v>82438</v>
      </c>
      <c r="E591" s="16"/>
      <c r="F591" s="16"/>
      <c r="G591" s="16"/>
      <c r="H591" s="16">
        <f t="shared" ref="H591" si="1401">+H590+D591</f>
        <v>43650494</v>
      </c>
      <c r="I591" s="16"/>
      <c r="J591" s="436">
        <f t="shared" ref="J591" si="1402">+D591/H590</f>
        <v>1.8921661319935873E-3</v>
      </c>
      <c r="K591" s="16"/>
      <c r="L591" s="16"/>
      <c r="M591" s="16"/>
      <c r="N591" s="16">
        <f t="shared" ref="N591" si="1403">SUM(D585:D591)</f>
        <v>420499</v>
      </c>
      <c r="O591" s="16">
        <f t="shared" ref="O591" si="1404">+H591/BW591</f>
        <v>75000.848797250859</v>
      </c>
      <c r="P591" s="41"/>
      <c r="Q591" s="17">
        <f t="shared" ref="Q591" si="1405">SUM(D585:D591)</f>
        <v>420499</v>
      </c>
      <c r="R591" s="16"/>
      <c r="S591" s="60">
        <f t="shared" ref="S591" si="1406">+(Q591-Q584)/Q584</f>
        <v>-0.17013873813423852</v>
      </c>
      <c r="T591" s="16"/>
      <c r="U591" s="41"/>
      <c r="V591" s="10">
        <f t="shared" si="356"/>
        <v>483</v>
      </c>
      <c r="W591" s="34">
        <v>1610</v>
      </c>
      <c r="X591" s="33">
        <v>4256</v>
      </c>
      <c r="Y591" s="33"/>
      <c r="Z591" s="33">
        <f t="shared" ref="Z591" si="1407">SUM(W586:W591)</f>
        <v>7451</v>
      </c>
      <c r="AA591" s="33">
        <f t="shared" ref="AA591" si="1408">+AA590+W591</f>
        <v>701225</v>
      </c>
      <c r="AB591" s="33"/>
      <c r="AC591" s="46">
        <f t="shared" ref="AC591" si="1409">+AA591/H591</f>
        <v>1.6064537551396325E-2</v>
      </c>
      <c r="AD591" s="33"/>
      <c r="AE591" s="33">
        <f t="shared" ref="AE591" si="1410">+AA591/BW591</f>
        <v>1204.8539518900343</v>
      </c>
      <c r="AF591" s="50"/>
      <c r="AG591" s="33"/>
      <c r="AH591" s="33"/>
      <c r="AI591" s="213"/>
      <c r="AJ591" s="50"/>
      <c r="AK591" s="111"/>
      <c r="AL591" s="23">
        <f t="shared" ref="AL591" si="1411">+AP591-AP590</f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ref="AR591" si="1412">+AL591/AP590</f>
        <v>2.8631088810667968E-3</v>
      </c>
      <c r="AS591" s="25"/>
      <c r="AT591" s="25"/>
      <c r="AU591" s="24"/>
      <c r="AV591" s="298">
        <f t="shared" ref="AV591" si="1413">+AP591/H591</f>
        <v>0.82475174278669106</v>
      </c>
      <c r="AW591" s="298"/>
      <c r="AX591" s="24">
        <f t="shared" ref="AX591" si="1414">+AP591/BW591</f>
        <v>61857.080756013747</v>
      </c>
      <c r="AY591" s="308"/>
      <c r="AZ591" s="111"/>
      <c r="BA591" s="65">
        <f t="shared" ref="BA591" si="1415">+BC591-BC590</f>
        <v>1815348</v>
      </c>
      <c r="BB591" s="66"/>
      <c r="BC591" s="66">
        <v>679107947</v>
      </c>
      <c r="BD591" s="66"/>
      <c r="BE591" s="66">
        <f t="shared" ref="BE591" si="1416">+D591</f>
        <v>82438</v>
      </c>
      <c r="BF591" s="66"/>
      <c r="BG591" s="144">
        <f t="shared" ref="BG591" si="1417">+BE591/BA591</f>
        <v>4.5411678642331942E-2</v>
      </c>
      <c r="BH591" s="66"/>
      <c r="BI591" s="170"/>
      <c r="BJ591" s="66"/>
      <c r="BK591" s="66"/>
      <c r="BL591" s="66"/>
      <c r="BM591" s="144"/>
      <c r="BN591" s="65">
        <f t="shared" ref="BN591" si="1418">+BC591/BW591</f>
        <v>1166852.1426116838</v>
      </c>
      <c r="BO591" s="66"/>
      <c r="BP591" s="66">
        <f t="shared" ref="BP591" si="1419">+BP590+BE591</f>
        <v>42743516</v>
      </c>
      <c r="BQ591" s="66"/>
      <c r="BR591" s="435">
        <f t="shared" ref="BR591" si="1420">+BP591/BC591</f>
        <v>6.2940680033008067E-2</v>
      </c>
      <c r="BS591" s="66"/>
      <c r="BT591" s="75"/>
      <c r="BU591" s="170"/>
      <c r="BV591" s="1"/>
      <c r="BW591" s="61">
        <f t="shared" si="407"/>
        <v>582</v>
      </c>
    </row>
    <row r="592" spans="2:75" x14ac:dyDescent="0.3">
      <c r="B592" s="158">
        <f t="shared" si="457"/>
        <v>44492</v>
      </c>
      <c r="C592" s="61"/>
      <c r="D592" s="17">
        <v>28824</v>
      </c>
      <c r="E592" s="16"/>
      <c r="F592" s="16"/>
      <c r="G592" s="16"/>
      <c r="H592" s="16">
        <f t="shared" ref="H592" si="1421">+H591+D592</f>
        <v>43679318</v>
      </c>
      <c r="I592" s="16"/>
      <c r="J592" s="436">
        <f t="shared" ref="J592" si="1422">+D592/H591</f>
        <v>6.603361693913476E-4</v>
      </c>
      <c r="K592" s="16"/>
      <c r="L592" s="16"/>
      <c r="M592" s="16"/>
      <c r="N592" s="16">
        <f t="shared" ref="N592" si="1423">SUM(D586:D592)</f>
        <v>415413</v>
      </c>
      <c r="O592" s="16">
        <f t="shared" ref="O592" si="1424">+H592/BW592</f>
        <v>74921.64322469983</v>
      </c>
      <c r="P592" s="41"/>
      <c r="Q592" s="17">
        <f t="shared" ref="Q592" si="1425">SUM(D586:D592)</f>
        <v>415413</v>
      </c>
      <c r="R592" s="16"/>
      <c r="S592" s="60">
        <f t="shared" ref="S592" si="1426">+(Q592-Q585)/Q585</f>
        <v>-0.16627764855106641</v>
      </c>
      <c r="T592" s="16"/>
      <c r="U592" s="41"/>
      <c r="V592" s="10">
        <f t="shared" si="356"/>
        <v>484</v>
      </c>
      <c r="W592" s="34">
        <v>484</v>
      </c>
      <c r="X592" s="33">
        <v>4256</v>
      </c>
      <c r="Y592" s="33"/>
      <c r="Z592" s="33">
        <f t="shared" ref="Z592" si="1427">SUM(W587:W592)</f>
        <v>7774</v>
      </c>
      <c r="AA592" s="33">
        <f t="shared" ref="AA592" si="1428">+AA591+W592</f>
        <v>701709</v>
      </c>
      <c r="AB592" s="33"/>
      <c r="AC592" s="46">
        <f t="shared" ref="AC592" si="1429">+AA592/H592</f>
        <v>1.6065017315517609E-2</v>
      </c>
      <c r="AD592" s="33"/>
      <c r="AE592" s="33">
        <f t="shared" ref="AE592" si="1430">+AA592/BW592</f>
        <v>1203.6174957118353</v>
      </c>
      <c r="AF592" s="50"/>
      <c r="AG592" s="33"/>
      <c r="AH592" s="33"/>
      <c r="AI592" s="213"/>
      <c r="AJ592" s="50"/>
      <c r="AK592" s="111"/>
      <c r="AL592" s="23">
        <f t="shared" ref="AL592" si="1431">+AP592-AP591</f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ref="AR592" si="1432">+AL592/AP591</f>
        <v>9.1845127643061248E-4</v>
      </c>
      <c r="AS592" s="25"/>
      <c r="AT592" s="25"/>
      <c r="AU592" s="24"/>
      <c r="AV592" s="298">
        <f t="shared" ref="AV592" si="1433">+AP592/H592</f>
        <v>0.82496448319087767</v>
      </c>
      <c r="AW592" s="298"/>
      <c r="AX592" s="24">
        <f t="shared" ref="AX592" si="1434">+AP592/BW592</f>
        <v>61807.694682675814</v>
      </c>
      <c r="AY592" s="308"/>
      <c r="AZ592" s="111"/>
      <c r="BA592" s="65">
        <f t="shared" ref="BA592" si="1435">+BC592-BC591</f>
        <v>472974</v>
      </c>
      <c r="BB592" s="66"/>
      <c r="BC592" s="66">
        <v>679580921</v>
      </c>
      <c r="BD592" s="66"/>
      <c r="BE592" s="66">
        <f t="shared" ref="BE592" si="1436">+D592</f>
        <v>28824</v>
      </c>
      <c r="BF592" s="66"/>
      <c r="BG592" s="144">
        <f t="shared" ref="BG592" si="1437">+BE592/BA592</f>
        <v>6.0942039097286529E-2</v>
      </c>
      <c r="BH592" s="66"/>
      <c r="BI592" s="170"/>
      <c r="BJ592" s="66"/>
      <c r="BK592" s="66"/>
      <c r="BL592" s="66"/>
      <c r="BM592" s="144"/>
      <c r="BN592" s="65">
        <f t="shared" ref="BN592" si="1438">+BC592/BW592</f>
        <v>1165661.9571183533</v>
      </c>
      <c r="BO592" s="66"/>
      <c r="BP592" s="66">
        <f t="shared" ref="BP592" si="1439">+BP591+BE592</f>
        <v>42772340</v>
      </c>
      <c r="BQ592" s="66"/>
      <c r="BR592" s="435">
        <f t="shared" ref="BR592" si="1440">+BP592/BC592</f>
        <v>6.2939289021034781E-2</v>
      </c>
      <c r="BS592" s="66"/>
      <c r="BT592" s="75"/>
      <c r="BU592" s="170"/>
      <c r="BV592" s="1"/>
      <c r="BW592" s="61">
        <f t="shared" si="407"/>
        <v>583</v>
      </c>
    </row>
    <row r="593" spans="2:75" x14ac:dyDescent="0.3">
      <c r="B593" s="347">
        <f t="shared" si="457"/>
        <v>44493</v>
      </c>
      <c r="C593" s="61"/>
      <c r="D593" s="17">
        <v>17580</v>
      </c>
      <c r="E593" s="16"/>
      <c r="F593" s="16"/>
      <c r="G593" s="16"/>
      <c r="H593" s="16">
        <f t="shared" ref="H593" si="1441">+H592+D593</f>
        <v>43696898</v>
      </c>
      <c r="I593" s="16"/>
      <c r="J593" s="436">
        <f t="shared" ref="J593" si="1442">+D593/H592</f>
        <v>4.0247881159682941E-4</v>
      </c>
      <c r="K593" s="16"/>
      <c r="L593" s="16"/>
      <c r="M593" s="16"/>
      <c r="N593" s="16">
        <f t="shared" ref="N593" si="1443">SUM(D587:D593)</f>
        <v>415046</v>
      </c>
      <c r="O593" s="16">
        <f t="shared" ref="O593" si="1444">+H593/BW593</f>
        <v>74823.455479452052</v>
      </c>
      <c r="P593" s="41"/>
      <c r="Q593" s="17">
        <f t="shared" ref="Q593" si="1445">SUM(D587:D593)</f>
        <v>415046</v>
      </c>
      <c r="R593" s="16"/>
      <c r="S593" s="60">
        <f t="shared" ref="S593" si="1446">+(Q593-Q586)/Q586</f>
        <v>-0.15557987939354975</v>
      </c>
      <c r="T593" s="16"/>
      <c r="U593" s="41"/>
      <c r="V593" s="10">
        <f t="shared" si="356"/>
        <v>485</v>
      </c>
      <c r="W593" s="34">
        <v>157</v>
      </c>
      <c r="X593" s="33">
        <v>4256</v>
      </c>
      <c r="Y593" s="33"/>
      <c r="Z593" s="33">
        <f t="shared" ref="Z593" si="1447">SUM(W588:W593)</f>
        <v>7247</v>
      </c>
      <c r="AA593" s="33">
        <f t="shared" ref="AA593" si="1448">+AA592+W593</f>
        <v>701866</v>
      </c>
      <c r="AB593" s="33"/>
      <c r="AC593" s="46">
        <f t="shared" ref="AC593" si="1449">+AA593/H593</f>
        <v>1.6062147020138591E-2</v>
      </c>
      <c r="AD593" s="33"/>
      <c r="AE593" s="33">
        <f t="shared" ref="AE593" si="1450">+AA593/BW593</f>
        <v>1201.8253424657535</v>
      </c>
      <c r="AF593" s="50"/>
      <c r="AG593" s="33"/>
      <c r="AH593" s="33"/>
      <c r="AI593" s="213"/>
      <c r="AJ593" s="50"/>
      <c r="AK593" s="111"/>
      <c r="AL593" s="23">
        <f t="shared" ref="AL593" si="1451">+AP593-AP592</f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ref="AR593" si="1452">+AL593/AP592</f>
        <v>5.1973300909038782E-4</v>
      </c>
      <c r="AS593" s="25"/>
      <c r="AT593" s="25"/>
      <c r="AU593" s="24"/>
      <c r="AV593" s="298">
        <f t="shared" ref="AV593" si="1453">+AP593/H593</f>
        <v>0.82506117482298169</v>
      </c>
      <c r="AW593" s="298"/>
      <c r="AX593" s="24">
        <f t="shared" ref="AX593" si="1454">+AP593/BW593</f>
        <v>61733.928082191778</v>
      </c>
      <c r="AY593" s="308"/>
      <c r="AZ593" s="111"/>
      <c r="BA593" s="65">
        <f t="shared" ref="BA593" si="1455">+BC593-BC592</f>
        <v>377616</v>
      </c>
      <c r="BB593" s="66"/>
      <c r="BC593" s="66">
        <v>679958537</v>
      </c>
      <c r="BD593" s="66"/>
      <c r="BE593" s="66">
        <f t="shared" ref="BE593" si="1456">+D593</f>
        <v>17580</v>
      </c>
      <c r="BF593" s="66"/>
      <c r="BG593" s="144">
        <f t="shared" ref="BG593" si="1457">+BE593/BA593</f>
        <v>4.6555230710563111E-2</v>
      </c>
      <c r="BH593" s="66"/>
      <c r="BI593" s="170"/>
      <c r="BJ593" s="66"/>
      <c r="BK593" s="66"/>
      <c r="BL593" s="66"/>
      <c r="BM593" s="144"/>
      <c r="BN593" s="65">
        <f t="shared" ref="BN593" si="1458">+BC593/BW593</f>
        <v>1164312.5633561644</v>
      </c>
      <c r="BO593" s="66"/>
      <c r="BP593" s="66">
        <f t="shared" ref="BP593" si="1459">+BP592+BE593</f>
        <v>42789920</v>
      </c>
      <c r="BQ593" s="66"/>
      <c r="BR593" s="435">
        <f t="shared" ref="BR593" si="1460">+BP593/BC593</f>
        <v>6.2930190109518405E-2</v>
      </c>
      <c r="BS593" s="66"/>
      <c r="BT593" s="75"/>
      <c r="BU593" s="170"/>
      <c r="BV593" s="1"/>
      <c r="BW593" s="61">
        <f t="shared" si="407"/>
        <v>584</v>
      </c>
    </row>
    <row r="594" spans="2:75" x14ac:dyDescent="0.3">
      <c r="B594" s="158">
        <f t="shared" si="457"/>
        <v>44494</v>
      </c>
      <c r="C594" s="61"/>
      <c r="D594" s="17">
        <v>48771</v>
      </c>
      <c r="E594" s="16"/>
      <c r="F594" s="16"/>
      <c r="G594" s="16"/>
      <c r="H594" s="16">
        <f t="shared" ref="H594" si="1461">+H593+D594</f>
        <v>43745669</v>
      </c>
      <c r="I594" s="16"/>
      <c r="J594" s="436">
        <f t="shared" ref="J594" si="1462">+D594/H593</f>
        <v>1.1161204166025699E-3</v>
      </c>
      <c r="K594" s="16"/>
      <c r="L594" s="16"/>
      <c r="M594" s="16"/>
      <c r="N594" s="16">
        <f t="shared" ref="N594" si="1463">SUM(D588:D594)</f>
        <v>410682</v>
      </c>
      <c r="O594" s="16">
        <f t="shared" ref="O594" si="1464">+H594/BW594</f>
        <v>74778.921367521369</v>
      </c>
      <c r="P594" s="41"/>
      <c r="Q594" s="17">
        <f t="shared" ref="Q594" si="1465">SUM(D588:D594)</f>
        <v>410682</v>
      </c>
      <c r="R594" s="16"/>
      <c r="S594" s="60">
        <f t="shared" ref="S594" si="1466">+(Q594-Q587)/Q587</f>
        <v>-0.14380602927073344</v>
      </c>
      <c r="T594" s="16"/>
      <c r="U594" s="41"/>
      <c r="V594" s="10">
        <f t="shared" si="356"/>
        <v>486</v>
      </c>
      <c r="W594" s="34">
        <v>510</v>
      </c>
      <c r="X594" s="33">
        <v>4256</v>
      </c>
      <c r="Y594" s="33"/>
      <c r="Z594" s="33">
        <f t="shared" ref="Z594" si="1467">SUM(W589:W594)</f>
        <v>6194</v>
      </c>
      <c r="AA594" s="33">
        <f t="shared" ref="AA594" si="1468">+AA593+W594</f>
        <v>702376</v>
      </c>
      <c r="AB594" s="33"/>
      <c r="AC594" s="46">
        <f t="shared" ref="AC594" si="1469">+AA594/H594</f>
        <v>1.6055898013583928E-2</v>
      </c>
      <c r="AD594" s="33"/>
      <c r="AE594" s="33">
        <f t="shared" ref="AE594" si="1470">+AA594/BW594</f>
        <v>1200.642735042735</v>
      </c>
      <c r="AF594" s="50"/>
      <c r="AG594" s="33"/>
      <c r="AH594" s="33"/>
      <c r="AI594" s="213"/>
      <c r="AJ594" s="50"/>
      <c r="AK594" s="111"/>
      <c r="AL594" s="23">
        <f t="shared" ref="AL594" si="1471">+AP594-AP593</f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ref="AR594" si="1472">+AL594/AP593</f>
        <v>6.0664949287727102E-3</v>
      </c>
      <c r="AS594" s="25"/>
      <c r="AT594" s="25"/>
      <c r="AU594" s="24"/>
      <c r="AV594" s="298">
        <f t="shared" ref="AV594" si="1473">+AP594/H594</f>
        <v>0.82914098307651896</v>
      </c>
      <c r="AW594" s="298"/>
      <c r="AX594" s="24">
        <f t="shared" ref="AX594" si="1474">+AP594/BW594</f>
        <v>62002.268376068379</v>
      </c>
      <c r="AY594" s="308"/>
      <c r="AZ594" s="111"/>
      <c r="BA594" s="65">
        <f t="shared" ref="BA594" si="1475">+BC594-BC593</f>
        <v>10304065</v>
      </c>
      <c r="BB594" s="66"/>
      <c r="BC594" s="66">
        <v>690262602</v>
      </c>
      <c r="BD594" s="66"/>
      <c r="BE594" s="66">
        <f t="shared" ref="BE594" si="1476">+D594</f>
        <v>48771</v>
      </c>
      <c r="BF594" s="66"/>
      <c r="BG594" s="144">
        <f t="shared" ref="BG594" si="1477">+BE594/BA594</f>
        <v>4.7331805457360761E-3</v>
      </c>
      <c r="BH594" s="66"/>
      <c r="BI594" s="170"/>
      <c r="BJ594" s="66"/>
      <c r="BK594" s="66"/>
      <c r="BL594" s="66"/>
      <c r="BM594" s="144"/>
      <c r="BN594" s="65">
        <f t="shared" ref="BN594" si="1478">+BC594/BW594</f>
        <v>1179936.0717948717</v>
      </c>
      <c r="BO594" s="66"/>
      <c r="BP594" s="66">
        <f t="shared" ref="BP594" si="1479">+BP593+BE594</f>
        <v>42838691</v>
      </c>
      <c r="BQ594" s="66"/>
      <c r="BR594" s="435">
        <f t="shared" ref="BR594" si="1480">+BP594/BC594</f>
        <v>6.2061439915587373E-2</v>
      </c>
      <c r="BS594" s="66"/>
      <c r="BT594" s="75"/>
      <c r="BU594" s="170"/>
      <c r="BV594" s="1"/>
      <c r="BW594" s="61">
        <f t="shared" si="407"/>
        <v>585</v>
      </c>
    </row>
    <row r="595" spans="2:75" x14ac:dyDescent="0.3">
      <c r="B595" s="158">
        <f t="shared" si="457"/>
        <v>44495</v>
      </c>
      <c r="C595" s="61"/>
      <c r="D595" s="17">
        <v>69634</v>
      </c>
      <c r="E595" s="16"/>
      <c r="F595" s="16"/>
      <c r="G595" s="16"/>
      <c r="H595" s="16">
        <f t="shared" ref="H595" si="1481">+H594+D595</f>
        <v>43815303</v>
      </c>
      <c r="I595" s="16"/>
      <c r="J595" s="436">
        <f t="shared" ref="J595" si="1482">+D595/H594</f>
        <v>1.5917918640128694E-3</v>
      </c>
      <c r="K595" s="16"/>
      <c r="L595" s="16"/>
      <c r="M595" s="16"/>
      <c r="N595" s="16">
        <f t="shared" ref="N595" si="1483">SUM(D589:D595)</f>
        <v>408507</v>
      </c>
      <c r="O595" s="16">
        <f t="shared" ref="O595" si="1484">+H595/BW595</f>
        <v>74770.14163822525</v>
      </c>
      <c r="P595" s="41"/>
      <c r="Q595" s="17">
        <f t="shared" ref="Q595" si="1485">SUM(D589:D595)</f>
        <v>408507</v>
      </c>
      <c r="R595" s="16"/>
      <c r="S595" s="60">
        <f t="shared" ref="S595" si="1486">+(Q595-Q588)/Q588</f>
        <v>-0.11043678220991154</v>
      </c>
      <c r="T595" s="16"/>
      <c r="U595" s="41"/>
      <c r="V595" s="10">
        <f t="shared" si="356"/>
        <v>487</v>
      </c>
      <c r="W595" s="34">
        <v>1451</v>
      </c>
      <c r="X595" s="33">
        <v>4256</v>
      </c>
      <c r="Y595" s="33"/>
      <c r="Z595" s="33">
        <f t="shared" ref="Z595" si="1487">SUM(W590:W595)</f>
        <v>5640</v>
      </c>
      <c r="AA595" s="33">
        <f t="shared" ref="AA595" si="1488">+AA594+W595</f>
        <v>703827</v>
      </c>
      <c r="AB595" s="33"/>
      <c r="AC595" s="46">
        <f t="shared" ref="AC595" si="1489">+AA595/H595</f>
        <v>1.6063497267153441E-2</v>
      </c>
      <c r="AD595" s="33"/>
      <c r="AE595" s="33">
        <f t="shared" ref="AE595" si="1490">+AA595/BW595</f>
        <v>1201.0699658703072</v>
      </c>
      <c r="AF595" s="50"/>
      <c r="AG595" s="33"/>
      <c r="AH595" s="33"/>
      <c r="AI595" s="213"/>
      <c r="AJ595" s="50"/>
      <c r="AK595" s="111"/>
      <c r="AL595" s="23">
        <f t="shared" ref="AL595" si="1491">+AP595-AP594</f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ref="AR595" si="1492">+AL595/AP594</f>
        <v>2.8634739500983794E-3</v>
      </c>
      <c r="AS595" s="25"/>
      <c r="AT595" s="25"/>
      <c r="AU595" s="24"/>
      <c r="AV595" s="298">
        <f t="shared" ref="AV595" si="1493">+AP595/H595</f>
        <v>0.83019371108765361</v>
      </c>
      <c r="AW595" s="298"/>
      <c r="AX595" s="24">
        <f t="shared" ref="AX595" si="1494">+AP595/BW595</f>
        <v>62073.701365187713</v>
      </c>
      <c r="AY595" s="308"/>
      <c r="AZ595" s="111"/>
      <c r="BA595" s="65">
        <f t="shared" ref="BA595" si="1495">+BC595-BC594</f>
        <v>2553451</v>
      </c>
      <c r="BB595" s="66"/>
      <c r="BC595" s="66">
        <v>692816053</v>
      </c>
      <c r="BD595" s="66"/>
      <c r="BE595" s="66">
        <f t="shared" ref="BE595" si="1496">+D595</f>
        <v>69634</v>
      </c>
      <c r="BF595" s="66"/>
      <c r="BG595" s="144">
        <f t="shared" ref="BG595" si="1497">+BE595/BA595</f>
        <v>2.7270544843037911E-2</v>
      </c>
      <c r="BH595" s="66"/>
      <c r="BI595" s="170"/>
      <c r="BJ595" s="66"/>
      <c r="BK595" s="66"/>
      <c r="BL595" s="66"/>
      <c r="BM595" s="144"/>
      <c r="BN595" s="65">
        <f t="shared" ref="BN595" si="1498">+BC595/BW595</f>
        <v>1182279.9539249146</v>
      </c>
      <c r="BO595" s="66"/>
      <c r="BP595" s="66">
        <f t="shared" ref="BP595" si="1499">+BP594+BE595</f>
        <v>42908325</v>
      </c>
      <c r="BQ595" s="66"/>
      <c r="BR595" s="435">
        <f t="shared" ref="BR595" si="1500">+BP595/BC595</f>
        <v>6.1933214183188104E-2</v>
      </c>
      <c r="BS595" s="66"/>
      <c r="BT595" s="75"/>
      <c r="BU595" s="170"/>
      <c r="BV595" s="1"/>
      <c r="BW595" s="61">
        <f t="shared" si="407"/>
        <v>586</v>
      </c>
    </row>
    <row r="596" spans="2:75" x14ac:dyDescent="0.3">
      <c r="B596" s="158">
        <f t="shared" si="457"/>
        <v>44496</v>
      </c>
      <c r="C596" s="61"/>
      <c r="D596" s="17">
        <v>78932</v>
      </c>
      <c r="E596" s="16"/>
      <c r="F596" s="16"/>
      <c r="G596" s="16"/>
      <c r="H596" s="16">
        <f t="shared" ref="H596" si="1501">+H595+D596</f>
        <v>43894235</v>
      </c>
      <c r="I596" s="16"/>
      <c r="J596" s="436">
        <f t="shared" ref="J596" si="1502">+D596/H595</f>
        <v>1.8014710522485716E-3</v>
      </c>
      <c r="K596" s="16"/>
      <c r="L596" s="16"/>
      <c r="M596" s="16"/>
      <c r="N596" s="16">
        <f t="shared" ref="N596" si="1503">SUM(D590:D596)</f>
        <v>407014</v>
      </c>
      <c r="O596" s="16">
        <f t="shared" ref="O596" si="1504">+H596/BW596</f>
        <v>74777.231686541738</v>
      </c>
      <c r="P596" s="41"/>
      <c r="Q596" s="17">
        <f t="shared" ref="Q596" si="1505">SUM(D590:D596)</f>
        <v>407014</v>
      </c>
      <c r="R596" s="16"/>
      <c r="S596" s="60">
        <f t="shared" ref="S596" si="1506">+(Q596-Q589)/Q589</f>
        <v>-7.4699003346428053E-2</v>
      </c>
      <c r="T596" s="16"/>
      <c r="U596" s="41"/>
      <c r="V596" s="10">
        <f t="shared" si="356"/>
        <v>488</v>
      </c>
      <c r="W596" s="34">
        <v>1594</v>
      </c>
      <c r="X596" s="33">
        <v>4256</v>
      </c>
      <c r="Y596" s="33"/>
      <c r="Z596" s="33">
        <f t="shared" ref="Z596" si="1507">SUM(W591:W596)</f>
        <v>5806</v>
      </c>
      <c r="AA596" s="33">
        <f t="shared" ref="AA596" si="1508">+AA595+W596</f>
        <v>705421</v>
      </c>
      <c r="AB596" s="33"/>
      <c r="AC596" s="46">
        <f t="shared" ref="AC596" si="1509">+AA596/H596</f>
        <v>1.6070925942780413E-2</v>
      </c>
      <c r="AD596" s="33"/>
      <c r="AE596" s="33">
        <f t="shared" ref="AE596" si="1510">+AA596/BW596</f>
        <v>1201.7393526405451</v>
      </c>
      <c r="AF596" s="50"/>
      <c r="AG596" s="33"/>
      <c r="AH596" s="33"/>
      <c r="AI596" s="213"/>
      <c r="AJ596" s="50"/>
      <c r="AK596" s="111"/>
      <c r="AL596" s="23">
        <f t="shared" ref="AL596" si="1511">+AP596-AP595</f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ref="AR596" si="1512">+AL596/AP595</f>
        <v>2.7922054233175254E-3</v>
      </c>
      <c r="AS596" s="25"/>
      <c r="AT596" s="25"/>
      <c r="AU596" s="24"/>
      <c r="AV596" s="298">
        <f t="shared" ref="AV596" si="1513">+AP596/H596</f>
        <v>0.83101473348379351</v>
      </c>
      <c r="AW596" s="298"/>
      <c r="AX596" s="24">
        <f t="shared" ref="AX596" si="1514">+AP596/BW596</f>
        <v>62140.981260647357</v>
      </c>
      <c r="AY596" s="308"/>
      <c r="AZ596" s="111"/>
      <c r="BA596" s="65">
        <f t="shared" ref="BA596" si="1515">+BC596-BC595</f>
        <v>1500941</v>
      </c>
      <c r="BB596" s="66"/>
      <c r="BC596" s="66">
        <v>694316994</v>
      </c>
      <c r="BD596" s="66"/>
      <c r="BE596" s="66">
        <f t="shared" ref="BE596" si="1516">+D596</f>
        <v>78932</v>
      </c>
      <c r="BF596" s="66"/>
      <c r="BG596" s="144">
        <f t="shared" ref="BG596" si="1517">+BE596/BA596</f>
        <v>5.2588342912879317E-2</v>
      </c>
      <c r="BH596" s="66"/>
      <c r="BI596" s="170"/>
      <c r="BJ596" s="66"/>
      <c r="BK596" s="66"/>
      <c r="BL596" s="66"/>
      <c r="BM596" s="144"/>
      <c r="BN596" s="65">
        <f t="shared" ref="BN596" si="1518">+BC596/BW596</f>
        <v>1182822.8177172062</v>
      </c>
      <c r="BO596" s="66"/>
      <c r="BP596" s="66">
        <f t="shared" ref="BP596" si="1519">+BP595+BE596</f>
        <v>42987257</v>
      </c>
      <c r="BQ596" s="66"/>
      <c r="BR596" s="435">
        <f t="shared" ref="BR596" si="1520">+BP596/BC596</f>
        <v>6.1913012891054199E-2</v>
      </c>
      <c r="BS596" s="66"/>
      <c r="BT596" s="75"/>
      <c r="BU596" s="170"/>
      <c r="BV596" s="1"/>
      <c r="BW596" s="61">
        <f t="shared" si="407"/>
        <v>587</v>
      </c>
    </row>
    <row r="597" spans="2:75" x14ac:dyDescent="0.3">
      <c r="B597" s="158">
        <f t="shared" si="457"/>
        <v>44497</v>
      </c>
      <c r="C597" s="61"/>
      <c r="D597" s="17">
        <v>78460</v>
      </c>
      <c r="E597" s="16"/>
      <c r="F597" s="16"/>
      <c r="G597" s="16"/>
      <c r="H597" s="16">
        <f t="shared" ref="H597" si="1521">+H596+D597</f>
        <v>43972695</v>
      </c>
      <c r="I597" s="16"/>
      <c r="J597" s="436">
        <f t="shared" ref="J597" si="1522">+D597/H596</f>
        <v>1.7874784695530062E-3</v>
      </c>
      <c r="K597" s="16"/>
      <c r="L597" s="16"/>
      <c r="M597" s="16"/>
      <c r="N597" s="16">
        <f t="shared" ref="N597" si="1523">SUM(D591:D597)</f>
        <v>404639</v>
      </c>
      <c r="O597" s="16">
        <f t="shared" ref="O597" si="1524">+H597/BW597</f>
        <v>74783.494897959186</v>
      </c>
      <c r="P597" s="41"/>
      <c r="Q597" s="17">
        <f t="shared" ref="Q597" si="1525">SUM(D591:D597)</f>
        <v>404639</v>
      </c>
      <c r="R597" s="16"/>
      <c r="S597" s="60">
        <f t="shared" ref="S597" si="1526">+(Q597-Q590)/Q590</f>
        <v>-6.1221222800427813E-2</v>
      </c>
      <c r="T597" s="16"/>
      <c r="U597" s="41"/>
      <c r="V597" s="10">
        <f t="shared" si="356"/>
        <v>489</v>
      </c>
      <c r="W597" s="34">
        <v>1208</v>
      </c>
      <c r="X597" s="33">
        <v>4256</v>
      </c>
      <c r="Y597" s="33"/>
      <c r="Z597" s="33">
        <f t="shared" ref="Z597" si="1527">SUM(W592:W597)</f>
        <v>5404</v>
      </c>
      <c r="AA597" s="33">
        <f t="shared" ref="AA597" si="1528">+AA596+W597</f>
        <v>706629</v>
      </c>
      <c r="AB597" s="33"/>
      <c r="AC597" s="46">
        <f t="shared" ref="AC597" si="1529">+AA597/H597</f>
        <v>1.6069722358386267E-2</v>
      </c>
      <c r="AD597" s="33"/>
      <c r="AE597" s="33">
        <f t="shared" ref="AE597" si="1530">+AA597/BW597</f>
        <v>1201.75</v>
      </c>
      <c r="AF597" s="50"/>
      <c r="AG597" s="33"/>
      <c r="AH597" s="33"/>
      <c r="AI597" s="213"/>
      <c r="AJ597" s="50"/>
      <c r="AK597" s="111"/>
      <c r="AL597" s="23">
        <f t="shared" ref="AL597" si="1531">+AP597-AP596</f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ref="AR597" si="1532">+AL597/AP596</f>
        <v>2.4451735784837884E-3</v>
      </c>
      <c r="AS597" s="25"/>
      <c r="AT597" s="25"/>
      <c r="AU597" s="24"/>
      <c r="AV597" s="298">
        <f t="shared" ref="AV597" si="1533">+AP597/H597</f>
        <v>0.83156031259853413</v>
      </c>
      <c r="AW597" s="298"/>
      <c r="AX597" s="24">
        <f t="shared" ref="AX597" si="1534">+AP597/BW597</f>
        <v>62186.986394557825</v>
      </c>
      <c r="AY597" s="308"/>
      <c r="AZ597" s="111"/>
      <c r="BA597" s="65">
        <f t="shared" ref="BA597" si="1535">+BC597-BC596</f>
        <v>1767712</v>
      </c>
      <c r="BB597" s="66"/>
      <c r="BC597" s="66">
        <v>696084706</v>
      </c>
      <c r="BD597" s="66"/>
      <c r="BE597" s="66">
        <f t="shared" ref="BE597" si="1536">+D597</f>
        <v>78460</v>
      </c>
      <c r="BF597" s="66"/>
      <c r="BG597" s="144">
        <f t="shared" ref="BG597" si="1537">+BE597/BA597</f>
        <v>4.4385058199525713E-2</v>
      </c>
      <c r="BH597" s="66"/>
      <c r="BI597" s="170"/>
      <c r="BJ597" s="66"/>
      <c r="BK597" s="66"/>
      <c r="BL597" s="66"/>
      <c r="BM597" s="144"/>
      <c r="BN597" s="65">
        <f t="shared" ref="BN597" si="1538">+BC597/BW597</f>
        <v>1183817.5272108843</v>
      </c>
      <c r="BO597" s="66"/>
      <c r="BP597" s="66">
        <f t="shared" ref="BP597" si="1539">+BP596+BE597</f>
        <v>43065717</v>
      </c>
      <c r="BQ597" s="66"/>
      <c r="BR597" s="435">
        <f t="shared" ref="BR597" si="1540">+BP597/BC597</f>
        <v>6.1868500527003392E-2</v>
      </c>
      <c r="BS597" s="66"/>
      <c r="BT597" s="75"/>
      <c r="BU597" s="170"/>
      <c r="BV597" s="1"/>
      <c r="BW597" s="61">
        <f t="shared" si="407"/>
        <v>588</v>
      </c>
    </row>
    <row r="598" spans="2:75" x14ac:dyDescent="0.3">
      <c r="B598" s="158">
        <f t="shared" si="457"/>
        <v>44498</v>
      </c>
      <c r="C598" s="61"/>
      <c r="D598" s="17">
        <v>80469</v>
      </c>
      <c r="E598" s="16"/>
      <c r="F598" s="16"/>
      <c r="G598" s="16"/>
      <c r="H598" s="16">
        <f t="shared" ref="H598" si="1541">+H597+D598</f>
        <v>44053164</v>
      </c>
      <c r="I598" s="16"/>
      <c r="J598" s="436">
        <f t="shared" ref="J598" si="1542">+D598/H597</f>
        <v>1.8299765343015705E-3</v>
      </c>
      <c r="K598" s="16"/>
      <c r="L598" s="16"/>
      <c r="M598" s="16"/>
      <c r="N598" s="16">
        <f t="shared" ref="N598" si="1543">SUM(D592:D598)</f>
        <v>402670</v>
      </c>
      <c r="O598" s="16">
        <f t="shared" ref="O598" si="1544">+H598/BW598</f>
        <v>74793.147707979631</v>
      </c>
      <c r="P598" s="41"/>
      <c r="Q598" s="17">
        <f t="shared" ref="Q598" si="1545">SUM(D592:D598)</f>
        <v>402670</v>
      </c>
      <c r="R598" s="16"/>
      <c r="S598" s="60">
        <f t="shared" ref="S598" si="1546">+(Q598-Q591)/Q591</f>
        <v>-4.2399625207194307E-2</v>
      </c>
      <c r="T598" s="16"/>
      <c r="U598" s="41"/>
      <c r="V598" s="10">
        <f t="shared" si="356"/>
        <v>490</v>
      </c>
      <c r="W598" s="34">
        <v>1556</v>
      </c>
      <c r="X598" s="33">
        <v>4256</v>
      </c>
      <c r="Y598" s="33"/>
      <c r="Z598" s="33">
        <f t="shared" ref="Z598" si="1547">SUM(W593:W598)</f>
        <v>6476</v>
      </c>
      <c r="AA598" s="33">
        <f t="shared" ref="AA598" si="1548">+AA597+W598</f>
        <v>708185</v>
      </c>
      <c r="AB598" s="33"/>
      <c r="AC598" s="46">
        <f t="shared" ref="AC598" si="1549">+AA598/H598</f>
        <v>1.6075689818783503E-2</v>
      </c>
      <c r="AD598" s="33"/>
      <c r="AE598" s="33">
        <f t="shared" ref="AE598" si="1550">+AA598/BW598</f>
        <v>1202.3514431239389</v>
      </c>
      <c r="AF598" s="50"/>
      <c r="AG598" s="33"/>
      <c r="AH598" s="33"/>
      <c r="AI598" s="213"/>
      <c r="AJ598" s="50"/>
      <c r="AK598" s="111"/>
      <c r="AL598" s="23">
        <f t="shared" ref="AL598" si="1551">+AP598-AP597</f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ref="AR598" si="1552">+AL598/AP597</f>
        <v>2.2138630181282324E-3</v>
      </c>
      <c r="AS598" s="25"/>
      <c r="AT598" s="25"/>
      <c r="AU598" s="24"/>
      <c r="AV598" s="298">
        <f t="shared" ref="AV598" si="1553">+AP598/H598</f>
        <v>0.8318789542562709</v>
      </c>
      <c r="AW598" s="298"/>
      <c r="AX598" s="24">
        <f t="shared" ref="AX598" si="1554">+AP598/BW598</f>
        <v>62218.845500848896</v>
      </c>
      <c r="AY598" s="308"/>
      <c r="AZ598" s="111"/>
      <c r="BA598" s="65">
        <f t="shared" ref="BA598" si="1555">+BC598-BC597</f>
        <v>1763092</v>
      </c>
      <c r="BB598" s="66"/>
      <c r="BC598" s="66">
        <v>697847798</v>
      </c>
      <c r="BD598" s="66"/>
      <c r="BE598" s="66">
        <f t="shared" ref="BE598" si="1556">+D598</f>
        <v>80469</v>
      </c>
      <c r="BF598" s="66"/>
      <c r="BG598" s="144">
        <f t="shared" ref="BG598" si="1557">+BE598/BA598</f>
        <v>4.564084006960499E-2</v>
      </c>
      <c r="BH598" s="66"/>
      <c r="BI598" s="170"/>
      <c r="BJ598" s="66"/>
      <c r="BK598" s="66"/>
      <c r="BL598" s="66"/>
      <c r="BM598" s="144"/>
      <c r="BN598" s="65">
        <f t="shared" ref="BN598" si="1558">+BC598/BW598</f>
        <v>1184801.0152801359</v>
      </c>
      <c r="BO598" s="66"/>
      <c r="BP598" s="66">
        <f t="shared" ref="BP598" si="1559">+BP597+BE598</f>
        <v>43146186</v>
      </c>
      <c r="BQ598" s="66"/>
      <c r="BR598" s="435">
        <f t="shared" ref="BR598" si="1560">+BP598/BC598</f>
        <v>6.1827501818670208E-2</v>
      </c>
      <c r="BS598" s="66"/>
      <c r="BT598" s="75"/>
      <c r="BU598" s="170"/>
      <c r="BV598" s="1"/>
      <c r="BW598" s="61">
        <f t="shared" si="407"/>
        <v>589</v>
      </c>
    </row>
    <row r="599" spans="2:75" x14ac:dyDescent="0.3">
      <c r="B599" s="158">
        <f t="shared" si="457"/>
        <v>44499</v>
      </c>
      <c r="C599" s="61"/>
      <c r="D599" s="17">
        <v>30780</v>
      </c>
      <c r="E599" s="16"/>
      <c r="F599" s="16"/>
      <c r="G599" s="16"/>
      <c r="H599" s="16">
        <f t="shared" ref="H599" si="1561">+H598+D599</f>
        <v>44083944</v>
      </c>
      <c r="I599" s="16"/>
      <c r="J599" s="436">
        <f t="shared" ref="J599" si="1562">+D599/H598</f>
        <v>6.9870123290122817E-4</v>
      </c>
      <c r="K599" s="16"/>
      <c r="L599" s="16"/>
      <c r="M599" s="16"/>
      <c r="N599" s="16">
        <f t="shared" ref="N599" si="1563">SUM(D593:D599)</f>
        <v>404626</v>
      </c>
      <c r="O599" s="16">
        <f t="shared" ref="O599" si="1564">+H599/BW599</f>
        <v>74718.549152542371</v>
      </c>
      <c r="P599" s="41"/>
      <c r="Q599" s="17">
        <f t="shared" ref="Q599" si="1565">SUM(D593:D599)</f>
        <v>404626</v>
      </c>
      <c r="R599" s="16"/>
      <c r="S599" s="60">
        <f t="shared" ref="S599" si="1566">+(Q599-Q592)/Q592</f>
        <v>-2.5966929296868418E-2</v>
      </c>
      <c r="T599" s="16"/>
      <c r="U599" s="41"/>
      <c r="V599" s="10">
        <f t="shared" si="356"/>
        <v>491</v>
      </c>
      <c r="W599" s="34">
        <v>370</v>
      </c>
      <c r="X599" s="33">
        <v>4256</v>
      </c>
      <c r="Y599" s="33"/>
      <c r="Z599" s="33">
        <f t="shared" ref="Z599" si="1567">SUM(W594:W599)</f>
        <v>6689</v>
      </c>
      <c r="AA599" s="33">
        <f t="shared" ref="AA599" si="1568">+AA598+W599</f>
        <v>708555</v>
      </c>
      <c r="AB599" s="33"/>
      <c r="AC599" s="46">
        <f t="shared" ref="AC599" si="1569">+AA599/H599</f>
        <v>1.6072858635334444E-2</v>
      </c>
      <c r="AD599" s="33"/>
      <c r="AE599" s="33">
        <f t="shared" ref="AE599" si="1570">+AA599/BW599</f>
        <v>1200.9406779661017</v>
      </c>
      <c r="AF599" s="50"/>
      <c r="AG599" s="33"/>
      <c r="AH599" s="33"/>
      <c r="AI599" s="213"/>
      <c r="AJ599" s="50"/>
      <c r="AK599" s="111"/>
      <c r="AL599" s="23">
        <f t="shared" ref="AL599" si="1571">+AP599-AP598</f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ref="AR599" si="1572">+AL599/AP598</f>
        <v>1.3655998188114137E-3</v>
      </c>
      <c r="AS599" s="25"/>
      <c r="AT599" s="25"/>
      <c r="AU599" s="24"/>
      <c r="AV599" s="298">
        <f t="shared" ref="AV599" si="1573">+AP599/H599</f>
        <v>0.83243334580045747</v>
      </c>
      <c r="AW599" s="298"/>
      <c r="AX599" s="24">
        <f t="shared" ref="AX599" si="1574">+AP599/BW599</f>
        <v>62198.211864406781</v>
      </c>
      <c r="AY599" s="308"/>
      <c r="AZ599" s="111"/>
      <c r="BA599" s="65">
        <f t="shared" ref="BA599" si="1575">+BC599-BC598</f>
        <v>280826</v>
      </c>
      <c r="BB599" s="66"/>
      <c r="BC599" s="66">
        <v>698128624</v>
      </c>
      <c r="BD599" s="66"/>
      <c r="BE599" s="66">
        <f t="shared" ref="BE599" si="1576">+D599</f>
        <v>30780</v>
      </c>
      <c r="BF599" s="66"/>
      <c r="BG599" s="144">
        <f t="shared" ref="BG599" si="1577">+BE599/BA599</f>
        <v>0.10960523598242328</v>
      </c>
      <c r="BH599" s="66"/>
      <c r="BI599" s="170"/>
      <c r="BJ599" s="66"/>
      <c r="BK599" s="66"/>
      <c r="BL599" s="66"/>
      <c r="BM599" s="144"/>
      <c r="BN599" s="65">
        <f t="shared" ref="BN599" si="1578">+BC599/BW599</f>
        <v>1183268.8542372882</v>
      </c>
      <c r="BO599" s="66"/>
      <c r="BP599" s="66">
        <f t="shared" ref="BP599" si="1579">+BP598+BE599</f>
        <v>43176966</v>
      </c>
      <c r="BQ599" s="66"/>
      <c r="BR599" s="435">
        <f t="shared" ref="BR599" si="1580">+BP599/BC599</f>
        <v>6.1846720669628354E-2</v>
      </c>
      <c r="BS599" s="66"/>
      <c r="BT599" s="75"/>
      <c r="BU599" s="170"/>
      <c r="BV599" s="1"/>
      <c r="BW599" s="61">
        <f t="shared" si="407"/>
        <v>590</v>
      </c>
    </row>
    <row r="600" spans="2:75" x14ac:dyDescent="0.3">
      <c r="B600" s="347">
        <f t="shared" si="457"/>
        <v>44500</v>
      </c>
      <c r="C600" s="61"/>
      <c r="D600" s="17">
        <v>19975</v>
      </c>
      <c r="E600" s="16"/>
      <c r="F600" s="16"/>
      <c r="G600" s="16"/>
      <c r="H600" s="16">
        <f t="shared" ref="H600" si="1581">+H599+D600</f>
        <v>44103919</v>
      </c>
      <c r="I600" s="16"/>
      <c r="J600" s="436">
        <f t="shared" ref="J600" si="1582">+D600/H599</f>
        <v>4.5311281585876253E-4</v>
      </c>
      <c r="K600" s="16"/>
      <c r="L600" s="16"/>
      <c r="M600" s="16"/>
      <c r="N600" s="16">
        <f t="shared" ref="N600" si="1583">SUM(D594:D600)</f>
        <v>407021</v>
      </c>
      <c r="O600" s="16">
        <f t="shared" ref="O600" si="1584">+H600/BW600</f>
        <v>74625.920473773265</v>
      </c>
      <c r="P600" s="41"/>
      <c r="Q600" s="17">
        <f t="shared" ref="Q600" si="1585">SUM(D594:D600)</f>
        <v>407021</v>
      </c>
      <c r="R600" s="16"/>
      <c r="S600" s="60">
        <f t="shared" ref="S600" si="1586">+(Q600-Q593)/Q593</f>
        <v>-1.9335206218105944E-2</v>
      </c>
      <c r="T600" s="16"/>
      <c r="U600" s="41"/>
      <c r="V600" s="10">
        <f t="shared" si="356"/>
        <v>492</v>
      </c>
      <c r="W600" s="34">
        <v>162</v>
      </c>
      <c r="X600" s="33">
        <v>4256</v>
      </c>
      <c r="Y600" s="33"/>
      <c r="Z600" s="33">
        <f t="shared" ref="Z600" si="1587">SUM(W595:W600)</f>
        <v>6341</v>
      </c>
      <c r="AA600" s="33">
        <f t="shared" ref="AA600" si="1588">+AA599+W600</f>
        <v>708717</v>
      </c>
      <c r="AB600" s="33"/>
      <c r="AC600" s="46">
        <f t="shared" ref="AC600" si="1589">+AA600/H600</f>
        <v>1.6069252258512447E-2</v>
      </c>
      <c r="AD600" s="33"/>
      <c r="AE600" s="33">
        <f t="shared" ref="AE600" si="1590">+AA600/BW600</f>
        <v>1199.1827411167512</v>
      </c>
      <c r="AF600" s="50"/>
      <c r="AG600" s="33"/>
      <c r="AH600" s="33"/>
      <c r="AI600" s="213"/>
      <c r="AJ600" s="50"/>
      <c r="AK600" s="111"/>
      <c r="AL600" s="23">
        <f t="shared" ref="AL600" si="1591">+AP600-AP599</f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ref="AR600" si="1592">+AL600/AP599</f>
        <v>5.0053212876439719E-4</v>
      </c>
      <c r="AS600" s="25"/>
      <c r="AT600" s="25"/>
      <c r="AU600" s="24"/>
      <c r="AV600" s="298">
        <f t="shared" ref="AV600" si="1593">+AP600/H600</f>
        <v>0.83247280133994439</v>
      </c>
      <c r="AW600" s="298"/>
      <c r="AX600" s="24">
        <f t="shared" ref="AX600" si="1594">+AP600/BW600</f>
        <v>62124.049069373941</v>
      </c>
      <c r="AY600" s="308"/>
      <c r="AZ600" s="111"/>
      <c r="BA600" s="65">
        <f t="shared" ref="BA600" si="1595">+BC600-BC599</f>
        <v>563570</v>
      </c>
      <c r="BB600" s="66"/>
      <c r="BC600" s="66">
        <v>698692194</v>
      </c>
      <c r="BD600" s="66"/>
      <c r="BE600" s="66">
        <f t="shared" ref="BE600" si="1596">+D600</f>
        <v>19975</v>
      </c>
      <c r="BF600" s="66"/>
      <c r="BG600" s="144">
        <f t="shared" ref="BG600" si="1597">+BE600/BA600</f>
        <v>3.5443689337615561E-2</v>
      </c>
      <c r="BH600" s="66"/>
      <c r="BI600" s="170"/>
      <c r="BJ600" s="66"/>
      <c r="BK600" s="66"/>
      <c r="BL600" s="66"/>
      <c r="BM600" s="144"/>
      <c r="BN600" s="65">
        <f t="shared" ref="BN600" si="1598">+BC600/BW600</f>
        <v>1182220.2944162437</v>
      </c>
      <c r="BO600" s="66"/>
      <c r="BP600" s="66">
        <f t="shared" ref="BP600" si="1599">+BP599+BE600</f>
        <v>43196941</v>
      </c>
      <c r="BQ600" s="66"/>
      <c r="BR600" s="435">
        <f t="shared" ref="BR600" si="1600">+BP600/BC600</f>
        <v>6.1825423800283649E-2</v>
      </c>
      <c r="BS600" s="66"/>
      <c r="BT600" s="75"/>
      <c r="BU600" s="170"/>
      <c r="BV600" s="1"/>
      <c r="BW600" s="61">
        <f t="shared" si="407"/>
        <v>591</v>
      </c>
    </row>
    <row r="601" spans="2:75" x14ac:dyDescent="0.3">
      <c r="B601" s="158">
        <f t="shared" si="457"/>
        <v>44501</v>
      </c>
      <c r="C601" s="61"/>
      <c r="D601" s="17">
        <v>54561</v>
      </c>
      <c r="E601" s="16"/>
      <c r="F601" s="16"/>
      <c r="G601" s="16"/>
      <c r="H601" s="16">
        <f t="shared" ref="H601" si="1601">+H600+D601</f>
        <v>44158480</v>
      </c>
      <c r="I601" s="16"/>
      <c r="J601" s="436">
        <f t="shared" ref="J601" si="1602">+D601/H600</f>
        <v>1.2371009478772169E-3</v>
      </c>
      <c r="K601" s="16"/>
      <c r="L601" s="16"/>
      <c r="M601" s="16"/>
      <c r="N601" s="16">
        <f t="shared" ref="N601" si="1603">SUM(D595:D601)</f>
        <v>412811</v>
      </c>
      <c r="O601" s="16">
        <f t="shared" ref="O601" si="1604">+H601/BW601</f>
        <v>74592.027027027027</v>
      </c>
      <c r="P601" s="41"/>
      <c r="Q601" s="17">
        <f t="shared" ref="Q601" si="1605">SUM(D595:D601)</f>
        <v>412811</v>
      </c>
      <c r="R601" s="16"/>
      <c r="S601" s="60">
        <f t="shared" ref="S601" si="1606">+(Q601-Q594)/Q594</f>
        <v>5.1840596860831499E-3</v>
      </c>
      <c r="T601" s="16"/>
      <c r="U601" s="41"/>
      <c r="V601" s="10">
        <f t="shared" si="356"/>
        <v>493</v>
      </c>
      <c r="W601" s="34">
        <v>700</v>
      </c>
      <c r="X601" s="33">
        <v>4256</v>
      </c>
      <c r="Y601" s="33"/>
      <c r="Z601" s="33">
        <f t="shared" ref="Z601" si="1607">SUM(W596:W601)</f>
        <v>5590</v>
      </c>
      <c r="AA601" s="33">
        <f t="shared" ref="AA601" si="1608">+AA600+W601</f>
        <v>709417</v>
      </c>
      <c r="AB601" s="33"/>
      <c r="AC601" s="46">
        <f t="shared" ref="AC601" si="1609">+AA601/H601</f>
        <v>1.606524952851638E-2</v>
      </c>
      <c r="AD601" s="33"/>
      <c r="AE601" s="33">
        <f t="shared" ref="AE601" si="1610">+AA601/BW601</f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ref="AL601" si="1611">+AP601-AP600</f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ref="AR601" si="1612">+AL601/AP600</f>
        <v>3.6684148654813321E-3</v>
      </c>
      <c r="AS601" s="25"/>
      <c r="AT601" s="25"/>
      <c r="AU601" s="24"/>
      <c r="AV601" s="298">
        <f t="shared" ref="AV601" si="1613">+AP601/H601</f>
        <v>0.83449430324594509</v>
      </c>
      <c r="AW601" s="298"/>
      <c r="AX601" s="24">
        <f t="shared" ref="AX601" si="1614">+AP601/BW601</f>
        <v>62246.62162162162</v>
      </c>
      <c r="AY601" s="308"/>
      <c r="AZ601" s="111" t="s">
        <v>26</v>
      </c>
      <c r="BA601" s="65">
        <f t="shared" ref="BA601" si="1615">+BC601-BC600</f>
        <v>1307806</v>
      </c>
      <c r="BB601" s="66"/>
      <c r="BC601" s="66">
        <v>700000000</v>
      </c>
      <c r="BD601" s="66"/>
      <c r="BE601" s="66">
        <f t="shared" ref="BE601" si="1616">+D601</f>
        <v>54561</v>
      </c>
      <c r="BF601" s="66"/>
      <c r="BG601" s="144">
        <f t="shared" ref="BG601" si="1617">+BE601/BA601</f>
        <v>4.1719490505472523E-2</v>
      </c>
      <c r="BH601" s="66"/>
      <c r="BI601" s="170"/>
      <c r="BJ601" s="66"/>
      <c r="BK601" s="66"/>
      <c r="BL601" s="66"/>
      <c r="BM601" s="144"/>
      <c r="BN601" s="65">
        <f t="shared" ref="BN601" si="1618">+BC601/BW601</f>
        <v>1182432.4324324324</v>
      </c>
      <c r="BO601" s="66"/>
      <c r="BP601" s="66">
        <f t="shared" ref="BP601" si="1619">+BP600+BE601</f>
        <v>43251502</v>
      </c>
      <c r="BQ601" s="66"/>
      <c r="BR601" s="435">
        <f t="shared" ref="BR601" si="1620">+BP601/BC601</f>
        <v>6.178786E-2</v>
      </c>
      <c r="BS601" s="66"/>
      <c r="BT601" s="75"/>
      <c r="BU601" s="170"/>
      <c r="BV601" s="1"/>
      <c r="BW601" s="61">
        <f t="shared" si="407"/>
        <v>592</v>
      </c>
    </row>
    <row r="602" spans="2:75" x14ac:dyDescent="0.3">
      <c r="B602" s="158">
        <f t="shared" si="457"/>
        <v>44502</v>
      </c>
      <c r="C602" s="61"/>
      <c r="D602" s="17">
        <v>76526</v>
      </c>
      <c r="E602" s="16"/>
      <c r="F602" s="16"/>
      <c r="G602" s="16"/>
      <c r="H602" s="16">
        <f t="shared" ref="H602" si="1621">+H601+D602</f>
        <v>44235006</v>
      </c>
      <c r="I602" s="16"/>
      <c r="J602" s="436">
        <f t="shared" ref="J602" si="1622">+D602/H601</f>
        <v>1.7329853744965859E-3</v>
      </c>
      <c r="K602" s="16"/>
      <c r="L602" s="16"/>
      <c r="M602" s="16"/>
      <c r="N602" s="16">
        <f t="shared" ref="N602" si="1623">SUM(D596:D602)</f>
        <v>419703</v>
      </c>
      <c r="O602" s="16">
        <f t="shared" ref="O602" si="1624">+H602/BW602</f>
        <v>74595.288364249573</v>
      </c>
      <c r="P602" s="41"/>
      <c r="Q602" s="17">
        <f t="shared" ref="Q602" si="1625">SUM(D596:D602)</f>
        <v>419703</v>
      </c>
      <c r="R602" s="16"/>
      <c r="S602" s="60">
        <f t="shared" ref="S602" si="1626">+(Q602-Q595)/Q595</f>
        <v>2.7407119094654438E-2</v>
      </c>
      <c r="T602" s="16"/>
      <c r="U602" s="41"/>
      <c r="V602" s="10">
        <f t="shared" si="356"/>
        <v>494</v>
      </c>
      <c r="W602" s="34">
        <v>1269</v>
      </c>
      <c r="X602" s="33">
        <v>4256</v>
      </c>
      <c r="Y602" s="33"/>
      <c r="Z602" s="33">
        <f t="shared" ref="Z602" si="1627">SUM(W597:W602)</f>
        <v>5265</v>
      </c>
      <c r="AA602" s="33">
        <f t="shared" ref="AA602" si="1628">+AA601+W602</f>
        <v>710686</v>
      </c>
      <c r="AB602" s="33"/>
      <c r="AC602" s="46">
        <f t="shared" ref="AC602" si="1629">+AA602/H602</f>
        <v>1.6066144537202051E-2</v>
      </c>
      <c r="AD602" s="33"/>
      <c r="AE602" s="33">
        <f t="shared" ref="AE602" si="1630">+AA602/BW602</f>
        <v>1198.4586846543002</v>
      </c>
      <c r="AF602" s="50"/>
      <c r="AG602" s="33"/>
      <c r="AH602" s="33"/>
      <c r="AI602" s="213"/>
      <c r="AJ602" s="50"/>
      <c r="AL602" s="23">
        <f t="shared" ref="AL602" si="1631">+AP602-AP601</f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ref="AR602" si="1632">+AL602/AP601</f>
        <v>4.657340569877883E-3</v>
      </c>
      <c r="AS602" s="25"/>
      <c r="AT602" s="25"/>
      <c r="AU602" s="24"/>
      <c r="AV602" s="298">
        <f t="shared" ref="AV602" si="1633">+AP602/H602</f>
        <v>0.83693043920916388</v>
      </c>
      <c r="AW602" s="298"/>
      <c r="AX602" s="24">
        <f t="shared" ref="AX602" si="1634">+AP602/BW602</f>
        <v>62431.067453625634</v>
      </c>
      <c r="AY602" s="308"/>
      <c r="BA602" s="65">
        <f t="shared" ref="BA602" si="1635">+BC602-BC601</f>
        <v>3560959</v>
      </c>
      <c r="BB602" s="66"/>
      <c r="BC602" s="66">
        <v>703560959</v>
      </c>
      <c r="BD602" s="66"/>
      <c r="BE602" s="66">
        <f t="shared" ref="BE602" si="1636">+D602</f>
        <v>76526</v>
      </c>
      <c r="BF602" s="66"/>
      <c r="BG602" s="144">
        <f t="shared" ref="BG602" si="1637">+BE602/BA602</f>
        <v>2.1490278321092716E-2</v>
      </c>
      <c r="BH602" s="66"/>
      <c r="BI602" s="170"/>
      <c r="BJ602" s="66"/>
      <c r="BK602" s="66"/>
      <c r="BL602" s="66"/>
      <c r="BM602" s="144"/>
      <c r="BN602" s="65">
        <f t="shared" ref="BN602" si="1638">+BC602/BW602</f>
        <v>1186443.4384485667</v>
      </c>
      <c r="BO602" s="66"/>
      <c r="BP602" s="66">
        <f t="shared" ref="BP602" si="1639">+BP601+BE602</f>
        <v>43328028</v>
      </c>
      <c r="BQ602" s="66"/>
      <c r="BR602" s="435">
        <f t="shared" ref="BR602" si="1640">+BP602/BC602</f>
        <v>6.1583900365341337E-2</v>
      </c>
      <c r="BS602" s="66"/>
      <c r="BT602" s="75"/>
      <c r="BU602" s="170"/>
      <c r="BV602" s="1"/>
      <c r="BW602" s="61">
        <f t="shared" si="407"/>
        <v>593</v>
      </c>
    </row>
    <row r="603" spans="2:75" x14ac:dyDescent="0.3">
      <c r="B603" s="158">
        <f t="shared" si="457"/>
        <v>44503</v>
      </c>
      <c r="C603" s="61"/>
      <c r="D603" s="17">
        <v>75639</v>
      </c>
      <c r="E603" s="16"/>
      <c r="F603" s="16"/>
      <c r="G603" s="16"/>
      <c r="H603" s="16">
        <f t="shared" ref="H603" si="1641">+H602+D603</f>
        <v>44310645</v>
      </c>
      <c r="I603" s="16"/>
      <c r="J603" s="436">
        <f t="shared" ref="J603" si="1642">+D603/H602</f>
        <v>1.7099353394458678E-3</v>
      </c>
      <c r="K603" s="16"/>
      <c r="L603" s="16"/>
      <c r="M603" s="16"/>
      <c r="N603" s="16">
        <f t="shared" ref="N603" si="1643">SUM(D597:D603)</f>
        <v>416410</v>
      </c>
      <c r="O603" s="16">
        <f t="shared" ref="O603" si="1644">+H603/BW603</f>
        <v>74597.045454545456</v>
      </c>
      <c r="P603" s="41"/>
      <c r="Q603" s="17">
        <f t="shared" ref="Q603" si="1645">SUM(D597:D603)</f>
        <v>416410</v>
      </c>
      <c r="R603" s="16"/>
      <c r="S603" s="60">
        <f t="shared" ref="S603" si="1646">+(Q603-Q596)/Q596</f>
        <v>2.3085201000456988E-2</v>
      </c>
      <c r="T603" s="16"/>
      <c r="U603" s="41"/>
      <c r="V603" s="10">
        <f t="shared" si="356"/>
        <v>495</v>
      </c>
      <c r="W603" s="34">
        <v>1436</v>
      </c>
      <c r="X603" s="33">
        <v>4256</v>
      </c>
      <c r="Y603" s="33"/>
      <c r="Z603" s="33">
        <f t="shared" ref="Z603" si="1647">SUM(W598:W603)</f>
        <v>5493</v>
      </c>
      <c r="AA603" s="33">
        <f t="shared" ref="AA603" si="1648">+AA602+W603</f>
        <v>712122</v>
      </c>
      <c r="AB603" s="33"/>
      <c r="AC603" s="46">
        <f t="shared" ref="AC603" si="1649">+AA603/H603</f>
        <v>1.6071126926723814E-2</v>
      </c>
      <c r="AD603" s="33"/>
      <c r="AE603" s="33">
        <f t="shared" ref="AE603" si="1650">+AA603/BW603</f>
        <v>1198.8585858585859</v>
      </c>
      <c r="AF603" s="50"/>
      <c r="AG603" s="33"/>
      <c r="AH603" s="33"/>
      <c r="AI603" s="213"/>
      <c r="AJ603" s="50"/>
      <c r="AL603" s="23">
        <f t="shared" ref="AL603" si="1651">+AP603-AP602</f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ref="AR603" si="1652">+AL603/AP602</f>
        <v>2.5655547300019775E-3</v>
      </c>
      <c r="AS603" s="25"/>
      <c r="AT603" s="25"/>
      <c r="AU603" s="24"/>
      <c r="AV603" s="298">
        <f t="shared" ref="AV603" si="1653">+AP603/H603</f>
        <v>0.83764531073740855</v>
      </c>
      <c r="AW603" s="298"/>
      <c r="AX603" s="24">
        <f t="shared" ref="AX603" si="1654">+AP603/BW603</f>
        <v>62485.865319865319</v>
      </c>
      <c r="AY603" s="308"/>
      <c r="BA603" s="65">
        <f t="shared" ref="BA603" si="1655">+BC603-BC602</f>
        <v>1584324</v>
      </c>
      <c r="BB603" s="66"/>
      <c r="BC603" s="66">
        <v>705145283</v>
      </c>
      <c r="BD603" s="66"/>
      <c r="BE603" s="66">
        <f t="shared" ref="BE603" si="1656">+D603</f>
        <v>75639</v>
      </c>
      <c r="BF603" s="66"/>
      <c r="BG603" s="144">
        <f t="shared" ref="BG603" si="1657">+BE603/BA603</f>
        <v>4.7742128504018121E-2</v>
      </c>
      <c r="BH603" s="66"/>
      <c r="BI603" s="170"/>
      <c r="BJ603" s="66"/>
      <c r="BK603" s="66"/>
      <c r="BL603" s="66"/>
      <c r="BM603" s="144"/>
      <c r="BN603" s="65">
        <f t="shared" ref="BN603" si="1658">+BC603/BW603</f>
        <v>1187113.2710437709</v>
      </c>
      <c r="BO603" s="66"/>
      <c r="BP603" s="66">
        <f t="shared" ref="BP603" si="1659">+BP602+BE603</f>
        <v>43403667</v>
      </c>
      <c r="BQ603" s="66"/>
      <c r="BR603" s="435">
        <f t="shared" ref="BR603" si="1660">+BP603/BC603</f>
        <v>6.1552800602085289E-2</v>
      </c>
      <c r="BS603" s="66"/>
      <c r="BT603" s="75"/>
      <c r="BU603" s="170"/>
      <c r="BV603" s="1"/>
      <c r="BW603" s="61">
        <f t="shared" si="407"/>
        <v>594</v>
      </c>
    </row>
    <row r="604" spans="2:75" x14ac:dyDescent="0.3">
      <c r="B604" s="158">
        <f t="shared" si="457"/>
        <v>44504</v>
      </c>
      <c r="C604" s="61"/>
      <c r="D604" s="17">
        <v>81033</v>
      </c>
      <c r="E604" s="16"/>
      <c r="F604" s="16"/>
      <c r="G604" s="16"/>
      <c r="H604" s="16">
        <f t="shared" ref="H604" si="1661">+H603+D604</f>
        <v>44391678</v>
      </c>
      <c r="I604" s="16"/>
      <c r="J604" s="436">
        <f t="shared" ref="J604" si="1662">+D604/H603</f>
        <v>1.8287479227621264E-3</v>
      </c>
      <c r="K604" s="16"/>
      <c r="L604" s="16"/>
      <c r="M604" s="16"/>
      <c r="N604" s="16">
        <f t="shared" ref="N604" si="1663">SUM(D598:D604)</f>
        <v>418983</v>
      </c>
      <c r="O604" s="16">
        <f t="shared" ref="O604" si="1664">+H604/BW604</f>
        <v>74607.862184873957</v>
      </c>
      <c r="P604" s="41"/>
      <c r="Q604" s="17">
        <f t="shared" ref="Q604" si="1665">SUM(D598:D604)</f>
        <v>418983</v>
      </c>
      <c r="R604" s="16"/>
      <c r="S604" s="60">
        <f t="shared" ref="S604" si="1666">+(Q604-Q597)/Q597</f>
        <v>3.544888159569394E-2</v>
      </c>
      <c r="T604" s="16"/>
      <c r="U604" s="41"/>
      <c r="V604" s="10">
        <f t="shared" si="356"/>
        <v>496</v>
      </c>
      <c r="W604" s="34">
        <v>1149</v>
      </c>
      <c r="X604" s="33">
        <v>4256</v>
      </c>
      <c r="Y604" s="33"/>
      <c r="Z604" s="33">
        <f t="shared" ref="Z604" si="1667">SUM(W599:W604)</f>
        <v>5086</v>
      </c>
      <c r="AA604" s="33">
        <f t="shared" ref="AA604" si="1668">+AA603+W604</f>
        <v>713271</v>
      </c>
      <c r="AB604" s="33"/>
      <c r="AC604" s="46">
        <f t="shared" ref="AC604" si="1669">+AA604/H604</f>
        <v>1.6067673765339529E-2</v>
      </c>
      <c r="AD604" s="33"/>
      <c r="AE604" s="33">
        <f t="shared" ref="AE604" si="1670">+AA604/BW604</f>
        <v>1198.7747899159665</v>
      </c>
      <c r="AF604" s="50"/>
      <c r="AG604" s="33"/>
      <c r="AH604" s="33"/>
      <c r="AI604" s="213"/>
      <c r="AJ604" s="50"/>
      <c r="AL604" s="23">
        <f t="shared" ref="AL604" si="1671">+AP604-AP603</f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ref="AR604" si="1672">+AL604/AP603</f>
        <v>2.0882028970107287E-3</v>
      </c>
      <c r="AS604" s="25"/>
      <c r="AT604" s="25"/>
      <c r="AU604" s="24"/>
      <c r="AV604" s="298">
        <f t="shared" ref="AV604" si="1673">+AP604/H604</f>
        <v>0.83786224526137532</v>
      </c>
      <c r="AW604" s="298"/>
      <c r="AX604" s="24">
        <f t="shared" ref="AX604" si="1674">+AP604/BW604</f>
        <v>62511.11092436975</v>
      </c>
      <c r="AY604" s="308"/>
      <c r="BA604" s="65">
        <f t="shared" ref="BA604" si="1675">+BC604-BC603</f>
        <v>1598118</v>
      </c>
      <c r="BB604" s="66"/>
      <c r="BC604" s="66">
        <v>706743401</v>
      </c>
      <c r="BD604" s="66"/>
      <c r="BE604" s="66">
        <f t="shared" ref="BE604" si="1676">+D604</f>
        <v>81033</v>
      </c>
      <c r="BF604" s="66"/>
      <c r="BG604" s="144">
        <f t="shared" ref="BG604" si="1677">+BE604/BA604</f>
        <v>5.0705267070391545E-2</v>
      </c>
      <c r="BH604" s="66"/>
      <c r="BI604" s="170"/>
      <c r="BJ604" s="66"/>
      <c r="BK604" s="66"/>
      <c r="BL604" s="66"/>
      <c r="BM604" s="144"/>
      <c r="BN604" s="65">
        <f t="shared" ref="BN604" si="1678">+BC604/BW604</f>
        <v>1187804.0352941176</v>
      </c>
      <c r="BO604" s="66"/>
      <c r="BP604" s="66">
        <f t="shared" ref="BP604" si="1679">+BP603+BE604</f>
        <v>43484700</v>
      </c>
      <c r="BQ604" s="66"/>
      <c r="BR604" s="435">
        <f t="shared" ref="BR604" si="1680">+BP604/BC604</f>
        <v>6.1528271701542216E-2</v>
      </c>
      <c r="BS604" s="66"/>
      <c r="BT604" s="75"/>
      <c r="BU604" s="170"/>
      <c r="BV604" s="1"/>
      <c r="BW604" s="61">
        <f t="shared" si="407"/>
        <v>595</v>
      </c>
    </row>
    <row r="605" spans="2:75" x14ac:dyDescent="0.3">
      <c r="B605" s="158">
        <f t="shared" si="457"/>
        <v>44505</v>
      </c>
      <c r="C605" s="61"/>
      <c r="D605" s="17">
        <v>84846</v>
      </c>
      <c r="E605" s="16"/>
      <c r="F605" s="16"/>
      <c r="G605" s="16"/>
      <c r="H605" s="16">
        <f t="shared" ref="H605" si="1681">+H604+D605</f>
        <v>44476524</v>
      </c>
      <c r="I605" s="16"/>
      <c r="J605" s="436">
        <f t="shared" ref="J605" si="1682">+D605/H604</f>
        <v>1.9113041863387096E-3</v>
      </c>
      <c r="K605" s="16"/>
      <c r="L605" s="16"/>
      <c r="M605" s="16"/>
      <c r="N605" s="16">
        <f t="shared" ref="N605" si="1683">SUM(D599:D605)</f>
        <v>423360</v>
      </c>
      <c r="O605" s="16">
        <f t="shared" ref="O605" si="1684">+H605/BW605</f>
        <v>74625.040268456374</v>
      </c>
      <c r="P605" s="41"/>
      <c r="Q605" s="17">
        <f t="shared" ref="Q605" si="1685">SUM(D599:D605)</f>
        <v>423360</v>
      </c>
      <c r="R605" s="16"/>
      <c r="S605" s="60">
        <f t="shared" ref="S605" si="1686">+(Q605-Q598)/Q598</f>
        <v>5.1382024983236893E-2</v>
      </c>
      <c r="T605" s="16"/>
      <c r="U605" s="41"/>
      <c r="V605" s="10">
        <f t="shared" si="356"/>
        <v>497</v>
      </c>
      <c r="W605" s="34">
        <v>1345</v>
      </c>
      <c r="X605" s="33">
        <v>4256</v>
      </c>
      <c r="Y605" s="33"/>
      <c r="Z605" s="33">
        <f t="shared" ref="Z605" si="1687">SUM(W600:W605)</f>
        <v>6061</v>
      </c>
      <c r="AA605" s="33">
        <f t="shared" ref="AA605" si="1688">+AA604+W605</f>
        <v>714616</v>
      </c>
      <c r="AB605" s="33"/>
      <c r="AC605" s="46">
        <f t="shared" ref="AC605" si="1689">+AA605/H605</f>
        <v>1.6067262810376098E-2</v>
      </c>
      <c r="AD605" s="33"/>
      <c r="AE605" s="33">
        <f t="shared" ref="AE605" si="1690">+AA605/BW605</f>
        <v>1199.020134228188</v>
      </c>
      <c r="AF605" s="50"/>
      <c r="AG605" s="33"/>
      <c r="AH605" s="33"/>
      <c r="AI605" s="213"/>
      <c r="AJ605" s="50"/>
      <c r="AL605" s="23">
        <f t="shared" ref="AL605" si="1691">+AP605-AP604</f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ref="AR605" si="1692">+AL605/AP604</f>
        <v>2.0271488677333894E-3</v>
      </c>
      <c r="AS605" s="25"/>
      <c r="AT605" s="25"/>
      <c r="AU605" s="24"/>
      <c r="AV605" s="298">
        <f t="shared" ref="AV605" si="1693">+AP605/H605</f>
        <v>0.83795912198534217</v>
      </c>
      <c r="AW605" s="298"/>
      <c r="AX605" s="24">
        <f t="shared" ref="AX605" si="1694">+AP605/BW605</f>
        <v>62532.733221476512</v>
      </c>
      <c r="AY605" s="308"/>
      <c r="BA605" s="65">
        <f t="shared" ref="BA605" si="1695">+BC605-BC604</f>
        <v>1766699</v>
      </c>
      <c r="BB605" s="66"/>
      <c r="BC605" s="66">
        <v>708510100</v>
      </c>
      <c r="BD605" s="66"/>
      <c r="BE605" s="66">
        <f t="shared" ref="BE605" si="1696">+D605</f>
        <v>84846</v>
      </c>
      <c r="BF605" s="66"/>
      <c r="BG605" s="144">
        <f t="shared" ref="BG605" si="1697">+BE605/BA605</f>
        <v>4.802515878482979E-2</v>
      </c>
      <c r="BH605" s="66"/>
      <c r="BI605" s="170"/>
      <c r="BJ605" s="66"/>
      <c r="BK605" s="66"/>
      <c r="BL605" s="66"/>
      <c r="BM605" s="144"/>
      <c r="BN605" s="65">
        <f t="shared" ref="BN605" si="1698">+BC605/BW605</f>
        <v>1188775.3355704697</v>
      </c>
      <c r="BO605" s="66"/>
      <c r="BP605" s="66">
        <f t="shared" ref="BP605" si="1699">+BP604+BE605</f>
        <v>43569546</v>
      </c>
      <c r="BQ605" s="66"/>
      <c r="BR605" s="435">
        <f t="shared" ref="BR605" si="1700">+BP605/BC605</f>
        <v>6.1494601135537799E-2</v>
      </c>
      <c r="BS605" s="66"/>
      <c r="BT605" s="75"/>
      <c r="BU605" s="170"/>
      <c r="BV605" s="1"/>
      <c r="BW605" s="61">
        <f t="shared" si="407"/>
        <v>596</v>
      </c>
    </row>
    <row r="606" spans="2:75" x14ac:dyDescent="0.3">
      <c r="B606" s="158">
        <f t="shared" si="457"/>
        <v>44506</v>
      </c>
      <c r="C606" s="61"/>
      <c r="D606" s="17">
        <v>32479</v>
      </c>
      <c r="E606" s="16"/>
      <c r="F606" s="16"/>
      <c r="G606" s="16"/>
      <c r="H606" s="16">
        <f t="shared" ref="H606" si="1701">+H605+D606</f>
        <v>44509003</v>
      </c>
      <c r="I606" s="16"/>
      <c r="J606" s="436">
        <f t="shared" ref="J606" si="1702">+D606/H605</f>
        <v>7.3025041255472215E-4</v>
      </c>
      <c r="K606" s="16"/>
      <c r="L606" s="16"/>
      <c r="M606" s="16"/>
      <c r="N606" s="16">
        <f t="shared" ref="N606" si="1703">SUM(D600:D606)</f>
        <v>425059</v>
      </c>
      <c r="O606" s="16">
        <f t="shared" ref="O606" si="1704">+H606/BW606</f>
        <v>74554.443886097157</v>
      </c>
      <c r="P606" s="41"/>
      <c r="Q606" s="17">
        <f t="shared" ref="Q606" si="1705">SUM(D600:D606)</f>
        <v>425059</v>
      </c>
      <c r="R606" s="16"/>
      <c r="S606" s="60">
        <f t="shared" ref="S606" si="1706">+(Q606-Q599)/Q599</f>
        <v>5.0498485020735194E-2</v>
      </c>
      <c r="T606" s="16"/>
      <c r="U606" s="41"/>
      <c r="V606" s="10">
        <f t="shared" si="356"/>
        <v>498</v>
      </c>
      <c r="W606" s="34">
        <v>422</v>
      </c>
      <c r="X606" s="33">
        <v>4256</v>
      </c>
      <c r="Y606" s="33"/>
      <c r="Z606" s="33">
        <f t="shared" ref="Z606" si="1707">SUM(W601:W606)</f>
        <v>6321</v>
      </c>
      <c r="AA606" s="33">
        <f t="shared" ref="AA606" si="1708">+AA605+W606</f>
        <v>715038</v>
      </c>
      <c r="AB606" s="33"/>
      <c r="AC606" s="46">
        <f t="shared" ref="AC606" si="1709">+AA606/H606</f>
        <v>1.6065019474824003E-2</v>
      </c>
      <c r="AD606" s="33"/>
      <c r="AE606" s="33">
        <f t="shared" ref="AE606" si="1710">+AA606/BW606</f>
        <v>1197.7185929648242</v>
      </c>
      <c r="AF606" s="50"/>
      <c r="AG606" s="33"/>
      <c r="AH606" s="33"/>
      <c r="AI606" s="213"/>
      <c r="AJ606" s="50"/>
      <c r="AL606" s="23">
        <f t="shared" ref="AL606" si="1711">+AP606-AP605</f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ref="AR606" si="1712">+AL606/AP605</f>
        <v>1.1311391303813528E-3</v>
      </c>
      <c r="AS606" s="25"/>
      <c r="AT606" s="25"/>
      <c r="AU606" s="24"/>
      <c r="AV606" s="298">
        <f t="shared" ref="AV606" si="1713">+AP606/H606</f>
        <v>0.83829480521053235</v>
      </c>
      <c r="AW606" s="298"/>
      <c r="AX606" s="24">
        <f t="shared" ref="AX606" si="1714">+AP606/BW606</f>
        <v>62498.60301507538</v>
      </c>
      <c r="AY606" s="308"/>
      <c r="BA606" s="65">
        <f t="shared" ref="BA606" si="1715">+BC606-BC605</f>
        <v>486536</v>
      </c>
      <c r="BB606" s="66"/>
      <c r="BC606" s="66">
        <v>708996636</v>
      </c>
      <c r="BD606" s="66"/>
      <c r="BE606" s="66">
        <f t="shared" ref="BE606" si="1716">+D606</f>
        <v>32479</v>
      </c>
      <c r="BF606" s="66"/>
      <c r="BG606" s="144">
        <f t="shared" ref="BG606" si="1717">+BE606/BA606</f>
        <v>6.675559465281089E-2</v>
      </c>
      <c r="BH606" s="66"/>
      <c r="BI606" s="170"/>
      <c r="BJ606" s="66"/>
      <c r="BK606" s="66"/>
      <c r="BL606" s="66"/>
      <c r="BM606" s="144"/>
      <c r="BN606" s="65">
        <f t="shared" ref="BN606" si="1718">+BC606/BW606</f>
        <v>1187599.055276382</v>
      </c>
      <c r="BO606" s="66"/>
      <c r="BP606" s="66">
        <f t="shared" ref="BP606" si="1719">+BP605+BE606</f>
        <v>43602025</v>
      </c>
      <c r="BQ606" s="66"/>
      <c r="BR606" s="435">
        <f t="shared" ref="BR606" si="1720">+BP606/BC606</f>
        <v>6.149821139630908E-2</v>
      </c>
      <c r="BS606" s="66"/>
      <c r="BT606" s="75"/>
      <c r="BU606" s="170"/>
      <c r="BV606" s="1"/>
      <c r="BW606" s="61">
        <f t="shared" si="407"/>
        <v>597</v>
      </c>
    </row>
    <row r="607" spans="2:75" x14ac:dyDescent="0.3">
      <c r="B607" s="347">
        <f t="shared" si="457"/>
        <v>44507</v>
      </c>
      <c r="C607" s="61"/>
      <c r="D607" s="17">
        <v>23165</v>
      </c>
      <c r="E607" s="16"/>
      <c r="F607" s="16"/>
      <c r="G607" s="16"/>
      <c r="H607" s="16">
        <f t="shared" ref="H607" si="1721">+H606+D607</f>
        <v>44532168</v>
      </c>
      <c r="I607" s="16"/>
      <c r="J607" s="436">
        <f t="shared" ref="J607" si="1722">+D607/H606</f>
        <v>5.2045650180032111E-4</v>
      </c>
      <c r="K607" s="16"/>
      <c r="L607" s="16"/>
      <c r="M607" s="16"/>
      <c r="N607" s="16">
        <f t="shared" ref="N607" si="1723">SUM(D601:D607)</f>
        <v>428249</v>
      </c>
      <c r="O607" s="16">
        <f t="shared" ref="O607" si="1724">+H607/BW607</f>
        <v>74468.508361204018</v>
      </c>
      <c r="P607" s="41"/>
      <c r="Q607" s="17">
        <f t="shared" ref="Q607" si="1725">SUM(D601:D607)</f>
        <v>428249</v>
      </c>
      <c r="R607" s="16"/>
      <c r="S607" s="60">
        <f t="shared" ref="S607" si="1726">+(Q607-Q600)/Q600</f>
        <v>5.2154557135872595E-2</v>
      </c>
      <c r="T607" s="16"/>
      <c r="U607" s="41"/>
      <c r="V607" s="10">
        <f t="shared" si="356"/>
        <v>499</v>
      </c>
      <c r="W607" s="34">
        <v>123</v>
      </c>
      <c r="X607" s="33">
        <v>4256</v>
      </c>
      <c r="Y607" s="33"/>
      <c r="Z607" s="33">
        <f t="shared" ref="Z607" si="1727">SUM(W602:W607)</f>
        <v>5744</v>
      </c>
      <c r="AA607" s="33">
        <f t="shared" ref="AA607" si="1728">+AA606+W607</f>
        <v>715161</v>
      </c>
      <c r="AB607" s="33"/>
      <c r="AC607" s="46">
        <f t="shared" ref="AC607" si="1729">+AA607/H607</f>
        <v>1.6059424728659066E-2</v>
      </c>
      <c r="AD607" s="33"/>
      <c r="AE607" s="33">
        <f t="shared" ref="AE607" si="1730">+AA607/BW607</f>
        <v>1195.9214046822742</v>
      </c>
      <c r="AF607" s="50"/>
      <c r="AG607" s="33"/>
      <c r="AH607" s="33"/>
      <c r="AI607" s="213"/>
      <c r="AJ607" s="50"/>
      <c r="AL607" s="23">
        <f t="shared" ref="AL607" si="1731">+AP607-AP606</f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ref="AR607" si="1732">+AL607/AP606</f>
        <v>5.7041140966474131E-4</v>
      </c>
      <c r="AS607" s="25"/>
      <c r="AT607" s="25"/>
      <c r="AU607" s="24"/>
      <c r="AV607" s="298">
        <f t="shared" ref="AV607" si="1733">+AP607/H607</f>
        <v>0.83833666036650178</v>
      </c>
      <c r="AW607" s="298"/>
      <c r="AX607" s="24">
        <f t="shared" ref="AX607" si="1734">+AP607/BW607</f>
        <v>62429.680602006687</v>
      </c>
      <c r="AY607" s="308"/>
      <c r="BA607" s="65">
        <f t="shared" ref="BA607" si="1735">+BC607-BC606</f>
        <v>385115</v>
      </c>
      <c r="BB607" s="66"/>
      <c r="BC607" s="66">
        <v>709381751</v>
      </c>
      <c r="BD607" s="66"/>
      <c r="BE607" s="66">
        <f t="shared" ref="BE607" si="1736">+D607</f>
        <v>23165</v>
      </c>
      <c r="BF607" s="66"/>
      <c r="BG607" s="144">
        <f t="shared" ref="BG607" si="1737">+BE607/BA607</f>
        <v>6.0150864027628113E-2</v>
      </c>
      <c r="BH607" s="66"/>
      <c r="BI607" s="170"/>
      <c r="BJ607" s="66"/>
      <c r="BK607" s="66"/>
      <c r="BL607" s="66"/>
      <c r="BM607" s="144"/>
      <c r="BN607" s="65">
        <f t="shared" ref="BN607" si="1738">+BC607/BW607</f>
        <v>1186257.1086956521</v>
      </c>
      <c r="BO607" s="66"/>
      <c r="BP607" s="66">
        <f t="shared" ref="BP607" si="1739">+BP606+BE607</f>
        <v>43625190</v>
      </c>
      <c r="BQ607" s="66"/>
      <c r="BR607" s="435">
        <f t="shared" ref="BR607" si="1740">+BP607/BC607</f>
        <v>6.1497479937286971E-2</v>
      </c>
      <c r="BS607" s="66"/>
      <c r="BT607" s="75"/>
      <c r="BU607" s="170"/>
      <c r="BV607" s="1"/>
      <c r="BW607" s="61">
        <f t="shared" si="407"/>
        <v>598</v>
      </c>
    </row>
    <row r="608" spans="2:75" x14ac:dyDescent="0.3">
      <c r="B608" s="158">
        <f t="shared" si="457"/>
        <v>44508</v>
      </c>
      <c r="C608" s="61"/>
      <c r="D608" s="17">
        <v>54847</v>
      </c>
      <c r="E608" s="16"/>
      <c r="F608" s="16"/>
      <c r="G608" s="16"/>
      <c r="H608" s="16">
        <f t="shared" ref="H608" si="1741">+H607+D608</f>
        <v>44587015</v>
      </c>
      <c r="I608" s="16"/>
      <c r="J608" s="436">
        <f t="shared" ref="J608" si="1742">+D608/H607</f>
        <v>1.231626540167548E-3</v>
      </c>
      <c r="K608" s="16"/>
      <c r="L608" s="16"/>
      <c r="M608" s="16"/>
      <c r="N608" s="16">
        <f t="shared" ref="N608" si="1743">SUM(D602:D608)</f>
        <v>428535</v>
      </c>
      <c r="O608" s="16">
        <f t="shared" ref="O608" si="1744">+H608/BW608</f>
        <v>74435.751252086819</v>
      </c>
      <c r="P608" s="41"/>
      <c r="Q608" s="17">
        <f t="shared" ref="Q608" si="1745">SUM(D602:D608)</f>
        <v>428535</v>
      </c>
      <c r="R608" s="16"/>
      <c r="S608" s="60">
        <f t="shared" ref="S608" si="1746">+(Q608-Q601)/Q601</f>
        <v>3.8090070274290171E-2</v>
      </c>
      <c r="T608" s="16"/>
      <c r="U608" s="41"/>
      <c r="V608" s="10">
        <f t="shared" si="356"/>
        <v>500</v>
      </c>
      <c r="W608" s="34">
        <v>483</v>
      </c>
      <c r="X608" s="33">
        <v>4256</v>
      </c>
      <c r="Y608" s="33"/>
      <c r="Z608" s="33">
        <f t="shared" ref="Z608" si="1747">SUM(W603:W608)</f>
        <v>4958</v>
      </c>
      <c r="AA608" s="33">
        <f t="shared" ref="AA608" si="1748">+AA607+W608</f>
        <v>715644</v>
      </c>
      <c r="AB608" s="33"/>
      <c r="AC608" s="46">
        <f t="shared" ref="AC608" si="1749">+AA608/H608</f>
        <v>1.605050259587909E-2</v>
      </c>
      <c r="AD608" s="33"/>
      <c r="AE608" s="33">
        <f t="shared" ref="AE608" si="1750">+AA608/BW608</f>
        <v>1194.7312186978297</v>
      </c>
      <c r="AF608" s="50"/>
      <c r="AG608" s="33"/>
      <c r="AH608" s="33"/>
      <c r="AI608" s="213"/>
      <c r="AJ608" s="50"/>
      <c r="AL608" s="23">
        <f t="shared" ref="AL608" si="1751">+AP608-AP607</f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ref="AR608" si="1752">+AL608/AP607</f>
        <v>4.3772325620459289E-3</v>
      </c>
      <c r="AS608" s="25"/>
      <c r="AT608" s="25"/>
      <c r="AU608" s="24"/>
      <c r="AV608" s="298">
        <f t="shared" ref="AV608" si="1753">+AP608/H608</f>
        <v>0.84097049331515017</v>
      </c>
      <c r="AW608" s="298"/>
      <c r="AX608" s="24">
        <f t="shared" ref="AX608" si="1754">+AP608/BW608</f>
        <v>62598.270450751254</v>
      </c>
      <c r="AY608" s="308"/>
      <c r="BA608" s="65">
        <f t="shared" ref="BA608" si="1755">+BC608-BC607</f>
        <v>3603531</v>
      </c>
      <c r="BB608" s="66"/>
      <c r="BC608" s="66">
        <v>712985282</v>
      </c>
      <c r="BD608" s="66"/>
      <c r="BE608" s="66">
        <f t="shared" ref="BE608" si="1756">+D608</f>
        <v>54847</v>
      </c>
      <c r="BF608" s="66"/>
      <c r="BG608" s="144">
        <f t="shared" ref="BG608" si="1757">+BE608/BA608</f>
        <v>1.5220349151984539E-2</v>
      </c>
      <c r="BH608" s="66"/>
      <c r="BI608" s="170"/>
      <c r="BJ608" s="66"/>
      <c r="BK608" s="66"/>
      <c r="BL608" s="66"/>
      <c r="BM608" s="144"/>
      <c r="BN608" s="65">
        <f t="shared" ref="BN608" si="1758">+BC608/BW608</f>
        <v>1190292.6243739566</v>
      </c>
      <c r="BO608" s="66"/>
      <c r="BP608" s="66">
        <f t="shared" ref="BP608" si="1759">+BP607+BE608</f>
        <v>43680037</v>
      </c>
      <c r="BQ608" s="66"/>
      <c r="BR608" s="435">
        <f t="shared" ref="BR608" si="1760">+BP608/BC608</f>
        <v>6.1263588607990367E-2</v>
      </c>
      <c r="BS608" s="66"/>
      <c r="BT608" s="75"/>
      <c r="BU608" s="170"/>
      <c r="BV608" s="1"/>
      <c r="BW608" s="61">
        <f t="shared" si="407"/>
        <v>599</v>
      </c>
    </row>
    <row r="609" spans="2:75" x14ac:dyDescent="0.3">
      <c r="B609" s="158">
        <f t="shared" si="457"/>
        <v>44509</v>
      </c>
      <c r="C609" s="61"/>
      <c r="D609" s="17">
        <v>72358</v>
      </c>
      <c r="E609" s="16"/>
      <c r="F609" s="16"/>
      <c r="G609" s="16"/>
      <c r="H609" s="16">
        <f t="shared" ref="H609" si="1761">+H608+D609</f>
        <v>44659373</v>
      </c>
      <c r="I609" s="16"/>
      <c r="J609" s="436">
        <f t="shared" ref="J609" si="1762">+D609/H608</f>
        <v>1.6228491635961726E-3</v>
      </c>
      <c r="K609" s="16"/>
      <c r="L609" s="16"/>
      <c r="M609" s="16"/>
      <c r="N609" s="16">
        <f t="shared" ref="N609" si="1763">SUM(D603:D609)</f>
        <v>424367</v>
      </c>
      <c r="O609" s="16">
        <f t="shared" ref="O609" si="1764">+H609/BW609</f>
        <v>74432.28833333333</v>
      </c>
      <c r="P609" s="41"/>
      <c r="Q609" s="17">
        <f t="shared" ref="Q609" si="1765">SUM(D603:D609)</f>
        <v>424367</v>
      </c>
      <c r="R609" s="16"/>
      <c r="S609" s="60">
        <f t="shared" ref="S609" si="1766">+(Q609-Q602)/Q602</f>
        <v>1.1112620114700157E-2</v>
      </c>
      <c r="T609" s="16"/>
      <c r="U609" s="41"/>
      <c r="V609" s="10">
        <f t="shared" si="356"/>
        <v>501</v>
      </c>
      <c r="W609" s="34">
        <v>1339</v>
      </c>
      <c r="X609" s="33">
        <v>4256</v>
      </c>
      <c r="Y609" s="33"/>
      <c r="Z609" s="33">
        <f t="shared" ref="Z609" si="1767">SUM(W604:W609)</f>
        <v>4861</v>
      </c>
      <c r="AA609" s="33">
        <f t="shared" ref="AA609" si="1768">+AA608+W609</f>
        <v>716983</v>
      </c>
      <c r="AB609" s="33"/>
      <c r="AC609" s="46">
        <f t="shared" ref="AC609" si="1769">+AA609/H609</f>
        <v>1.6054479761728854E-2</v>
      </c>
      <c r="AD609" s="33"/>
      <c r="AE609" s="33">
        <f t="shared" ref="AE609" si="1770">+AA609/BW609</f>
        <v>1194.9716666666666</v>
      </c>
      <c r="AF609" s="50"/>
      <c r="AG609" s="33"/>
      <c r="AH609" s="33"/>
      <c r="AI609" s="213"/>
      <c r="AJ609" s="50"/>
      <c r="AL609" s="23">
        <f t="shared" ref="AL609" si="1771">+AP609-AP608</f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ref="AR609" si="1772">+AL609/AP608</f>
        <v>2.8849730603212622E-3</v>
      </c>
      <c r="AS609" s="25"/>
      <c r="AT609" s="25"/>
      <c r="AU609" s="24"/>
      <c r="AV609" s="298">
        <f t="shared" ref="AV609" si="1773">+AP609/H609</f>
        <v>0.84203018255540663</v>
      </c>
      <c r="AW609" s="298"/>
      <c r="AX609" s="24">
        <f t="shared" ref="AX609" si="1774">+AP609/BW609</f>
        <v>62674.23333333333</v>
      </c>
      <c r="AY609" s="308"/>
      <c r="BA609" s="65">
        <f t="shared" ref="BA609" si="1775">+BC609-BC608</f>
        <v>1458675</v>
      </c>
      <c r="BB609" s="66"/>
      <c r="BC609" s="66">
        <v>714443957</v>
      </c>
      <c r="BD609" s="66"/>
      <c r="BE609" s="66">
        <f t="shared" ref="BE609" si="1776">+D609</f>
        <v>72358</v>
      </c>
      <c r="BF609" s="66"/>
      <c r="BG609" s="144">
        <f t="shared" ref="BG609" si="1777">+BE609/BA609</f>
        <v>4.9605292474334588E-2</v>
      </c>
      <c r="BH609" s="66"/>
      <c r="BI609" s="170"/>
      <c r="BJ609" s="66"/>
      <c r="BK609" s="66"/>
      <c r="BL609" s="66"/>
      <c r="BM609" s="144"/>
      <c r="BN609" s="65">
        <f t="shared" ref="BN609" si="1778">+BC609/BW609</f>
        <v>1190739.9283333332</v>
      </c>
      <c r="BO609" s="66"/>
      <c r="BP609" s="66">
        <f t="shared" ref="BP609" si="1779">+BP608+BE609</f>
        <v>43752395</v>
      </c>
      <c r="BQ609" s="66"/>
      <c r="BR609" s="435">
        <f t="shared" ref="BR609" si="1780">+BP609/BC609</f>
        <v>6.1239785950068577E-2</v>
      </c>
      <c r="BS609" s="66"/>
      <c r="BT609" s="75"/>
      <c r="BU609" s="170"/>
      <c r="BV609" s="1"/>
      <c r="BW609" s="61">
        <f t="shared" si="407"/>
        <v>600</v>
      </c>
    </row>
    <row r="610" spans="2:75" x14ac:dyDescent="0.3">
      <c r="B610" s="158">
        <f t="shared" si="457"/>
        <v>44510</v>
      </c>
      <c r="C610" s="61"/>
      <c r="D610" s="17">
        <v>94376</v>
      </c>
      <c r="E610" s="16"/>
      <c r="F610" s="16"/>
      <c r="G610" s="16"/>
      <c r="H610" s="16">
        <f t="shared" ref="H610" si="1781">+H609+D610</f>
        <v>44753749</v>
      </c>
      <c r="I610" s="16"/>
      <c r="J610" s="436">
        <f t="shared" ref="J610" si="1782">+D610/H609</f>
        <v>2.1132405956527872E-3</v>
      </c>
      <c r="K610" s="16"/>
      <c r="L610" s="16"/>
      <c r="M610" s="16"/>
      <c r="N610" s="16">
        <f t="shared" ref="N610" si="1783">SUM(D604:D610)</f>
        <v>443104</v>
      </c>
      <c r="O610" s="16">
        <f t="shared" ref="O610" si="1784">+H610/BW610</f>
        <v>74465.472545757075</v>
      </c>
      <c r="P610" s="41"/>
      <c r="Q610" s="17">
        <f t="shared" ref="Q610" si="1785">SUM(D604:D610)</f>
        <v>443104</v>
      </c>
      <c r="R610" s="16"/>
      <c r="S610" s="60">
        <f t="shared" ref="S610" si="1786">+(Q610-Q603)/Q603</f>
        <v>6.4105088734660545E-2</v>
      </c>
      <c r="T610" s="16"/>
      <c r="U610" s="41"/>
      <c r="V610" s="10">
        <f t="shared" si="356"/>
        <v>502</v>
      </c>
      <c r="W610" s="34">
        <v>1493</v>
      </c>
      <c r="X610" s="33">
        <v>4256</v>
      </c>
      <c r="Y610" s="33"/>
      <c r="Z610" s="33">
        <f t="shared" ref="Z610" si="1787">SUM(W605:W610)</f>
        <v>5205</v>
      </c>
      <c r="AA610" s="33">
        <f t="shared" ref="AA610" si="1788">+AA609+W610</f>
        <v>718476</v>
      </c>
      <c r="AB610" s="33"/>
      <c r="AC610" s="46">
        <f t="shared" ref="AC610" si="1789">+AA610/H610</f>
        <v>1.6053984661709569E-2</v>
      </c>
      <c r="AD610" s="33"/>
      <c r="AE610" s="33">
        <f t="shared" ref="AE610" si="1790">+AA610/BW610</f>
        <v>1195.467554076539</v>
      </c>
      <c r="AF610" s="50"/>
      <c r="AG610" s="33"/>
      <c r="AH610" s="33"/>
      <c r="AI610" s="213"/>
      <c r="AJ610" s="50"/>
      <c r="AL610" s="23">
        <f t="shared" ref="AL610" si="1791">+AP610-AP609</f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ref="AR610" si="1792">+AL610/AP609</f>
        <v>2.5854590961623251E-3</v>
      </c>
      <c r="AS610" s="25"/>
      <c r="AT610" s="25"/>
      <c r="AU610" s="24"/>
      <c r="AV610" s="298">
        <f t="shared" ref="AV610" si="1793">+AP610/H610</f>
        <v>0.84242696628610936</v>
      </c>
      <c r="AW610" s="298"/>
      <c r="AX610" s="24">
        <f t="shared" ref="AX610" si="1794">+AP610/BW610</f>
        <v>62731.722129783695</v>
      </c>
      <c r="AY610" s="308"/>
      <c r="BA610" s="65">
        <f t="shared" ref="BA610" si="1795">+BC610-BC609</f>
        <v>1594643</v>
      </c>
      <c r="BB610" s="66"/>
      <c r="BC610" s="66">
        <v>716038600</v>
      </c>
      <c r="BD610" s="66"/>
      <c r="BE610" s="66">
        <f t="shared" ref="BE610" si="1796">+D610</f>
        <v>94376</v>
      </c>
      <c r="BF610" s="66"/>
      <c r="BG610" s="144">
        <f t="shared" ref="BG610" si="1797">+BE610/BA610</f>
        <v>5.9183152592774686E-2</v>
      </c>
      <c r="BH610" s="66"/>
      <c r="BI610" s="170"/>
      <c r="BJ610" s="66"/>
      <c r="BK610" s="66"/>
      <c r="BL610" s="66"/>
      <c r="BM610" s="144"/>
      <c r="BN610" s="65">
        <f t="shared" ref="BN610" si="1798">+BC610/BW610</f>
        <v>1191411.9800332778</v>
      </c>
      <c r="BO610" s="66"/>
      <c r="BP610" s="66">
        <f t="shared" ref="BP610" si="1799">+BP609+BE610</f>
        <v>43846771</v>
      </c>
      <c r="BQ610" s="66"/>
      <c r="BR610" s="435">
        <f t="shared" ref="BR610" si="1800">+BP610/BC610</f>
        <v>6.1235205755667363E-2</v>
      </c>
      <c r="BS610" s="66"/>
      <c r="BT610" s="75"/>
      <c r="BU610" s="170"/>
      <c r="BV610" s="1"/>
      <c r="BW610" s="61">
        <f t="shared" si="407"/>
        <v>601</v>
      </c>
    </row>
    <row r="611" spans="2:75" x14ac:dyDescent="0.3">
      <c r="B611" s="158">
        <f t="shared" si="457"/>
        <v>44511</v>
      </c>
      <c r="C611" s="61"/>
      <c r="D611" s="17">
        <v>43596</v>
      </c>
      <c r="E611" s="16"/>
      <c r="F611" s="16"/>
      <c r="G611" s="16"/>
      <c r="H611" s="16">
        <f t="shared" ref="H611" si="1801">+H610+D611</f>
        <v>44797345</v>
      </c>
      <c r="I611" s="16"/>
      <c r="J611" s="436">
        <f t="shared" ref="J611" si="1802">+D611/H610</f>
        <v>9.7413068120840557E-4</v>
      </c>
      <c r="K611" s="16"/>
      <c r="L611" s="16"/>
      <c r="M611" s="16"/>
      <c r="N611" s="16">
        <f t="shared" ref="N611" si="1803">SUM(D605:D611)</f>
        <v>405667</v>
      </c>
      <c r="O611" s="16">
        <f t="shared" ref="O611" si="1804">+H611/BW611</f>
        <v>74414.194352159466</v>
      </c>
      <c r="P611" s="41"/>
      <c r="Q611" s="17">
        <f t="shared" ref="Q611" si="1805">SUM(D605:D611)</f>
        <v>405667</v>
      </c>
      <c r="R611" s="16"/>
      <c r="S611" s="60">
        <f t="shared" ref="S611" si="1806">+(Q611-Q604)/Q604</f>
        <v>-3.1781719067360728E-2</v>
      </c>
      <c r="T611" s="16"/>
      <c r="U611" s="41"/>
      <c r="V611" s="10">
        <f t="shared" si="356"/>
        <v>503</v>
      </c>
      <c r="W611" s="34">
        <v>539</v>
      </c>
      <c r="X611" s="33">
        <v>4256</v>
      </c>
      <c r="Y611" s="33"/>
      <c r="Z611" s="33">
        <f t="shared" ref="Z611" si="1807">SUM(W606:W611)</f>
        <v>4399</v>
      </c>
      <c r="AA611" s="33">
        <f t="shared" ref="AA611" si="1808">+AA610+W611</f>
        <v>719015</v>
      </c>
      <c r="AB611" s="33"/>
      <c r="AC611" s="46">
        <f t="shared" ref="AC611" si="1809">+AA611/H611</f>
        <v>1.6050393165041366E-2</v>
      </c>
      <c r="AD611" s="33"/>
      <c r="AE611" s="33">
        <f t="shared" ref="AE611" si="1810">+AA611/BW611</f>
        <v>1194.3770764119602</v>
      </c>
      <c r="AF611" s="50"/>
      <c r="AG611" s="33"/>
      <c r="AH611" s="33"/>
      <c r="AI611" s="213"/>
      <c r="AJ611" s="50"/>
      <c r="AL611" s="23">
        <f t="shared" ref="AL611" si="1811">+AP611-AP610</f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ref="AR611" si="1812">+AL611/AP610</f>
        <v>7.3535018851239456E-4</v>
      </c>
      <c r="AS611" s="25"/>
      <c r="AT611" s="25"/>
      <c r="AU611" s="24"/>
      <c r="AV611" s="298">
        <f t="shared" ref="AV611" si="1813">+AP611/H611</f>
        <v>0.84222600692072269</v>
      </c>
      <c r="AW611" s="298"/>
      <c r="AX611" s="24">
        <f t="shared" ref="AX611" si="1814">+AP611/BW611</f>
        <v>62673.569767441862</v>
      </c>
      <c r="AY611" s="308"/>
      <c r="BA611" s="65">
        <f t="shared" ref="BA611" si="1815">+BC611-BC610</f>
        <v>657149</v>
      </c>
      <c r="BB611" s="66"/>
      <c r="BC611" s="66">
        <v>716695749</v>
      </c>
      <c r="BD611" s="66"/>
      <c r="BE611" s="66">
        <f t="shared" ref="BE611" si="1816">+D611</f>
        <v>43596</v>
      </c>
      <c r="BF611" s="66"/>
      <c r="BG611" s="144">
        <f t="shared" ref="BG611" si="1817">+BE611/BA611</f>
        <v>6.6341118985192099E-2</v>
      </c>
      <c r="BH611" s="66"/>
      <c r="BI611" s="170"/>
      <c r="BJ611" s="66"/>
      <c r="BK611" s="66"/>
      <c r="BL611" s="66"/>
      <c r="BM611" s="144"/>
      <c r="BN611" s="65">
        <f t="shared" ref="BN611" si="1818">+BC611/BW611</f>
        <v>1190524.5</v>
      </c>
      <c r="BO611" s="66"/>
      <c r="BP611" s="66">
        <f t="shared" ref="BP611" si="1819">+BP610+BE611</f>
        <v>43890367</v>
      </c>
      <c r="BQ611" s="66"/>
      <c r="BR611" s="435">
        <f t="shared" ref="BR611" si="1820">+BP611/BC611</f>
        <v>6.1239887443507078E-2</v>
      </c>
      <c r="BS611" s="66"/>
      <c r="BT611" s="75"/>
      <c r="BU611" s="170"/>
      <c r="BV611" s="1"/>
      <c r="BW611" s="61">
        <f t="shared" si="407"/>
        <v>602</v>
      </c>
    </row>
    <row r="612" spans="2:75" x14ac:dyDescent="0.3">
      <c r="B612" s="158">
        <f t="shared" si="457"/>
        <v>44512</v>
      </c>
      <c r="C612" s="61"/>
      <c r="D612" s="17">
        <v>90208</v>
      </c>
      <c r="E612" s="16"/>
      <c r="F612" s="16"/>
      <c r="G612" s="16"/>
      <c r="H612" s="16">
        <f t="shared" ref="H612" si="1821">+H611+D612</f>
        <v>44887553</v>
      </c>
      <c r="I612" s="16"/>
      <c r="J612" s="436">
        <f t="shared" ref="J612" si="1822">+D612/H611</f>
        <v>2.0136907667184295E-3</v>
      </c>
      <c r="K612" s="16"/>
      <c r="L612" s="16"/>
      <c r="M612" s="16"/>
      <c r="N612" s="16">
        <f t="shared" ref="N612" si="1823">SUM(D606:D612)</f>
        <v>411029</v>
      </c>
      <c r="O612" s="16">
        <f t="shared" ref="O612" si="1824">+H612/BW612</f>
        <v>74440.386401326701</v>
      </c>
      <c r="P612" s="41"/>
      <c r="Q612" s="17">
        <f t="shared" ref="Q612" si="1825">SUM(D606:D612)</f>
        <v>411029</v>
      </c>
      <c r="R612" s="16"/>
      <c r="S612" s="60">
        <f t="shared" ref="S612" si="1826">+(Q612-Q605)/Q605</f>
        <v>-2.9126511715797429E-2</v>
      </c>
      <c r="T612" s="16"/>
      <c r="U612" s="41"/>
      <c r="V612" s="10">
        <f t="shared" si="356"/>
        <v>504</v>
      </c>
      <c r="W612" s="34">
        <v>987</v>
      </c>
      <c r="X612" s="33">
        <v>4256</v>
      </c>
      <c r="Y612" s="33"/>
      <c r="Z612" s="33">
        <f t="shared" ref="Z612" si="1827">SUM(W607:W612)</f>
        <v>4964</v>
      </c>
      <c r="AA612" s="33">
        <f t="shared" ref="AA612" si="1828">+AA611+W612</f>
        <v>720002</v>
      </c>
      <c r="AB612" s="33"/>
      <c r="AC612" s="46">
        <f t="shared" ref="AC612" si="1829">+AA612/H612</f>
        <v>1.6040125867409168E-2</v>
      </c>
      <c r="AD612" s="33"/>
      <c r="AE612" s="33">
        <f t="shared" ref="AE612" si="1830">+AA612/BW612</f>
        <v>1194.0331674958541</v>
      </c>
      <c r="AF612" s="50"/>
      <c r="AG612" s="33"/>
      <c r="AH612" s="33"/>
      <c r="AI612" s="213"/>
      <c r="AJ612" s="50"/>
      <c r="AL612" s="23">
        <f t="shared" ref="AL612" si="1831">+AP612-AP611</f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ref="AR612" si="1832">+AL612/AP611</f>
        <v>3.0961458290622488E-3</v>
      </c>
      <c r="AS612" s="25"/>
      <c r="AT612" s="25"/>
      <c r="AU612" s="24"/>
      <c r="AV612" s="298">
        <f t="shared" ref="AV612" si="1833">+AP612/H612</f>
        <v>0.84313584658981078</v>
      </c>
      <c r="AW612" s="298"/>
      <c r="AX612" s="24">
        <f t="shared" ref="AX612" si="1834">+AP612/BW612</f>
        <v>62763.358208955222</v>
      </c>
      <c r="AY612" s="308"/>
      <c r="BA612" s="65">
        <f t="shared" ref="BA612" si="1835">+BC612-BC611</f>
        <v>2392195</v>
      </c>
      <c r="BB612" s="66"/>
      <c r="BC612" s="66">
        <v>719087944</v>
      </c>
      <c r="BD612" s="66"/>
      <c r="BE612" s="66">
        <f t="shared" ref="BE612" si="1836">+D612</f>
        <v>90208</v>
      </c>
      <c r="BF612" s="66"/>
      <c r="BG612" s="144">
        <f t="shared" ref="BG612" si="1837">+BE612/BA612</f>
        <v>3.7709300454185385E-2</v>
      </c>
      <c r="BH612" s="66"/>
      <c r="BI612" s="170"/>
      <c r="BJ612" s="66"/>
      <c r="BK612" s="66"/>
      <c r="BL612" s="66"/>
      <c r="BM612" s="144"/>
      <c r="BN612" s="65">
        <f t="shared" ref="BN612" si="1838">+BC612/BW612</f>
        <v>1192517.3200663349</v>
      </c>
      <c r="BO612" s="66"/>
      <c r="BP612" s="66">
        <f t="shared" ref="BP612" si="1839">+BP611+BE612</f>
        <v>43980575</v>
      </c>
      <c r="BQ612" s="66"/>
      <c r="BR612" s="435">
        <f t="shared" ref="BR612" si="1840">+BP612/BC612</f>
        <v>6.1161608071682534E-2</v>
      </c>
      <c r="BS612" s="66"/>
      <c r="BT612" s="75"/>
      <c r="BU612" s="170"/>
      <c r="BV612" s="1"/>
      <c r="BW612" s="61">
        <f t="shared" si="407"/>
        <v>603</v>
      </c>
    </row>
    <row r="613" spans="2:75" x14ac:dyDescent="0.3">
      <c r="B613" s="158">
        <f t="shared" si="457"/>
        <v>44513</v>
      </c>
      <c r="C613" s="61"/>
      <c r="D613" s="17">
        <v>41107</v>
      </c>
      <c r="E613" s="16"/>
      <c r="F613" s="16"/>
      <c r="G613" s="16"/>
      <c r="H613" s="16">
        <f t="shared" ref="H613" si="1841">+H612+D613</f>
        <v>44928660</v>
      </c>
      <c r="I613" s="16"/>
      <c r="J613" s="436">
        <f t="shared" ref="J613" si="1842">+D613/H612</f>
        <v>9.1577725344039139E-4</v>
      </c>
      <c r="K613" s="16"/>
      <c r="L613" s="16"/>
      <c r="M613" s="16"/>
      <c r="N613" s="16">
        <f t="shared" ref="N613" si="1843">SUM(D607:D613)</f>
        <v>419657</v>
      </c>
      <c r="O613" s="16">
        <f t="shared" ref="O613" si="1844">+H613/BW613</f>
        <v>74385.198675496693</v>
      </c>
      <c r="P613" s="41"/>
      <c r="Q613" s="17">
        <f t="shared" ref="Q613" si="1845">SUM(D607:D613)</f>
        <v>419657</v>
      </c>
      <c r="R613" s="16"/>
      <c r="S613" s="60">
        <f t="shared" ref="S613" si="1846">+(Q613-Q606)/Q606</f>
        <v>-1.2708823951498497E-2</v>
      </c>
      <c r="T613" s="16"/>
      <c r="U613" s="41"/>
      <c r="V613" s="10">
        <f t="shared" si="356"/>
        <v>505</v>
      </c>
      <c r="W613" s="34">
        <v>506</v>
      </c>
      <c r="X613" s="33">
        <v>4256</v>
      </c>
      <c r="Y613" s="33"/>
      <c r="Z613" s="33">
        <f t="shared" ref="Z613" si="1847">SUM(W608:W613)</f>
        <v>5347</v>
      </c>
      <c r="AA613" s="33">
        <f t="shared" ref="AA613" si="1848">+AA612+W613</f>
        <v>720508</v>
      </c>
      <c r="AB613" s="33"/>
      <c r="AC613" s="46">
        <f t="shared" ref="AC613" si="1849">+AA613/H613</f>
        <v>1.6036712423651185E-2</v>
      </c>
      <c r="AD613" s="33"/>
      <c r="AE613" s="33">
        <f t="shared" ref="AE613" si="1850">+AA613/BW613</f>
        <v>1192.8940397350993</v>
      </c>
      <c r="AF613" s="50"/>
      <c r="AG613" s="33"/>
      <c r="AH613" s="33"/>
      <c r="AI613" s="213"/>
      <c r="AJ613" s="50"/>
      <c r="AL613" s="23">
        <f t="shared" ref="AL613" si="1851">+AP613-AP612</f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ref="AR613" si="1852">+AL613/AP612</f>
        <v>1.3483482733651277E-3</v>
      </c>
      <c r="AS613" s="25"/>
      <c r="AT613" s="25"/>
      <c r="AU613" s="24"/>
      <c r="AV613" s="298">
        <f t="shared" ref="AV613" si="1853">+AP613/H613</f>
        <v>0.84350022902975519</v>
      </c>
      <c r="AW613" s="298"/>
      <c r="AX613" s="24">
        <f t="shared" ref="AX613" si="1854">+AP613/BW613</f>
        <v>62743.932119205296</v>
      </c>
      <c r="AY613" s="308"/>
      <c r="BA613" s="65">
        <f t="shared" ref="BA613" si="1855">+BC613-BC612</f>
        <v>1335550</v>
      </c>
      <c r="BB613" s="66"/>
      <c r="BC613" s="66">
        <v>720423494</v>
      </c>
      <c r="BD613" s="66"/>
      <c r="BE613" s="66">
        <f t="shared" ref="BE613" si="1856">+D613</f>
        <v>41107</v>
      </c>
      <c r="BF613" s="66"/>
      <c r="BG613" s="144">
        <f t="shared" ref="BG613" si="1857">+BE613/BA613</f>
        <v>3.0779079779865971E-2</v>
      </c>
      <c r="BH613" s="66"/>
      <c r="BI613" s="170"/>
      <c r="BJ613" s="66"/>
      <c r="BK613" s="66"/>
      <c r="BL613" s="66"/>
      <c r="BM613" s="144"/>
      <c r="BN613" s="65">
        <f t="shared" ref="BN613" si="1858">+BC613/BW613</f>
        <v>1192754.129139073</v>
      </c>
      <c r="BO613" s="66"/>
      <c r="BP613" s="66">
        <f t="shared" ref="BP613" si="1859">+BP612+BE613</f>
        <v>44021682</v>
      </c>
      <c r="BQ613" s="66"/>
      <c r="BR613" s="435">
        <f t="shared" ref="BR613" si="1860">+BP613/BC613</f>
        <v>6.1105283720799923E-2</v>
      </c>
      <c r="BS613" s="66"/>
      <c r="BT613" s="75"/>
      <c r="BU613" s="170"/>
      <c r="BV613" s="1"/>
      <c r="BW613" s="61">
        <f t="shared" si="407"/>
        <v>604</v>
      </c>
    </row>
    <row r="614" spans="2:75" x14ac:dyDescent="0.3">
      <c r="B614" s="347">
        <f t="shared" si="457"/>
        <v>44514</v>
      </c>
      <c r="C614" s="61"/>
      <c r="D614" s="17">
        <v>36669</v>
      </c>
      <c r="E614" s="16"/>
      <c r="F614" s="16"/>
      <c r="G614" s="16"/>
      <c r="H614" s="16">
        <f t="shared" ref="H614" si="1861">+H613+D614</f>
        <v>44965329</v>
      </c>
      <c r="I614" s="16"/>
      <c r="J614" s="436">
        <f t="shared" ref="J614" si="1862">+D614/H613</f>
        <v>8.1616055319700168E-4</v>
      </c>
      <c r="K614" s="16"/>
      <c r="L614" s="16"/>
      <c r="M614" s="16"/>
      <c r="N614" s="16">
        <f t="shared" ref="N614" si="1863">SUM(D608:D614)</f>
        <v>433161</v>
      </c>
      <c r="O614" s="16">
        <f t="shared" ref="O614" si="1864">+H614/BW614</f>
        <v>74322.857851239663</v>
      </c>
      <c r="P614" s="41"/>
      <c r="Q614" s="17">
        <f t="shared" ref="Q614" si="1865">SUM(D608:D614)</f>
        <v>433161</v>
      </c>
      <c r="R614" s="16"/>
      <c r="S614" s="60">
        <f t="shared" ref="S614" si="1866">+(Q614-Q607)/Q607</f>
        <v>1.1469962568505706E-2</v>
      </c>
      <c r="T614" s="16"/>
      <c r="U614" s="41"/>
      <c r="V614" s="10">
        <f t="shared" si="356"/>
        <v>506</v>
      </c>
      <c r="W614" s="34">
        <v>243</v>
      </c>
      <c r="X614" s="33">
        <v>4256</v>
      </c>
      <c r="Y614" s="33"/>
      <c r="Z614" s="33">
        <f t="shared" ref="Z614" si="1867">SUM(W609:W614)</f>
        <v>5107</v>
      </c>
      <c r="AA614" s="33">
        <f t="shared" ref="AA614" si="1868">+AA613+W614</f>
        <v>720751</v>
      </c>
      <c r="AB614" s="33"/>
      <c r="AC614" s="46">
        <f t="shared" ref="AC614" si="1869">+AA614/H614</f>
        <v>1.6029038728928236E-2</v>
      </c>
      <c r="AD614" s="33"/>
      <c r="AE614" s="33">
        <f t="shared" ref="AE614" si="1870">+AA614/BW614</f>
        <v>1191.3239669421487</v>
      </c>
      <c r="AF614" s="50"/>
      <c r="AG614" s="33"/>
      <c r="AH614" s="33"/>
      <c r="AI614" s="213"/>
      <c r="AJ614" s="50"/>
      <c r="AL614" s="23">
        <f t="shared" ref="AL614" si="1871">+AP614-AP613</f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ref="AR614" si="1872">+AL614/AP613</f>
        <v>1.2228564356834063E-3</v>
      </c>
      <c r="AS614" s="25"/>
      <c r="AT614" s="25"/>
      <c r="AU614" s="24"/>
      <c r="AV614" s="298">
        <f t="shared" ref="AV614" si="1873">+AP614/H614</f>
        <v>0.84384299734579948</v>
      </c>
      <c r="AW614" s="298"/>
      <c r="AX614" s="24">
        <f t="shared" ref="AX614" si="1874">+AP614/BW614</f>
        <v>62716.823140495864</v>
      </c>
      <c r="AY614" s="308"/>
      <c r="BA614" s="65">
        <f t="shared" ref="BA614" si="1875">+BC614-BC613</f>
        <v>762810</v>
      </c>
      <c r="BB614" s="66"/>
      <c r="BC614" s="66">
        <v>721186304</v>
      </c>
      <c r="BD614" s="66"/>
      <c r="BE614" s="66">
        <f t="shared" ref="BE614" si="1876">+D614</f>
        <v>36669</v>
      </c>
      <c r="BF614" s="66"/>
      <c r="BG614" s="144">
        <f t="shared" ref="BG614" si="1877">+BE614/BA614</f>
        <v>4.8070948204664336E-2</v>
      </c>
      <c r="BH614" s="66"/>
      <c r="BI614" s="170"/>
      <c r="BJ614" s="66"/>
      <c r="BK614" s="66"/>
      <c r="BL614" s="66"/>
      <c r="BM614" s="144"/>
      <c r="BN614" s="65">
        <f t="shared" ref="BN614" si="1878">+BC614/BW614</f>
        <v>1192043.4776859505</v>
      </c>
      <c r="BO614" s="66"/>
      <c r="BP614" s="66">
        <f t="shared" ref="BP614" si="1879">+BP613+BE614</f>
        <v>44058351</v>
      </c>
      <c r="BQ614" s="66"/>
      <c r="BR614" s="435">
        <f t="shared" ref="BR614" si="1880">+BP614/BC614</f>
        <v>6.109149710086563E-2</v>
      </c>
      <c r="BS614" s="66"/>
      <c r="BT614" s="75"/>
      <c r="BU614" s="170"/>
      <c r="BV614" s="1"/>
      <c r="BW614" s="61">
        <f t="shared" si="407"/>
        <v>605</v>
      </c>
    </row>
    <row r="615" spans="2:75" x14ac:dyDescent="0.3">
      <c r="B615" s="158">
        <f t="shared" si="457"/>
        <v>44515</v>
      </c>
      <c r="C615" s="61"/>
      <c r="D615" s="17">
        <v>70823</v>
      </c>
      <c r="E615" s="16"/>
      <c r="F615" s="16"/>
      <c r="G615" s="16"/>
      <c r="H615" s="16">
        <f t="shared" ref="H615" si="1881">+H614+D615</f>
        <v>45036152</v>
      </c>
      <c r="I615" s="16"/>
      <c r="J615" s="436">
        <f t="shared" ref="J615" si="1882">+D615/H614</f>
        <v>1.575057974111565E-3</v>
      </c>
      <c r="K615" s="16"/>
      <c r="L615" s="16"/>
      <c r="M615" s="16"/>
      <c r="N615" s="16">
        <f t="shared" ref="N615" si="1883">SUM(D609:D615)</f>
        <v>449137</v>
      </c>
      <c r="O615" s="16">
        <f t="shared" ref="O615" si="1884">+H615/BW615</f>
        <v>74317.082508250824</v>
      </c>
      <c r="P615" s="41"/>
      <c r="Q615" s="17">
        <f t="shared" ref="Q615" si="1885">SUM(D609:D615)</f>
        <v>449137</v>
      </c>
      <c r="R615" s="16"/>
      <c r="S615" s="60">
        <f t="shared" ref="S615" si="1886">+(Q615-Q608)/Q608</f>
        <v>4.8075419744011576E-2</v>
      </c>
      <c r="T615" s="16"/>
      <c r="U615" s="41"/>
      <c r="V615" s="10">
        <f t="shared" si="356"/>
        <v>507</v>
      </c>
      <c r="W615" s="34">
        <v>510</v>
      </c>
      <c r="X615" s="33">
        <v>4256</v>
      </c>
      <c r="Y615" s="33"/>
      <c r="Z615" s="33">
        <f t="shared" ref="Z615" si="1887">SUM(W610:W615)</f>
        <v>4278</v>
      </c>
      <c r="AA615" s="33">
        <f t="shared" ref="AA615" si="1888">+AA614+W615</f>
        <v>721261</v>
      </c>
      <c r="AB615" s="33"/>
      <c r="AC615" s="46">
        <f t="shared" ref="AC615" si="1889">+AA615/H615</f>
        <v>1.6015156001782747E-2</v>
      </c>
      <c r="AD615" s="33"/>
      <c r="AE615" s="33">
        <f t="shared" ref="AE615" si="1890">+AA615/BW615</f>
        <v>1190.1996699669967</v>
      </c>
      <c r="AF615" s="50"/>
      <c r="AG615" s="33"/>
      <c r="AH615" s="33"/>
      <c r="AI615" s="213"/>
      <c r="AJ615" s="50"/>
      <c r="AL615" s="23">
        <f t="shared" ref="AL615" si="1891">+AP615-AP614</f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ref="AR615" si="1892">+AL615/AP614</f>
        <v>2.8155151432604926E-3</v>
      </c>
      <c r="AS615" s="25"/>
      <c r="AT615" s="25"/>
      <c r="AU615" s="24"/>
      <c r="AV615" s="298">
        <f t="shared" ref="AV615" si="1893">+AP615/H615</f>
        <v>0.84488810234053746</v>
      </c>
      <c r="AW615" s="298"/>
      <c r="AX615" s="24">
        <f t="shared" ref="AX615" si="1894">+AP615/BW615</f>
        <v>62789.618811881192</v>
      </c>
      <c r="AY615" s="308"/>
      <c r="BA615" s="65">
        <f t="shared" ref="BA615" si="1895">+BC615-BC614</f>
        <v>2805699</v>
      </c>
      <c r="BB615" s="66"/>
      <c r="BC615" s="66">
        <v>723992003</v>
      </c>
      <c r="BD615" s="66"/>
      <c r="BE615" s="66">
        <f t="shared" ref="BE615" si="1896">+D615</f>
        <v>70823</v>
      </c>
      <c r="BF615" s="66"/>
      <c r="BG615" s="144">
        <f t="shared" ref="BG615" si="1897">+BE615/BA615</f>
        <v>2.5242550965017988E-2</v>
      </c>
      <c r="BH615" s="66"/>
      <c r="BI615" s="170"/>
      <c r="BJ615" s="66"/>
      <c r="BK615" s="66"/>
      <c r="BL615" s="66"/>
      <c r="BM615" s="144"/>
      <c r="BN615" s="65">
        <f t="shared" ref="BN615" si="1898">+BC615/BW615</f>
        <v>1194706.2755775577</v>
      </c>
      <c r="BO615" s="66"/>
      <c r="BP615" s="66">
        <f t="shared" ref="BP615" si="1899">+BP614+BE615</f>
        <v>44129174</v>
      </c>
      <c r="BQ615" s="66"/>
      <c r="BR615" s="435">
        <f t="shared" ref="BR615" si="1900">+BP615/BC615</f>
        <v>6.0952571046561682E-2</v>
      </c>
      <c r="BS615" s="66"/>
      <c r="BT615" s="75"/>
      <c r="BU615" s="170"/>
      <c r="BV615" s="1"/>
      <c r="BW615" s="61">
        <f t="shared" si="407"/>
        <v>606</v>
      </c>
    </row>
    <row r="616" spans="2:75" x14ac:dyDescent="0.3">
      <c r="B616" s="158">
        <f t="shared" si="457"/>
        <v>44516</v>
      </c>
      <c r="C616" s="61"/>
      <c r="D616" s="17">
        <v>97632</v>
      </c>
      <c r="E616" s="16"/>
      <c r="F616" s="16"/>
      <c r="G616" s="16"/>
      <c r="H616" s="16">
        <f t="shared" ref="H616" si="1901">+H615+D616</f>
        <v>45133784</v>
      </c>
      <c r="I616" s="16"/>
      <c r="J616" s="436">
        <f t="shared" ref="J616" si="1902">+D616/H615</f>
        <v>2.1678583907435074E-3</v>
      </c>
      <c r="K616" s="16"/>
      <c r="L616" s="16"/>
      <c r="M616" s="16"/>
      <c r="N616" s="16">
        <f t="shared" ref="N616" si="1903">SUM(D610:D616)</f>
        <v>474411</v>
      </c>
      <c r="O616" s="16">
        <f t="shared" ref="O616" si="1904">+H616/BW616</f>
        <v>74355.492586490946</v>
      </c>
      <c r="P616" s="41"/>
      <c r="Q616" s="17">
        <f t="shared" ref="Q616" si="1905">SUM(D610:D616)</f>
        <v>474411</v>
      </c>
      <c r="R616" s="16"/>
      <c r="S616" s="60">
        <f t="shared" ref="S616" si="1906">+(Q616-Q609)/Q609</f>
        <v>0.11792622894805675</v>
      </c>
      <c r="T616" s="16"/>
      <c r="U616" s="41"/>
      <c r="V616" s="10">
        <f t="shared" si="356"/>
        <v>508</v>
      </c>
      <c r="W616" s="34">
        <v>1432</v>
      </c>
      <c r="X616" s="33">
        <v>4256</v>
      </c>
      <c r="Y616" s="33"/>
      <c r="Z616" s="33">
        <f t="shared" ref="Z616" si="1907">SUM(W611:W616)</f>
        <v>4217</v>
      </c>
      <c r="AA616" s="33">
        <f t="shared" ref="AA616" si="1908">+AA615+W616</f>
        <v>722693</v>
      </c>
      <c r="AB616" s="33"/>
      <c r="AC616" s="46">
        <f t="shared" ref="AC616" si="1909">+AA616/H616</f>
        <v>1.6012240409534462E-2</v>
      </c>
      <c r="AD616" s="33"/>
      <c r="AE616" s="33">
        <f t="shared" ref="AE616" si="1910">+AA616/BW616</f>
        <v>1190.5980230642504</v>
      </c>
      <c r="AF616" s="50"/>
      <c r="AG616" s="33"/>
      <c r="AH616" s="33"/>
      <c r="AI616" s="213"/>
      <c r="AJ616" s="50"/>
      <c r="AL616" s="23">
        <f t="shared" ref="AL616" si="1911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" si="1912">+AL616/AP615</f>
        <v>2.3500079854385128E-3</v>
      </c>
      <c r="AS616" s="25"/>
      <c r="AT616" s="25"/>
      <c r="AU616" s="24"/>
      <c r="AV616" s="298">
        <f t="shared" ref="AV616" si="1913">+AP616/H616</f>
        <v>0.84504166546283821</v>
      </c>
      <c r="AW616" s="298"/>
      <c r="AX616" s="24">
        <f t="shared" ref="AX616" si="1914">+AP616/BW616</f>
        <v>62833.489291598024</v>
      </c>
      <c r="AY616" s="308"/>
      <c r="BA616" s="65">
        <f t="shared" ref="BA616" si="1915">+BC616-BC615</f>
        <v>1360984</v>
      </c>
      <c r="BB616" s="66"/>
      <c r="BC616" s="66">
        <v>725352987</v>
      </c>
      <c r="BD616" s="66"/>
      <c r="BE616" s="66">
        <f t="shared" ref="BE616" si="1916">+D616</f>
        <v>97632</v>
      </c>
      <c r="BF616" s="66"/>
      <c r="BG616" s="144">
        <f t="shared" ref="BG616" si="1917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" si="1918">+BC616/BW616</f>
        <v>1194980.2092257002</v>
      </c>
      <c r="BO616" s="66"/>
      <c r="BP616" s="66">
        <f t="shared" ref="BP616" si="1919">+BP615+BE616</f>
        <v>44226806</v>
      </c>
      <c r="BQ616" s="66"/>
      <c r="BR616" s="435">
        <f t="shared" ref="BR616" si="1920">+BP616/BC616</f>
        <v>6.0972804679440849E-2</v>
      </c>
      <c r="BS616" s="66"/>
      <c r="BT616" s="75"/>
      <c r="BU616" s="170"/>
      <c r="BV616" s="1"/>
      <c r="BW616" s="61">
        <f t="shared" si="407"/>
        <v>607</v>
      </c>
    </row>
    <row r="617" spans="2:75" x14ac:dyDescent="0.3">
      <c r="B617" s="158">
        <f t="shared" si="457"/>
        <v>44517</v>
      </c>
      <c r="C617" s="61"/>
      <c r="D617" s="17">
        <v>104702</v>
      </c>
      <c r="E617" s="16"/>
      <c r="F617" s="16"/>
      <c r="G617" s="16"/>
      <c r="H617" s="16">
        <f t="shared" ref="H617" si="1921">+H616+D617</f>
        <v>45238486</v>
      </c>
      <c r="I617" s="16"/>
      <c r="J617" s="436">
        <f t="shared" ref="J617" si="1922">+D617/H616</f>
        <v>2.3198143545863558E-3</v>
      </c>
      <c r="K617" s="16"/>
      <c r="L617" s="16"/>
      <c r="M617" s="16"/>
      <c r="N617" s="16">
        <f t="shared" ref="N617" si="1923">SUM(D611:D617)</f>
        <v>484737</v>
      </c>
      <c r="O617" s="16">
        <f t="shared" ref="O617" si="1924">+H617/BW617</f>
        <v>74405.40460526316</v>
      </c>
      <c r="P617" s="41"/>
      <c r="Q617" s="17">
        <f t="shared" ref="Q617" si="1925">SUM(D611:D617)</f>
        <v>484737</v>
      </c>
      <c r="R617" s="16"/>
      <c r="S617" s="60">
        <f t="shared" ref="S617" si="1926">+(Q617-Q610)/Q610</f>
        <v>9.3957626200621078E-2</v>
      </c>
      <c r="T617" s="16"/>
      <c r="U617" s="41"/>
      <c r="V617" s="10">
        <f t="shared" si="356"/>
        <v>509</v>
      </c>
      <c r="W617" s="34">
        <v>1416</v>
      </c>
      <c r="X617" s="33">
        <v>4256</v>
      </c>
      <c r="Y617" s="33"/>
      <c r="Z617" s="33">
        <f t="shared" ref="Z617" si="1927">SUM(W612:W617)</f>
        <v>5094</v>
      </c>
      <c r="AA617" s="33">
        <f t="shared" ref="AA617" si="1928">+AA616+W617</f>
        <v>724109</v>
      </c>
      <c r="AB617" s="33"/>
      <c r="AC617" s="46">
        <f t="shared" ref="AC617" si="1929">+AA617/H617</f>
        <v>1.6006481737695644E-2</v>
      </c>
      <c r="AD617" s="33"/>
      <c r="AE617" s="33">
        <f t="shared" ref="AE617" si="1930">+AA617/BW617</f>
        <v>1190.96875</v>
      </c>
      <c r="AF617" s="50"/>
      <c r="AG617" s="33"/>
      <c r="AH617" s="33"/>
      <c r="AI617" s="213"/>
      <c r="AJ617" s="50"/>
      <c r="AL617" s="23">
        <f t="shared" ref="AL617" si="1931">+AP617-AP616</f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ref="AR617" si="1932">+AL617/AP616</f>
        <v>3.1687527045148067E-3</v>
      </c>
      <c r="AS617" s="25"/>
      <c r="AT617" s="25"/>
      <c r="AU617" s="24"/>
      <c r="AV617" s="298">
        <f t="shared" ref="AV617" si="1933">+AP617/H617</f>
        <v>0.84575739338403144</v>
      </c>
      <c r="AW617" s="298"/>
      <c r="AX617" s="24">
        <f t="shared" ref="AX617" si="1934">+AP617/BW617</f>
        <v>62928.92105263158</v>
      </c>
      <c r="AY617" s="308"/>
      <c r="BA617" s="65">
        <f t="shared" ref="BA617" si="1935">+BC617-BC616</f>
        <v>1683829</v>
      </c>
      <c r="BB617" s="66"/>
      <c r="BC617" s="66">
        <v>727036816</v>
      </c>
      <c r="BD617" s="66"/>
      <c r="BE617" s="66">
        <f t="shared" ref="BE617" si="1936">+D617</f>
        <v>104702</v>
      </c>
      <c r="BF617" s="66"/>
      <c r="BG617" s="144">
        <f t="shared" ref="BG617" si="1937">+BE617/BA617</f>
        <v>6.2180898416644446E-2</v>
      </c>
      <c r="BH617" s="66"/>
      <c r="BI617" s="170"/>
      <c r="BJ617" s="66"/>
      <c r="BK617" s="66"/>
      <c r="BL617" s="66"/>
      <c r="BM617" s="144"/>
      <c r="BN617" s="65">
        <f t="shared" ref="BN617" si="1938">+BC617/BW617</f>
        <v>1195784.2368421052</v>
      </c>
      <c r="BO617" s="66"/>
      <c r="BP617" s="66">
        <f t="shared" ref="BP617" si="1939">+BP616+BE617</f>
        <v>44331508</v>
      </c>
      <c r="BQ617" s="66"/>
      <c r="BR617" s="435">
        <f t="shared" ref="BR617" si="1940">+BP617/BC617</f>
        <v>6.0975602644034468E-2</v>
      </c>
      <c r="BS617" s="66"/>
      <c r="BT617" s="75"/>
      <c r="BU617" s="170"/>
      <c r="BV617" s="1"/>
      <c r="BW617" s="61">
        <f t="shared" si="407"/>
        <v>608</v>
      </c>
    </row>
    <row r="618" spans="2:75" x14ac:dyDescent="0.3">
      <c r="B618" s="158">
        <f t="shared" si="457"/>
        <v>44518</v>
      </c>
      <c r="C618" s="61"/>
      <c r="D618" s="17">
        <v>99146</v>
      </c>
      <c r="E618" s="16"/>
      <c r="F618" s="16"/>
      <c r="G618" s="16"/>
      <c r="H618" s="16">
        <f t="shared" ref="H618" si="1941">+H617+D618</f>
        <v>45337632</v>
      </c>
      <c r="I618" s="16"/>
      <c r="J618" s="436">
        <f t="shared" ref="J618" si="1942">+D618/H617</f>
        <v>2.1916294899877948E-3</v>
      </c>
      <c r="K618" s="16"/>
      <c r="L618" s="16"/>
      <c r="M618" s="16"/>
      <c r="N618" s="16">
        <f t="shared" ref="N618" si="1943">SUM(D612:D618)</f>
        <v>540287</v>
      </c>
      <c r="O618" s="16">
        <f t="shared" ref="O618" si="1944">+H618/BW618</f>
        <v>74446.029556650246</v>
      </c>
      <c r="P618" s="41"/>
      <c r="Q618" s="17">
        <f t="shared" ref="Q618" si="1945">SUM(D612:D618)</f>
        <v>540287</v>
      </c>
      <c r="R618" s="16"/>
      <c r="S618" s="60">
        <f t="shared" ref="S618" si="1946">+(Q618-Q611)/Q611</f>
        <v>0.33184853586808888</v>
      </c>
      <c r="T618" s="16"/>
      <c r="U618" s="41"/>
      <c r="V618" s="10">
        <f t="shared" si="356"/>
        <v>510</v>
      </c>
      <c r="W618" s="34">
        <v>1147</v>
      </c>
      <c r="X618" s="33">
        <v>4256</v>
      </c>
      <c r="Y618" s="33"/>
      <c r="Z618" s="33">
        <f t="shared" ref="Z618" si="1947">SUM(W613:W618)</f>
        <v>5254</v>
      </c>
      <c r="AA618" s="33">
        <f t="shared" ref="AA618" si="1948">+AA617+W618</f>
        <v>725256</v>
      </c>
      <c r="AB618" s="33"/>
      <c r="AC618" s="46">
        <f t="shared" ref="AC618" si="1949">+AA618/H618</f>
        <v>1.5996777246769307E-2</v>
      </c>
      <c r="AD618" s="33"/>
      <c r="AE618" s="33">
        <f t="shared" ref="AE618" si="1950">+AA618/BW618</f>
        <v>1190.8965517241379</v>
      </c>
      <c r="AF618" s="50"/>
      <c r="AG618" s="33"/>
      <c r="AH618" s="33"/>
      <c r="AI618" s="213"/>
      <c r="AJ618" s="50"/>
      <c r="AL618" s="23">
        <f t="shared" ref="AL618" si="1951">+AP618-AP617</f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ref="AR618" si="1952">+AL618/AP617</f>
        <v>1.8109665499797391E-3</v>
      </c>
      <c r="AS618" s="25"/>
      <c r="AT618" s="25"/>
      <c r="AU618" s="24"/>
      <c r="AV618" s="298">
        <f t="shared" ref="AV618" si="1953">+AP618/H618</f>
        <v>0.84543614893693608</v>
      </c>
      <c r="AW618" s="298"/>
      <c r="AX618" s="24">
        <f t="shared" ref="AX618" si="1954">+AP618/BW618</f>
        <v>62939.364532019703</v>
      </c>
      <c r="AY618" s="308"/>
      <c r="BA618" s="65">
        <f t="shared" ref="BA618" si="1955">+BC618-BC617</f>
        <v>1787123</v>
      </c>
      <c r="BB618" s="66"/>
      <c r="BC618" s="66">
        <v>728823939</v>
      </c>
      <c r="BD618" s="66"/>
      <c r="BE618" s="66">
        <f t="shared" ref="BE618" si="1956">+D618</f>
        <v>99146</v>
      </c>
      <c r="BF618" s="66"/>
      <c r="BG618" s="144">
        <f t="shared" ref="BG618" si="1957">+BE618/BA618</f>
        <v>5.5477994519683313E-2</v>
      </c>
      <c r="BH618" s="66"/>
      <c r="BI618" s="170"/>
      <c r="BJ618" s="66"/>
      <c r="BK618" s="66"/>
      <c r="BL618" s="66"/>
      <c r="BM618" s="144"/>
      <c r="BN618" s="65">
        <f t="shared" ref="BN618" si="1958">+BC618/BW618</f>
        <v>1196755.2364532019</v>
      </c>
      <c r="BO618" s="66"/>
      <c r="BP618" s="66">
        <f t="shared" ref="BP618" si="1959">+BP617+BE618</f>
        <v>44430654</v>
      </c>
      <c r="BQ618" s="66"/>
      <c r="BR618" s="435">
        <f t="shared" ref="BR618" si="1960">+BP618/BC618</f>
        <v>6.0962122156637891E-2</v>
      </c>
      <c r="BS618" s="66"/>
      <c r="BT618" s="75"/>
      <c r="BU618" s="170"/>
      <c r="BV618" s="1"/>
      <c r="BW618" s="61">
        <f t="shared" si="407"/>
        <v>609</v>
      </c>
    </row>
    <row r="619" spans="2:75" x14ac:dyDescent="0.3">
      <c r="B619" s="158">
        <f t="shared" si="457"/>
        <v>44519</v>
      </c>
      <c r="C619" s="61"/>
      <c r="D619" s="17">
        <v>111829</v>
      </c>
      <c r="E619" s="16"/>
      <c r="F619" s="16"/>
      <c r="G619" s="16"/>
      <c r="H619" s="16">
        <f t="shared" ref="H619" si="1961">+H618+D619</f>
        <v>45449461</v>
      </c>
      <c r="I619" s="16"/>
      <c r="J619" s="436">
        <f t="shared" ref="J619" si="1962">+D619/H618</f>
        <v>2.4665822864326043E-3</v>
      </c>
      <c r="K619" s="16"/>
      <c r="L619" s="16"/>
      <c r="M619" s="16"/>
      <c r="N619" s="16">
        <f t="shared" ref="N619" si="1963">SUM(D613:D619)</f>
        <v>561908</v>
      </c>
      <c r="O619" s="16">
        <f t="shared" ref="O619" si="1964">+H619/BW619</f>
        <v>74507.313114754099</v>
      </c>
      <c r="P619" s="41"/>
      <c r="Q619" s="17">
        <f t="shared" ref="Q619" si="1965">SUM(D613:D619)</f>
        <v>561908</v>
      </c>
      <c r="R619" s="16"/>
      <c r="S619" s="60">
        <f t="shared" ref="S619" si="1966">+(Q619-Q612)/Q612</f>
        <v>0.36707628902096934</v>
      </c>
      <c r="T619" s="16"/>
      <c r="U619" s="41"/>
      <c r="V619" s="10">
        <f t="shared" si="356"/>
        <v>511</v>
      </c>
      <c r="W619" s="34">
        <v>1332</v>
      </c>
      <c r="X619" s="33">
        <v>4256</v>
      </c>
      <c r="Y619" s="33"/>
      <c r="Z619" s="33">
        <f t="shared" ref="Z619" si="1967">SUM(W614:W619)</f>
        <v>6080</v>
      </c>
      <c r="AA619" s="33">
        <f t="shared" ref="AA619" si="1968">+AA618+W619</f>
        <v>726588</v>
      </c>
      <c r="AB619" s="33"/>
      <c r="AC619" s="46">
        <f t="shared" ref="AC619" si="1969">+AA619/H619</f>
        <v>1.5986724243000374E-2</v>
      </c>
      <c r="AD619" s="33"/>
      <c r="AE619" s="33">
        <f t="shared" ref="AE619" si="1970">+AA619/BW619</f>
        <v>1191.127868852459</v>
      </c>
      <c r="AF619" s="50"/>
      <c r="AG619" s="33"/>
      <c r="AH619" s="33"/>
      <c r="AI619" s="213"/>
      <c r="AJ619" s="50"/>
      <c r="AL619" s="23">
        <f t="shared" ref="AL619" si="1971">+AP619-AP618</f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ref="AR619" si="1972">+AL619/AP618</f>
        <v>2.1846031965553521E-3</v>
      </c>
      <c r="AS619" s="25"/>
      <c r="AT619" s="25"/>
      <c r="AU619" s="24"/>
      <c r="AV619" s="298">
        <f t="shared" ref="AV619" si="1973">+AP619/H619</f>
        <v>0.84519834019593765</v>
      </c>
      <c r="AW619" s="298"/>
      <c r="AX619" s="24">
        <f t="shared" ref="AX619" si="1974">+AP619/BW619</f>
        <v>62973.457377049177</v>
      </c>
      <c r="AY619" s="308"/>
      <c r="BA619" s="65">
        <f t="shared" ref="BA619" si="1975">+BC619-BC618</f>
        <v>1974410</v>
      </c>
      <c r="BB619" s="66"/>
      <c r="BC619" s="66">
        <v>730798349</v>
      </c>
      <c r="BD619" s="66"/>
      <c r="BE619" s="66">
        <f t="shared" ref="BE619" si="1976">+D619</f>
        <v>111829</v>
      </c>
      <c r="BF619" s="66"/>
      <c r="BG619" s="144">
        <f t="shared" ref="BG619" si="1977">+BE619/BA619</f>
        <v>5.6639198545388243E-2</v>
      </c>
      <c r="BH619" s="66"/>
      <c r="BI619" s="170"/>
      <c r="BJ619" s="66"/>
      <c r="BK619" s="66"/>
      <c r="BL619" s="66"/>
      <c r="BM619" s="144"/>
      <c r="BN619" s="65">
        <f t="shared" ref="BN619" si="1978">+BC619/BW619</f>
        <v>1198030.0803278689</v>
      </c>
      <c r="BO619" s="66"/>
      <c r="BP619" s="66">
        <f t="shared" ref="BP619" si="1979">+BP618+BE619</f>
        <v>44542483</v>
      </c>
      <c r="BQ619" s="66"/>
      <c r="BR619" s="435">
        <f t="shared" ref="BR619" si="1980">+BP619/BC619</f>
        <v>6.0950442842338713E-2</v>
      </c>
      <c r="BS619" s="66"/>
      <c r="BT619" s="75"/>
      <c r="BU619" s="170"/>
      <c r="BV619" s="1"/>
      <c r="BW619" s="61">
        <f t="shared" si="407"/>
        <v>610</v>
      </c>
    </row>
    <row r="620" spans="2:75" x14ac:dyDescent="0.3">
      <c r="B620" s="158">
        <f t="shared" si="457"/>
        <v>44520</v>
      </c>
      <c r="C620" s="61"/>
      <c r="D620" s="17">
        <v>36633</v>
      </c>
      <c r="E620" s="16"/>
      <c r="F620" s="16"/>
      <c r="G620" s="16"/>
      <c r="H620" s="16">
        <f t="shared" ref="H620" si="1981">+H619+D620</f>
        <v>45486094</v>
      </c>
      <c r="I620" s="16"/>
      <c r="J620" s="436">
        <f t="shared" ref="J620" si="1982">+D620/H619</f>
        <v>8.0601615935555317E-4</v>
      </c>
      <c r="K620" s="16"/>
      <c r="L620" s="16"/>
      <c r="M620" s="16"/>
      <c r="N620" s="16">
        <f t="shared" ref="N620" si="1983">SUM(D614:D620)</f>
        <v>557434</v>
      </c>
      <c r="O620" s="16">
        <f t="shared" ref="O620" si="1984">+H620/BW620</f>
        <v>74445.325695581021</v>
      </c>
      <c r="P620" s="41"/>
      <c r="Q620" s="17">
        <f t="shared" ref="Q620" si="1985">SUM(D614:D620)</f>
        <v>557434</v>
      </c>
      <c r="R620" s="16"/>
      <c r="S620" s="60">
        <f t="shared" ref="S620" si="1986">+(Q620-Q613)/Q613</f>
        <v>0.32830859487629183</v>
      </c>
      <c r="T620" s="16"/>
      <c r="U620" s="41"/>
      <c r="V620" s="10">
        <f t="shared" si="356"/>
        <v>512</v>
      </c>
      <c r="W620" s="34">
        <v>404</v>
      </c>
      <c r="X620" s="33">
        <v>4256</v>
      </c>
      <c r="Y620" s="33"/>
      <c r="Z620" s="33">
        <f t="shared" ref="Z620" si="1987">SUM(W615:W620)</f>
        <v>6241</v>
      </c>
      <c r="AA620" s="33">
        <f t="shared" ref="AA620" si="1988">+AA619+W620</f>
        <v>726992</v>
      </c>
      <c r="AB620" s="33"/>
      <c r="AC620" s="46">
        <f t="shared" ref="AC620" si="1989">+AA620/H620</f>
        <v>1.5982730897931136E-2</v>
      </c>
      <c r="AD620" s="33"/>
      <c r="AE620" s="33">
        <f t="shared" ref="AE620" si="1990">+AA620/BW620</f>
        <v>1189.8396072013093</v>
      </c>
      <c r="AF620" s="50"/>
      <c r="AG620" s="33"/>
      <c r="AH620" s="33"/>
      <c r="AI620" s="213"/>
      <c r="AJ620" s="50"/>
      <c r="AL620" s="23">
        <f t="shared" ref="AL620" si="1991">+AP620-AP619</f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ref="AR620" si="1992">+AL620/AP619</f>
        <v>6.260509078909618E-4</v>
      </c>
      <c r="AS620" s="25"/>
      <c r="AT620" s="25"/>
      <c r="AU620" s="24"/>
      <c r="AV620" s="298">
        <f t="shared" ref="AV620" si="1993">+AP620/H620</f>
        <v>0.84504635636553005</v>
      </c>
      <c r="AW620" s="298"/>
      <c r="AX620" s="24">
        <f t="shared" ref="AX620" si="1994">+AP620/BW620</f>
        <v>62909.751227495908</v>
      </c>
      <c r="AY620" s="308"/>
      <c r="BA620" s="65">
        <f t="shared" ref="BA620" si="1995">+BC620-BC619</f>
        <v>8505093</v>
      </c>
      <c r="BB620" s="66"/>
      <c r="BC620" s="66">
        <v>739303442</v>
      </c>
      <c r="BD620" s="66"/>
      <c r="BE620" s="66">
        <f t="shared" ref="BE620" si="1996">+D620</f>
        <v>36633</v>
      </c>
      <c r="BF620" s="66"/>
      <c r="BG620" s="144">
        <f t="shared" ref="BG620" si="1997">+BE620/BA620</f>
        <v>4.3071839426094462E-3</v>
      </c>
      <c r="BH620" s="66"/>
      <c r="BI620" s="170"/>
      <c r="BJ620" s="66"/>
      <c r="BK620" s="66"/>
      <c r="BL620" s="66"/>
      <c r="BM620" s="144"/>
      <c r="BN620" s="65">
        <f t="shared" ref="BN620" si="1998">+BC620/BW620</f>
        <v>1209989.2667757773</v>
      </c>
      <c r="BO620" s="66"/>
      <c r="BP620" s="66">
        <f t="shared" ref="BP620" si="1999">+BP619+BE620</f>
        <v>44579116</v>
      </c>
      <c r="BQ620" s="66"/>
      <c r="BR620" s="435">
        <f t="shared" ref="BR620" si="2000">+BP620/BC620</f>
        <v>6.0298807590293893E-2</v>
      </c>
      <c r="BS620" s="66"/>
      <c r="BT620" s="75"/>
      <c r="BU620" s="170"/>
      <c r="BV620" s="1"/>
      <c r="BW620" s="61">
        <f t="shared" si="407"/>
        <v>611</v>
      </c>
    </row>
    <row r="621" spans="2:75" x14ac:dyDescent="0.3">
      <c r="B621" s="347">
        <f t="shared" si="457"/>
        <v>44521</v>
      </c>
      <c r="C621" s="61"/>
      <c r="D621" s="17">
        <v>37188</v>
      </c>
      <c r="E621" s="16"/>
      <c r="F621" s="16"/>
      <c r="G621" s="16"/>
      <c r="H621" s="16">
        <f t="shared" ref="H621" si="2001">+H620+D621</f>
        <v>45523282</v>
      </c>
      <c r="I621" s="16"/>
      <c r="J621" s="436">
        <f t="shared" ref="J621" si="2002">+D621/H620</f>
        <v>8.1756855183036815E-4</v>
      </c>
      <c r="K621" s="16"/>
      <c r="L621" s="16"/>
      <c r="M621" s="16"/>
      <c r="N621" s="16">
        <f t="shared" ref="N621" si="2003">SUM(D615:D621)</f>
        <v>557953</v>
      </c>
      <c r="O621" s="16">
        <f t="shared" ref="O621" si="2004">+H621/BW621</f>
        <v>74384.447712418303</v>
      </c>
      <c r="P621" s="41"/>
      <c r="Q621" s="17">
        <f t="shared" ref="Q621" si="2005">SUM(D615:D621)</f>
        <v>557953</v>
      </c>
      <c r="R621" s="16"/>
      <c r="S621" s="60">
        <f t="shared" ref="S621" si="2006">+(Q621-Q614)/Q614</f>
        <v>0.28809611206918445</v>
      </c>
      <c r="T621" s="16"/>
      <c r="U621" s="41"/>
      <c r="V621" s="10">
        <f t="shared" si="356"/>
        <v>513</v>
      </c>
      <c r="W621" s="34">
        <v>157</v>
      </c>
      <c r="X621" s="33">
        <v>4256</v>
      </c>
      <c r="Y621" s="33"/>
      <c r="Z621" s="33">
        <f t="shared" ref="Z621" si="2007">SUM(W616:W621)</f>
        <v>5888</v>
      </c>
      <c r="AA621" s="33">
        <f t="shared" ref="AA621" si="2008">+AA620+W621</f>
        <v>727149</v>
      </c>
      <c r="AB621" s="33"/>
      <c r="AC621" s="46">
        <f t="shared" ref="AC621" si="2009">+AA621/H621</f>
        <v>1.5973123378933883E-2</v>
      </c>
      <c r="AD621" s="33"/>
      <c r="AE621" s="33">
        <f t="shared" ref="AE621" si="2010">+AA621/BW621</f>
        <v>1188.1519607843138</v>
      </c>
      <c r="AF621" s="50"/>
      <c r="AG621" s="33"/>
      <c r="AH621" s="33"/>
      <c r="AI621" s="213"/>
      <c r="AJ621" s="50"/>
      <c r="AL621" s="23">
        <f t="shared" ref="AL621" si="2011">+AP621-AP620</f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ref="AR621" si="2012">+AL621/AP620</f>
        <v>9.8236483416947948E-4</v>
      </c>
      <c r="AS621" s="25"/>
      <c r="AT621" s="25"/>
      <c r="AU621" s="24"/>
      <c r="AV621" s="298">
        <f t="shared" ref="AV621" si="2013">+AP621/H621</f>
        <v>0.84518550310146789</v>
      </c>
      <c r="AW621" s="298"/>
      <c r="AX621" s="24">
        <f t="shared" ref="AX621" si="2014">+AP621/BW621</f>
        <v>62868.656862745098</v>
      </c>
      <c r="AY621" s="308"/>
      <c r="BA621" s="65">
        <f t="shared" ref="BA621" si="2015">+BC621-BC620</f>
        <v>917275</v>
      </c>
      <c r="BB621" s="66"/>
      <c r="BC621" s="66">
        <v>740220717</v>
      </c>
      <c r="BD621" s="66"/>
      <c r="BE621" s="66">
        <f t="shared" ref="BE621" si="2016">+D621</f>
        <v>37188</v>
      </c>
      <c r="BF621" s="66"/>
      <c r="BG621" s="144">
        <f t="shared" ref="BG621" si="2017">+BE621/BA621</f>
        <v>4.0541822245237252E-2</v>
      </c>
      <c r="BH621" s="66"/>
      <c r="BI621" s="170"/>
      <c r="BJ621" s="66"/>
      <c r="BK621" s="66"/>
      <c r="BL621" s="66"/>
      <c r="BM621" s="144"/>
      <c r="BN621" s="65">
        <f t="shared" ref="BN621" si="2018">+BC621/BW621</f>
        <v>1209510.9754901961</v>
      </c>
      <c r="BO621" s="66"/>
      <c r="BP621" s="66">
        <f t="shared" ref="BP621" si="2019">+BP620+BE621</f>
        <v>44616304</v>
      </c>
      <c r="BQ621" s="66"/>
      <c r="BR621" s="435">
        <f t="shared" ref="BR621" si="2020">+BP621/BC621</f>
        <v>6.0274324907877444E-2</v>
      </c>
      <c r="BS621" s="66"/>
      <c r="BT621" s="75"/>
      <c r="BU621" s="170"/>
      <c r="BV621" s="1"/>
      <c r="BW621" s="61">
        <f t="shared" si="407"/>
        <v>612</v>
      </c>
    </row>
    <row r="622" spans="2:75" x14ac:dyDescent="0.3">
      <c r="B622" s="158">
        <f t="shared" si="457"/>
        <v>44522</v>
      </c>
      <c r="C622" s="61"/>
      <c r="D622" s="17"/>
      <c r="E622" s="16"/>
      <c r="F622" s="16"/>
      <c r="G622" s="16"/>
      <c r="H622" s="16"/>
      <c r="I622" s="16"/>
      <c r="J622" s="436"/>
      <c r="K622" s="16"/>
      <c r="L622" s="16"/>
      <c r="M622" s="16"/>
      <c r="N622" s="16"/>
      <c r="O622" s="16"/>
      <c r="P622" s="41"/>
      <c r="Q622" s="17"/>
      <c r="R622" s="16"/>
      <c r="S622" s="60"/>
      <c r="T622" s="16"/>
      <c r="U622" s="41"/>
      <c r="V622" s="10"/>
      <c r="W622" s="34"/>
      <c r="X622" s="33"/>
      <c r="Y622" s="33"/>
      <c r="Z622" s="33"/>
      <c r="AA622" s="33"/>
      <c r="AB622" s="33"/>
      <c r="AC622" s="46"/>
      <c r="AD622" s="33"/>
      <c r="AE622" s="33"/>
      <c r="AF622" s="50"/>
      <c r="AG622" s="33"/>
      <c r="AH622" s="33"/>
      <c r="AI622" s="213"/>
      <c r="AJ622" s="50"/>
      <c r="AL622" s="23"/>
      <c r="AM622" s="24"/>
      <c r="AN622" s="24"/>
      <c r="AO622" s="24"/>
      <c r="AP622" s="24"/>
      <c r="AQ622" s="24"/>
      <c r="AR622" s="461"/>
      <c r="AS622" s="25"/>
      <c r="AT622" s="25"/>
      <c r="AU622" s="24"/>
      <c r="AV622" s="298"/>
      <c r="AW622" s="298"/>
      <c r="AX622" s="24"/>
      <c r="AY622" s="308"/>
      <c r="BA622" s="65"/>
      <c r="BB622" s="66"/>
      <c r="BC622" s="66"/>
      <c r="BD622" s="66"/>
      <c r="BE622" s="66"/>
      <c r="BF622" s="66"/>
      <c r="BG622" s="144"/>
      <c r="BH622" s="66"/>
      <c r="BI622" s="170"/>
      <c r="BJ622" s="66"/>
      <c r="BK622" s="66"/>
      <c r="BL622" s="66"/>
      <c r="BM622" s="144"/>
      <c r="BN622" s="65"/>
      <c r="BO622" s="66"/>
      <c r="BP622" s="66"/>
      <c r="BQ622" s="66"/>
      <c r="BR622" s="435"/>
      <c r="BS622" s="66"/>
      <c r="BT622" s="75"/>
      <c r="BU622" s="170"/>
      <c r="BV622" s="1"/>
      <c r="BW622" s="61"/>
    </row>
    <row r="623" spans="2:75" x14ac:dyDescent="0.3">
      <c r="B623" s="158">
        <f t="shared" si="457"/>
        <v>44523</v>
      </c>
      <c r="C623" s="61"/>
      <c r="D623" s="17"/>
      <c r="E623" s="16"/>
      <c r="F623" s="16"/>
      <c r="G623" s="16"/>
      <c r="H623" s="16"/>
      <c r="I623" s="16"/>
      <c r="J623" s="436"/>
      <c r="K623" s="16"/>
      <c r="L623" s="16"/>
      <c r="M623" s="16"/>
      <c r="N623" s="16"/>
      <c r="O623" s="16"/>
      <c r="P623" s="41"/>
      <c r="Q623" s="410"/>
      <c r="R623" s="16"/>
      <c r="S623" s="60"/>
      <c r="T623" s="16"/>
      <c r="U623" s="41"/>
      <c r="V623" s="10"/>
      <c r="W623" s="34"/>
      <c r="X623" s="33"/>
      <c r="Y623" s="33"/>
      <c r="Z623" s="33"/>
      <c r="AA623" s="33"/>
      <c r="AB623" s="33"/>
      <c r="AC623" s="46"/>
      <c r="AD623" s="33"/>
      <c r="AE623" s="33"/>
      <c r="AF623" s="50"/>
      <c r="AG623" s="33"/>
      <c r="AH623" s="33"/>
      <c r="AI623" s="213"/>
      <c r="AJ623" s="50"/>
      <c r="AK623" s="10"/>
      <c r="AL623" s="23"/>
      <c r="AM623" s="24"/>
      <c r="AN623" s="24"/>
      <c r="AO623" s="24"/>
      <c r="AP623" s="24"/>
      <c r="AQ623" s="24"/>
      <c r="AR623" s="461"/>
      <c r="AS623" s="25"/>
      <c r="AT623" s="25"/>
      <c r="AU623" s="24"/>
      <c r="AV623" s="298"/>
      <c r="AW623" s="298"/>
      <c r="AX623" s="24"/>
      <c r="AY623" s="308"/>
      <c r="AZ623" s="10"/>
      <c r="BA623" s="65"/>
      <c r="BB623" s="66"/>
      <c r="BC623" s="66"/>
      <c r="BD623" s="66"/>
      <c r="BE623" s="66"/>
      <c r="BF623" s="66"/>
      <c r="BG623" s="144"/>
      <c r="BH623" s="66"/>
      <c r="BI623" s="170"/>
      <c r="BJ623" s="66"/>
      <c r="BK623" s="66"/>
      <c r="BL623" s="66"/>
      <c r="BM623" s="144"/>
      <c r="BN623" s="65"/>
      <c r="BO623" s="66"/>
      <c r="BP623" s="66"/>
      <c r="BQ623" s="66"/>
      <c r="BR623" s="435"/>
      <c r="BS623" s="66"/>
      <c r="BT623" s="75"/>
      <c r="BU623" s="170"/>
      <c r="BV623" s="1"/>
      <c r="BW623" s="61">
        <f>+BW586+1</f>
        <v>578</v>
      </c>
    </row>
    <row r="624" spans="2:75" x14ac:dyDescent="0.3">
      <c r="B624" s="158">
        <f t="shared" si="457"/>
        <v>44524</v>
      </c>
      <c r="D624" s="559"/>
      <c r="E624" s="19"/>
      <c r="F624" s="19"/>
      <c r="G624" s="19"/>
      <c r="H624" s="19"/>
      <c r="I624" s="19"/>
      <c r="J624" s="39"/>
      <c r="K624" s="19"/>
      <c r="L624" s="19"/>
      <c r="M624" s="19"/>
      <c r="N624" s="19"/>
      <c r="O624" s="19"/>
      <c r="P624" s="43"/>
      <c r="Q624" s="18"/>
      <c r="R624" s="19"/>
      <c r="S624" s="19"/>
      <c r="T624" s="19"/>
      <c r="U624" s="43"/>
      <c r="V624" s="1"/>
      <c r="W624" s="35"/>
      <c r="X624" s="36"/>
      <c r="Y624" s="36"/>
      <c r="Z624" s="36"/>
      <c r="AA624" s="36"/>
      <c r="AB624" s="36"/>
      <c r="AC624" s="47"/>
      <c r="AD624" s="36"/>
      <c r="AE624" s="36"/>
      <c r="AF624" s="51"/>
      <c r="AG624" s="36"/>
      <c r="AH624" s="36"/>
      <c r="AI624" s="36"/>
      <c r="AJ624" s="51"/>
      <c r="AK624" s="1"/>
      <c r="AL624" s="26"/>
      <c r="AM624" s="27"/>
      <c r="AN624" s="27"/>
      <c r="AO624" s="27"/>
      <c r="AP624" s="27"/>
      <c r="AQ624" s="27"/>
      <c r="AR624" s="27"/>
      <c r="AS624" s="27"/>
      <c r="AT624" s="27"/>
      <c r="AU624" s="27"/>
      <c r="AV624" s="300"/>
      <c r="AW624" s="300"/>
      <c r="AX624" s="27"/>
      <c r="AY624" s="307"/>
      <c r="AZ624" s="1"/>
      <c r="BA624" s="67"/>
      <c r="BB624" s="68"/>
      <c r="BC624" s="68"/>
      <c r="BD624" s="68"/>
      <c r="BE624" s="68"/>
      <c r="BF624" s="68"/>
      <c r="BG624" s="68"/>
      <c r="BH624" s="68"/>
      <c r="BI624" s="171"/>
      <c r="BJ624" s="68"/>
      <c r="BK624" s="68"/>
      <c r="BL624" s="68"/>
      <c r="BM624" s="68"/>
      <c r="BN624" s="67"/>
      <c r="BO624" s="68"/>
      <c r="BP624" s="68"/>
      <c r="BQ624" s="68"/>
      <c r="BR624" s="70"/>
      <c r="BS624" s="68"/>
      <c r="BT624" s="68"/>
      <c r="BU624" s="171"/>
      <c r="BV624" s="1"/>
      <c r="BW624" s="61">
        <f t="shared" ref="BW624" si="2021">+BW623+1</f>
        <v>579</v>
      </c>
    </row>
    <row r="625" spans="2:85" x14ac:dyDescent="0.3">
      <c r="B625" s="56"/>
      <c r="D625" s="1"/>
      <c r="E625" s="1"/>
      <c r="F625" s="1"/>
      <c r="G625" s="1"/>
      <c r="H625" s="59"/>
      <c r="I625" s="1"/>
      <c r="J625" s="59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59"/>
      <c r="X625" s="1"/>
      <c r="Y625" s="1"/>
      <c r="Z625" s="1"/>
      <c r="AA625" s="1"/>
      <c r="AB625" s="1"/>
      <c r="AC625" s="59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59"/>
      <c r="BD625" s="1"/>
      <c r="BE625" s="59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</row>
    <row r="626" spans="2:85" x14ac:dyDescent="0.3">
      <c r="B626" s="166" t="s">
        <v>74</v>
      </c>
      <c r="D626" s="56">
        <f>+D621</f>
        <v>37188</v>
      </c>
      <c r="E626" s="56">
        <f>+E238</f>
        <v>0</v>
      </c>
      <c r="F626" s="56">
        <f>+F238</f>
        <v>0</v>
      </c>
      <c r="G626" s="56">
        <f>+G238</f>
        <v>0</v>
      </c>
      <c r="H626" s="56">
        <f t="shared" ref="H626:BP626" si="2022">+H621</f>
        <v>45523282</v>
      </c>
      <c r="I626" s="56">
        <f t="shared" si="2022"/>
        <v>0</v>
      </c>
      <c r="J626" s="56">
        <f t="shared" si="2022"/>
        <v>8.1756855183036815E-4</v>
      </c>
      <c r="K626" s="56">
        <f t="shared" si="2022"/>
        <v>0</v>
      </c>
      <c r="L626" s="56">
        <f t="shared" si="2022"/>
        <v>0</v>
      </c>
      <c r="M626" s="56">
        <f t="shared" si="2022"/>
        <v>0</v>
      </c>
      <c r="N626" s="56">
        <f t="shared" si="2022"/>
        <v>557953</v>
      </c>
      <c r="O626" s="56">
        <f t="shared" si="2022"/>
        <v>74384.447712418303</v>
      </c>
      <c r="P626" s="56">
        <f t="shared" si="2022"/>
        <v>0</v>
      </c>
      <c r="Q626" s="56">
        <f t="shared" si="2022"/>
        <v>557953</v>
      </c>
      <c r="R626" s="56">
        <f t="shared" si="2022"/>
        <v>0</v>
      </c>
      <c r="S626" s="56">
        <f t="shared" si="2022"/>
        <v>0.28809611206918445</v>
      </c>
      <c r="T626" s="56">
        <f t="shared" si="2022"/>
        <v>0</v>
      </c>
      <c r="U626" s="56">
        <f t="shared" si="2022"/>
        <v>0</v>
      </c>
      <c r="V626" s="56">
        <f t="shared" si="2022"/>
        <v>513</v>
      </c>
      <c r="W626" s="56">
        <f t="shared" si="2022"/>
        <v>157</v>
      </c>
      <c r="X626" s="56">
        <f t="shared" si="2022"/>
        <v>4256</v>
      </c>
      <c r="Y626" s="56">
        <f t="shared" si="2022"/>
        <v>0</v>
      </c>
      <c r="Z626" s="56">
        <f t="shared" si="2022"/>
        <v>5888</v>
      </c>
      <c r="AA626" s="56">
        <f t="shared" si="2022"/>
        <v>727149</v>
      </c>
      <c r="AB626" s="56">
        <f t="shared" si="2022"/>
        <v>0</v>
      </c>
      <c r="AC626" s="56">
        <f t="shared" si="2022"/>
        <v>1.5973123378933883E-2</v>
      </c>
      <c r="AD626" s="56">
        <f t="shared" si="2022"/>
        <v>0</v>
      </c>
      <c r="AE626" s="56">
        <f t="shared" si="2022"/>
        <v>1188.1519607843138</v>
      </c>
      <c r="AF626" s="56">
        <f t="shared" si="2022"/>
        <v>0</v>
      </c>
      <c r="AG626" s="56">
        <f t="shared" si="2022"/>
        <v>0</v>
      </c>
      <c r="AH626" s="56">
        <f t="shared" si="2022"/>
        <v>0</v>
      </c>
      <c r="AI626" s="56">
        <f t="shared" si="2022"/>
        <v>0</v>
      </c>
      <c r="AJ626" s="56">
        <f t="shared" si="2022"/>
        <v>0</v>
      </c>
      <c r="AK626" s="56">
        <f t="shared" si="2022"/>
        <v>0</v>
      </c>
      <c r="AL626" s="56">
        <f t="shared" si="2022"/>
        <v>37760</v>
      </c>
      <c r="AM626" s="56">
        <f t="shared" si="2022"/>
        <v>0</v>
      </c>
      <c r="AN626" s="56">
        <f t="shared" si="2022"/>
        <v>0</v>
      </c>
      <c r="AO626" s="56">
        <f t="shared" si="2022"/>
        <v>178263</v>
      </c>
      <c r="AP626" s="56">
        <f t="shared" si="2022"/>
        <v>38475618</v>
      </c>
      <c r="AQ626" s="56">
        <f t="shared" si="2022"/>
        <v>20336656</v>
      </c>
      <c r="AR626" s="56">
        <f t="shared" si="2022"/>
        <v>9.8236483416947948E-4</v>
      </c>
      <c r="AS626" s="56">
        <f t="shared" si="2022"/>
        <v>0</v>
      </c>
      <c r="AT626" s="56">
        <f t="shared" si="2022"/>
        <v>0</v>
      </c>
      <c r="AU626" s="56">
        <f t="shared" si="2022"/>
        <v>0</v>
      </c>
      <c r="AV626" s="56">
        <f t="shared" si="2022"/>
        <v>0.84518550310146789</v>
      </c>
      <c r="AW626" s="56">
        <f t="shared" si="2022"/>
        <v>0</v>
      </c>
      <c r="AX626" s="56">
        <f t="shared" si="2022"/>
        <v>62868.656862745098</v>
      </c>
      <c r="AY626" s="56">
        <f t="shared" si="2022"/>
        <v>0</v>
      </c>
      <c r="AZ626" s="56">
        <f t="shared" si="2022"/>
        <v>0</v>
      </c>
      <c r="BA626" s="56">
        <f t="shared" si="2022"/>
        <v>917275</v>
      </c>
      <c r="BB626" s="56">
        <f t="shared" si="2022"/>
        <v>0</v>
      </c>
      <c r="BC626" s="56">
        <f t="shared" si="2022"/>
        <v>740220717</v>
      </c>
      <c r="BD626" s="56">
        <f t="shared" si="2022"/>
        <v>0</v>
      </c>
      <c r="BE626" s="56">
        <f t="shared" si="2022"/>
        <v>37188</v>
      </c>
      <c r="BF626" s="56">
        <f t="shared" si="2022"/>
        <v>0</v>
      </c>
      <c r="BG626" s="56">
        <f t="shared" si="2022"/>
        <v>4.0541822245237252E-2</v>
      </c>
      <c r="BH626" s="56">
        <f t="shared" si="2022"/>
        <v>0</v>
      </c>
      <c r="BI626" s="56">
        <f t="shared" si="2022"/>
        <v>0</v>
      </c>
      <c r="BJ626" s="56">
        <f t="shared" si="2022"/>
        <v>0</v>
      </c>
      <c r="BK626" s="56">
        <f t="shared" si="2022"/>
        <v>0</v>
      </c>
      <c r="BL626" s="56">
        <f t="shared" si="2022"/>
        <v>0</v>
      </c>
      <c r="BM626" s="56">
        <f t="shared" si="2022"/>
        <v>0</v>
      </c>
      <c r="BN626" s="56">
        <f t="shared" si="2022"/>
        <v>1209510.9754901961</v>
      </c>
      <c r="BO626" s="56">
        <f t="shared" si="2022"/>
        <v>0</v>
      </c>
      <c r="BP626" s="56">
        <f t="shared" si="2022"/>
        <v>44616304</v>
      </c>
      <c r="BQ626" s="56">
        <f>+BQ530</f>
        <v>0</v>
      </c>
      <c r="BR626" s="56"/>
      <c r="BS626" s="56"/>
      <c r="BT626" s="56"/>
      <c r="BU626" s="56">
        <f>+BU509</f>
        <v>0</v>
      </c>
      <c r="BV626" s="56">
        <f>+BV505</f>
        <v>0</v>
      </c>
      <c r="BW626" s="56"/>
      <c r="BX626" s="56"/>
      <c r="BY626" s="56"/>
      <c r="BZ626" s="56"/>
      <c r="CA626" s="56"/>
      <c r="CB626" s="56"/>
      <c r="CC626" s="56"/>
      <c r="CD626" s="56"/>
      <c r="CE626" s="61"/>
      <c r="CF626" s="61"/>
      <c r="CG626" s="145"/>
    </row>
    <row r="627" spans="2:85" x14ac:dyDescent="0.3">
      <c r="B627" t="s">
        <v>105</v>
      </c>
      <c r="D627" s="56">
        <f>+D620-D626</f>
        <v>-555</v>
      </c>
      <c r="E627" s="56">
        <f>+E237-E626</f>
        <v>0</v>
      </c>
      <c r="F627" s="56">
        <f>+F237-F626</f>
        <v>0</v>
      </c>
      <c r="G627" s="56">
        <f>+G237-G626</f>
        <v>0</v>
      </c>
      <c r="H627" s="56">
        <f t="shared" ref="H627:BP627" si="2023">+H620-H626</f>
        <v>-37188</v>
      </c>
      <c r="I627" s="56">
        <f t="shared" si="2023"/>
        <v>0</v>
      </c>
      <c r="J627" s="56">
        <f t="shared" si="2023"/>
        <v>-1.1552392474814977E-5</v>
      </c>
      <c r="K627" s="56">
        <f t="shared" si="2023"/>
        <v>0</v>
      </c>
      <c r="L627" s="56">
        <f t="shared" si="2023"/>
        <v>0</v>
      </c>
      <c r="M627" s="56">
        <f t="shared" si="2023"/>
        <v>0</v>
      </c>
      <c r="N627" s="56">
        <f t="shared" si="2023"/>
        <v>-519</v>
      </c>
      <c r="O627" s="56">
        <f t="shared" si="2023"/>
        <v>60.87798316271801</v>
      </c>
      <c r="P627" s="56">
        <f t="shared" si="2023"/>
        <v>0</v>
      </c>
      <c r="Q627" s="56">
        <f t="shared" si="2023"/>
        <v>-519</v>
      </c>
      <c r="R627" s="56">
        <f t="shared" si="2023"/>
        <v>0</v>
      </c>
      <c r="S627" s="56">
        <f t="shared" si="2023"/>
        <v>4.0212482807107375E-2</v>
      </c>
      <c r="T627" s="56">
        <f t="shared" si="2023"/>
        <v>0</v>
      </c>
      <c r="U627" s="56">
        <f t="shared" si="2023"/>
        <v>0</v>
      </c>
      <c r="V627" s="56">
        <f t="shared" si="2023"/>
        <v>-1</v>
      </c>
      <c r="W627" s="56">
        <f t="shared" si="2023"/>
        <v>247</v>
      </c>
      <c r="X627" s="56">
        <f t="shared" si="2023"/>
        <v>0</v>
      </c>
      <c r="Y627" s="56">
        <f t="shared" si="2023"/>
        <v>0</v>
      </c>
      <c r="Z627" s="56">
        <f t="shared" si="2023"/>
        <v>353</v>
      </c>
      <c r="AA627" s="56">
        <f t="shared" si="2023"/>
        <v>-157</v>
      </c>
      <c r="AB627" s="56">
        <f t="shared" si="2023"/>
        <v>0</v>
      </c>
      <c r="AC627" s="56">
        <f t="shared" si="2023"/>
        <v>9.6075189972531783E-6</v>
      </c>
      <c r="AD627" s="56">
        <f t="shared" si="2023"/>
        <v>0</v>
      </c>
      <c r="AE627" s="56">
        <f t="shared" si="2023"/>
        <v>1.6876464169954488</v>
      </c>
      <c r="AF627" s="56">
        <f t="shared" si="2023"/>
        <v>0</v>
      </c>
      <c r="AG627" s="56">
        <f t="shared" si="2023"/>
        <v>0</v>
      </c>
      <c r="AH627" s="56">
        <f t="shared" si="2023"/>
        <v>0</v>
      </c>
      <c r="AI627" s="56">
        <f t="shared" si="2023"/>
        <v>0</v>
      </c>
      <c r="AJ627" s="56">
        <f t="shared" si="2023"/>
        <v>0</v>
      </c>
      <c r="AK627" s="56">
        <f t="shared" si="2023"/>
        <v>0</v>
      </c>
      <c r="AL627" s="56">
        <f t="shared" si="2023"/>
        <v>-13711</v>
      </c>
      <c r="AM627" s="56">
        <f t="shared" si="2023"/>
        <v>0</v>
      </c>
      <c r="AN627" s="56">
        <f t="shared" si="2023"/>
        <v>0</v>
      </c>
      <c r="AO627" s="56">
        <f t="shared" si="2023"/>
        <v>0</v>
      </c>
      <c r="AP627" s="56">
        <f t="shared" si="2023"/>
        <v>-37760</v>
      </c>
      <c r="AQ627" s="56">
        <f t="shared" si="2023"/>
        <v>0</v>
      </c>
      <c r="AR627" s="56">
        <f t="shared" si="2023"/>
        <v>-3.5631392627851768E-4</v>
      </c>
      <c r="AS627" s="56">
        <f t="shared" si="2023"/>
        <v>0</v>
      </c>
      <c r="AT627" s="56">
        <f t="shared" si="2023"/>
        <v>0</v>
      </c>
      <c r="AU627" s="56">
        <f t="shared" si="2023"/>
        <v>0</v>
      </c>
      <c r="AV627" s="56">
        <f t="shared" si="2023"/>
        <v>-1.391467359378451E-4</v>
      </c>
      <c r="AW627" s="56">
        <f t="shared" si="2023"/>
        <v>0</v>
      </c>
      <c r="AX627" s="56">
        <f t="shared" si="2023"/>
        <v>41.0943647508102</v>
      </c>
      <c r="AY627" s="56">
        <f t="shared" si="2023"/>
        <v>0</v>
      </c>
      <c r="AZ627" s="56">
        <f t="shared" si="2023"/>
        <v>0</v>
      </c>
      <c r="BA627" s="56">
        <f t="shared" si="2023"/>
        <v>7587818</v>
      </c>
      <c r="BB627" s="56">
        <f t="shared" si="2023"/>
        <v>0</v>
      </c>
      <c r="BC627" s="56">
        <f t="shared" si="2023"/>
        <v>-917275</v>
      </c>
      <c r="BD627" s="56">
        <f t="shared" si="2023"/>
        <v>0</v>
      </c>
      <c r="BE627" s="56">
        <f t="shared" si="2023"/>
        <v>-555</v>
      </c>
      <c r="BF627" s="56">
        <f t="shared" si="2023"/>
        <v>0</v>
      </c>
      <c r="BG627" s="56">
        <f t="shared" si="2023"/>
        <v>-3.6234638302627804E-2</v>
      </c>
      <c r="BH627" s="56">
        <f t="shared" si="2023"/>
        <v>0</v>
      </c>
      <c r="BI627" s="56">
        <f t="shared" si="2023"/>
        <v>0</v>
      </c>
      <c r="BJ627" s="56">
        <f t="shared" si="2023"/>
        <v>0</v>
      </c>
      <c r="BK627" s="56">
        <f t="shared" si="2023"/>
        <v>0</v>
      </c>
      <c r="BL627" s="56">
        <f t="shared" si="2023"/>
        <v>0</v>
      </c>
      <c r="BM627" s="56">
        <f t="shared" si="2023"/>
        <v>0</v>
      </c>
      <c r="BN627" s="56">
        <f t="shared" si="2023"/>
        <v>478.29128558118828</v>
      </c>
      <c r="BO627" s="56">
        <f t="shared" si="2023"/>
        <v>0</v>
      </c>
      <c r="BP627" s="56">
        <f t="shared" si="2023"/>
        <v>-37188</v>
      </c>
      <c r="BQ627" s="56">
        <f>+BQ529-BQ626</f>
        <v>0</v>
      </c>
      <c r="BR627" s="56"/>
      <c r="BS627" s="56"/>
      <c r="BT627" s="56"/>
      <c r="BU627" s="56">
        <f>+BU508-BU626</f>
        <v>0</v>
      </c>
      <c r="BV627" s="56">
        <f>+BV504-BV626</f>
        <v>0</v>
      </c>
      <c r="BW627" s="56"/>
      <c r="BX627" s="56"/>
      <c r="BY627" s="56"/>
      <c r="BZ627" s="56"/>
      <c r="CA627" s="56"/>
      <c r="CB627" s="56"/>
      <c r="CC627" s="56"/>
      <c r="CD627" s="56"/>
      <c r="CE627" s="61"/>
      <c r="CF627" s="61"/>
      <c r="CG627" s="105"/>
    </row>
    <row r="628" spans="2:85" x14ac:dyDescent="0.3">
      <c r="B628" s="56"/>
      <c r="D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10"/>
      <c r="BT628" s="10"/>
      <c r="BU628" s="10"/>
      <c r="BV628" s="10"/>
      <c r="BW628" s="10"/>
      <c r="BX628" s="10"/>
      <c r="BY628" s="10"/>
      <c r="BZ628" s="10"/>
      <c r="CA628" s="10"/>
      <c r="CB628" s="61"/>
      <c r="CC628" s="105"/>
      <c r="CD628" s="105"/>
      <c r="CE628" s="105"/>
      <c r="CF628" s="105"/>
    </row>
    <row r="629" spans="2:85" x14ac:dyDescent="0.3">
      <c r="B629" s="56"/>
      <c r="D629" s="56"/>
      <c r="H629" s="1"/>
      <c r="N629" s="145"/>
      <c r="O629" s="1"/>
      <c r="W629" s="56"/>
      <c r="AA629" s="59"/>
      <c r="BA629" s="59"/>
      <c r="BC629" s="56"/>
      <c r="BE629" s="59"/>
      <c r="BJ629" s="61"/>
      <c r="BK629" s="10">
        <f>+BK187</f>
        <v>4928581</v>
      </c>
      <c r="BL629" s="61"/>
      <c r="BM629" s="61"/>
      <c r="BN629" s="61"/>
      <c r="BO629" s="61"/>
      <c r="BP629" s="61"/>
      <c r="BQ629" s="61"/>
      <c r="BR629" s="61"/>
      <c r="BS629" s="10"/>
      <c r="BT629" s="10"/>
    </row>
    <row r="630" spans="2:85" x14ac:dyDescent="0.3">
      <c r="B630" s="56"/>
      <c r="D630" s="56"/>
      <c r="H630" s="56"/>
      <c r="N630" s="231"/>
      <c r="W630" s="56"/>
      <c r="AA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56"/>
      <c r="AU630" t="s">
        <v>161</v>
      </c>
      <c r="BC630" s="56"/>
      <c r="BE630" s="59"/>
      <c r="BH630" s="96"/>
      <c r="BI630" s="96"/>
      <c r="BJ630" s="96"/>
      <c r="BK630" s="493"/>
      <c r="BL630" s="96"/>
      <c r="BM630" s="96"/>
      <c r="BN630" s="96"/>
      <c r="BO630" s="96"/>
      <c r="BP630" s="96"/>
      <c r="BQ630" s="96"/>
      <c r="BR630" s="78"/>
      <c r="BS630" s="1"/>
      <c r="BT630" s="1"/>
    </row>
    <row r="631" spans="2:85" x14ac:dyDescent="0.3">
      <c r="D631" s="1"/>
      <c r="E631" s="111" t="s">
        <v>26</v>
      </c>
      <c r="F631" s="112"/>
      <c r="H631" s="112" t="s">
        <v>59</v>
      </c>
      <c r="I631" s="104"/>
      <c r="J631" s="104"/>
      <c r="K631" s="61"/>
      <c r="L631" s="10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BC631" s="56"/>
      <c r="BE631" s="59"/>
      <c r="BH631" s="96"/>
      <c r="BI631" s="96"/>
      <c r="BJ631" s="96"/>
      <c r="BK631" s="493">
        <f>+BK194-BK626</f>
        <v>5763109</v>
      </c>
      <c r="BL631" s="96"/>
      <c r="BM631" s="96"/>
      <c r="BN631" s="96"/>
      <c r="BO631" s="96"/>
      <c r="BP631" s="96"/>
      <c r="BQ631" s="96"/>
      <c r="BR631" s="78"/>
      <c r="BS631" s="1"/>
      <c r="BT631" s="1"/>
    </row>
    <row r="632" spans="2:85" x14ac:dyDescent="0.3">
      <c r="B632" s="56"/>
      <c r="D632" s="1"/>
      <c r="E632" s="111" t="s">
        <v>38</v>
      </c>
      <c r="F632" s="112"/>
      <c r="H632" s="112" t="s">
        <v>40</v>
      </c>
      <c r="I632" s="10"/>
      <c r="J632" s="10"/>
      <c r="K632" s="61"/>
      <c r="L632" s="10"/>
      <c r="AD632" s="1"/>
      <c r="AE632" s="1"/>
      <c r="AF632" s="1"/>
      <c r="AG632" s="1"/>
      <c r="AH632" s="1"/>
      <c r="AI632" s="1">
        <f>SUM(W213:W243)</f>
        <v>25465</v>
      </c>
      <c r="AJ632" s="1"/>
      <c r="AK632" s="1"/>
      <c r="AL632" s="1" t="s">
        <v>17</v>
      </c>
      <c r="AM632" s="1"/>
      <c r="AN632" s="1"/>
      <c r="AO632" s="1"/>
      <c r="BC632" s="56"/>
      <c r="BE632" s="59"/>
      <c r="BH632" s="97"/>
      <c r="BI632" s="97"/>
      <c r="BJ632" s="97"/>
      <c r="BK632" s="493">
        <f>+BK187-BK626</f>
        <v>4928581</v>
      </c>
      <c r="BL632" s="97"/>
      <c r="BM632" s="97"/>
      <c r="BN632" s="97"/>
      <c r="BO632" s="97"/>
      <c r="BP632" s="97"/>
      <c r="BQ632" s="97"/>
      <c r="BR632" s="78"/>
      <c r="BS632" s="1"/>
      <c r="BT632" s="1"/>
    </row>
    <row r="633" spans="2:85" x14ac:dyDescent="0.3">
      <c r="B633" s="231"/>
      <c r="D633" s="1"/>
      <c r="E633" s="111" t="s">
        <v>45</v>
      </c>
      <c r="F633" s="112"/>
      <c r="H633" s="112" t="s">
        <v>55</v>
      </c>
      <c r="I633" s="10"/>
      <c r="J633" s="10"/>
      <c r="K633" s="61"/>
      <c r="L633" s="10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BC633" s="56"/>
      <c r="BE633" s="59"/>
      <c r="BH633" s="97"/>
      <c r="BI633" s="97"/>
      <c r="BJ633" s="97"/>
      <c r="BK633" s="493"/>
      <c r="BL633" s="97"/>
      <c r="BM633" s="97"/>
      <c r="BN633" s="97"/>
      <c r="BO633" s="97"/>
      <c r="BP633" s="97"/>
      <c r="BQ633" s="97"/>
      <c r="BR633" s="78"/>
      <c r="BS633" s="1"/>
      <c r="BT633" s="1"/>
    </row>
    <row r="634" spans="2:85" x14ac:dyDescent="0.3">
      <c r="D634" s="1"/>
      <c r="E634" s="111" t="s">
        <v>60</v>
      </c>
      <c r="F634" s="61"/>
      <c r="H634" s="81" t="s">
        <v>135</v>
      </c>
      <c r="I634" s="61"/>
      <c r="J634" s="61"/>
      <c r="K634" s="61"/>
      <c r="L634" s="6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BH634" s="97"/>
      <c r="BI634" s="97"/>
      <c r="BJ634" s="97"/>
      <c r="BK634" s="496"/>
      <c r="BL634" s="97"/>
      <c r="BM634" s="97"/>
      <c r="BN634" s="97"/>
      <c r="BO634" s="97"/>
      <c r="BP634" s="97"/>
      <c r="BQ634" s="97"/>
      <c r="BR634" s="78"/>
      <c r="BS634" s="1"/>
      <c r="BT634" s="1"/>
    </row>
    <row r="635" spans="2:85" x14ac:dyDescent="0.3">
      <c r="E635" s="111" t="s">
        <v>136</v>
      </c>
      <c r="H635" s="81" t="s">
        <v>137</v>
      </c>
      <c r="AD635" s="1"/>
      <c r="AE635" s="1"/>
      <c r="AF635" s="1"/>
      <c r="AG635" s="1"/>
      <c r="AH635" s="1"/>
      <c r="AI635" s="1"/>
      <c r="BD635" s="78"/>
      <c r="BE635" s="78"/>
      <c r="BF635" s="78"/>
      <c r="BG635" s="78"/>
      <c r="BH635" s="78"/>
      <c r="BI635" s="78"/>
      <c r="BJ635" s="78"/>
      <c r="BK635" s="494"/>
      <c r="BL635" s="78"/>
      <c r="BM635" s="78"/>
      <c r="BN635" s="78"/>
      <c r="BO635" s="78"/>
      <c r="BP635" s="78"/>
      <c r="BQ635" s="78"/>
      <c r="BR635" s="78"/>
      <c r="BS635" s="1"/>
      <c r="BT635" s="1"/>
    </row>
    <row r="636" spans="2:85" x14ac:dyDescent="0.3">
      <c r="B636" s="56"/>
      <c r="AD636" s="1"/>
      <c r="AE636" s="1"/>
      <c r="AF636" s="1"/>
      <c r="AG636" s="1"/>
      <c r="AH636" s="1"/>
      <c r="AI636" s="1"/>
      <c r="BA636" s="545">
        <v>157602857</v>
      </c>
      <c r="BK636" s="495"/>
    </row>
    <row r="637" spans="2:85" ht="15" thickBot="1" x14ac:dyDescent="0.35">
      <c r="D637" s="56">
        <f>SUM(D363:D369)</f>
        <v>378583</v>
      </c>
      <c r="AD637" s="1"/>
      <c r="AE637" s="507"/>
      <c r="AF637" s="547"/>
      <c r="AG637" s="507"/>
      <c r="AH637" s="507"/>
      <c r="AI637" s="507"/>
      <c r="AJ637" s="500"/>
      <c r="AK637" s="500"/>
      <c r="AL637" s="500"/>
      <c r="AM637" s="500"/>
      <c r="AN637" s="500"/>
      <c r="AO637" s="500"/>
      <c r="AP637" s="500"/>
      <c r="AQ637" s="500"/>
      <c r="AR637" s="500"/>
      <c r="AS637" s="500"/>
      <c r="AT637" s="500"/>
      <c r="AU637" s="500"/>
      <c r="AV637" s="500"/>
      <c r="AW637" s="500"/>
      <c r="AX637" s="500"/>
      <c r="AZ637" s="106"/>
      <c r="BA637" s="106"/>
      <c r="BB637" s="106"/>
      <c r="BC637" s="106"/>
      <c r="BK637" s="1"/>
    </row>
    <row r="638" spans="2:85" x14ac:dyDescent="0.3">
      <c r="D638" s="531">
        <f>SUM(D356:D362)</f>
        <v>417052</v>
      </c>
      <c r="J638" s="486"/>
      <c r="V638" s="106"/>
      <c r="AA638" s="56"/>
      <c r="AD638" s="1"/>
      <c r="AE638" s="507"/>
      <c r="AF638" s="546"/>
      <c r="AG638" s="1"/>
      <c r="AH638" s="1"/>
      <c r="AI638" s="485"/>
      <c r="AJ638" s="464"/>
      <c r="AK638" s="465"/>
      <c r="AL638" s="465"/>
      <c r="AM638" s="465"/>
      <c r="AN638" s="465"/>
      <c r="AO638" s="465"/>
      <c r="AP638" s="465"/>
      <c r="AQ638" s="465"/>
      <c r="AR638" s="465"/>
      <c r="AS638" s="465"/>
      <c r="AT638" s="465"/>
      <c r="AU638" s="465"/>
      <c r="AV638" s="465"/>
      <c r="AW638" s="466"/>
      <c r="AX638" s="500"/>
      <c r="AZ638" s="106"/>
      <c r="BA638" s="77"/>
      <c r="BB638" s="106"/>
      <c r="BC638" s="106"/>
      <c r="BK638" s="56"/>
    </row>
    <row r="639" spans="2:85" x14ac:dyDescent="0.3">
      <c r="D639" s="1"/>
      <c r="J639" s="214"/>
      <c r="AD639" s="1"/>
      <c r="AE639" s="507"/>
      <c r="AF639" s="546"/>
      <c r="AG639" s="1"/>
      <c r="AH639" s="1"/>
      <c r="AI639" s="485"/>
      <c r="AJ639" s="467"/>
      <c r="AK639" s="608" t="s">
        <v>142</v>
      </c>
      <c r="AL639" s="608"/>
      <c r="AM639" s="608"/>
      <c r="AN639" s="608"/>
      <c r="AO639" s="608"/>
      <c r="AP639" s="608"/>
      <c r="AQ639" s="608"/>
      <c r="AR639" s="608"/>
      <c r="AS639" s="608"/>
      <c r="AT639" s="608"/>
      <c r="AU639" s="608"/>
      <c r="AV639" s="608"/>
      <c r="AW639" s="468"/>
      <c r="AX639" s="500"/>
      <c r="AZ639" s="106"/>
      <c r="BA639" s="106"/>
      <c r="BB639" s="106"/>
      <c r="BC639" s="106"/>
    </row>
    <row r="640" spans="2:85" ht="15.6" x14ac:dyDescent="0.3">
      <c r="D640" s="1">
        <v>331000000</v>
      </c>
      <c r="H640" s="235">
        <f>+H269/D640</f>
        <v>4.5635842900302113E-2</v>
      </c>
      <c r="J640" s="57"/>
      <c r="AD640" s="1"/>
      <c r="AE640" s="507"/>
      <c r="AF640" s="546"/>
      <c r="AG640" s="1"/>
      <c r="AH640" s="1"/>
      <c r="AI640" s="485"/>
      <c r="AJ640" s="467"/>
      <c r="AK640" s="608" t="s">
        <v>141</v>
      </c>
      <c r="AL640" s="608"/>
      <c r="AM640" s="608"/>
      <c r="AN640" s="608"/>
      <c r="AO640" s="473"/>
      <c r="AP640" s="474" t="s">
        <v>20</v>
      </c>
      <c r="AQ640" s="473"/>
      <c r="AR640" s="474" t="s">
        <v>4</v>
      </c>
      <c r="AS640" s="475"/>
      <c r="AT640" s="475"/>
      <c r="AU640" s="475"/>
      <c r="AV640" s="479" t="s">
        <v>10</v>
      </c>
      <c r="AW640" s="468"/>
      <c r="AX640" s="500"/>
      <c r="AZ640" s="106"/>
      <c r="BA640" s="106"/>
      <c r="BB640" s="106"/>
      <c r="BC640" s="106"/>
    </row>
    <row r="641" spans="2:87" ht="15.6" x14ac:dyDescent="0.3">
      <c r="H641" s="235">
        <f>+AA269/H269</f>
        <v>1.9000541790705667E-2</v>
      </c>
      <c r="AD641" s="1"/>
      <c r="AE641" s="507"/>
      <c r="AF641" s="546"/>
      <c r="AG641" s="1"/>
      <c r="AH641" s="1"/>
      <c r="AI641" s="485"/>
      <c r="AJ641" s="467"/>
      <c r="AK641" s="623" t="s">
        <v>138</v>
      </c>
      <c r="AL641" s="623"/>
      <c r="AM641" s="623"/>
      <c r="AN641" s="623"/>
      <c r="AO641" s="473"/>
      <c r="AP641" s="476">
        <f>+AH50</f>
        <v>898992</v>
      </c>
      <c r="AQ641" s="477"/>
      <c r="AR641" s="476">
        <f>+AH51</f>
        <v>55687</v>
      </c>
      <c r="AS641" s="478"/>
      <c r="AT641" s="478"/>
      <c r="AU641" s="478"/>
      <c r="AV641" s="491">
        <f t="shared" ref="AV641:AV647" si="2024">+AR641/AP641</f>
        <v>6.194382152455194E-2</v>
      </c>
      <c r="AW641" s="468"/>
      <c r="AX641" s="500"/>
      <c r="AZ641" s="106"/>
      <c r="BA641" s="77"/>
      <c r="BB641" s="106"/>
      <c r="BC641" s="106"/>
    </row>
    <row r="642" spans="2:87" ht="15.6" x14ac:dyDescent="0.3">
      <c r="D642" s="235"/>
      <c r="AD642" s="1"/>
      <c r="AE642" s="507"/>
      <c r="AF642" s="546"/>
      <c r="AG642" s="1"/>
      <c r="AH642" s="1"/>
      <c r="AI642" s="485"/>
      <c r="AJ642" s="467"/>
      <c r="AK642" s="624" t="s">
        <v>139</v>
      </c>
      <c r="AL642" s="625"/>
      <c r="AM642" s="625"/>
      <c r="AN642" s="625"/>
      <c r="AO642" s="64"/>
      <c r="AP642" s="469">
        <f>+AG83</f>
        <v>742147</v>
      </c>
      <c r="AQ642" s="64"/>
      <c r="AR642" s="469">
        <f>+AG84</f>
        <v>42339</v>
      </c>
      <c r="AS642" s="64"/>
      <c r="AT642" s="64"/>
      <c r="AU642" s="64"/>
      <c r="AV642" s="489">
        <f t="shared" si="2024"/>
        <v>5.7049344671608188E-2</v>
      </c>
      <c r="AW642" s="468"/>
      <c r="AX642" s="500"/>
      <c r="AZ642" s="106"/>
      <c r="BA642" s="77"/>
      <c r="BB642" s="106"/>
      <c r="BC642" s="106"/>
    </row>
    <row r="643" spans="2:87" ht="15.6" x14ac:dyDescent="0.3">
      <c r="AD643" s="1"/>
      <c r="AE643" s="507"/>
      <c r="AF643" s="546"/>
      <c r="AG643" s="1"/>
      <c r="AH643" s="1"/>
      <c r="AI643" s="485"/>
      <c r="AJ643" s="467"/>
      <c r="AK643" s="625" t="s">
        <v>140</v>
      </c>
      <c r="AL643" s="625"/>
      <c r="AM643" s="625"/>
      <c r="AN643" s="625"/>
      <c r="AO643" s="64"/>
      <c r="AP643" s="469">
        <f>+AH113</f>
        <v>869627</v>
      </c>
      <c r="AQ643" s="64"/>
      <c r="AR643" s="469">
        <f>+AH114</f>
        <v>21252</v>
      </c>
      <c r="AS643" s="64"/>
      <c r="AT643" s="64"/>
      <c r="AU643" s="64"/>
      <c r="AV643" s="489">
        <f t="shared" si="2024"/>
        <v>2.4438063675575852E-2</v>
      </c>
      <c r="AW643" s="468"/>
      <c r="AX643" s="500"/>
      <c r="AZ643" s="106"/>
      <c r="BA643" s="106"/>
      <c r="BB643" s="106"/>
      <c r="BC643" s="106"/>
    </row>
    <row r="644" spans="2:87" ht="15.6" x14ac:dyDescent="0.3">
      <c r="D644" s="428"/>
      <c r="AD644" s="1"/>
      <c r="AE644" s="507"/>
      <c r="AF644" s="546"/>
      <c r="AG644" s="1"/>
      <c r="AH644" s="1"/>
      <c r="AI644" s="485"/>
      <c r="AJ644" s="467"/>
      <c r="AK644" s="625" t="s">
        <v>143</v>
      </c>
      <c r="AL644" s="625"/>
      <c r="AM644" s="625"/>
      <c r="AN644" s="625"/>
      <c r="AO644" s="64"/>
      <c r="AP644" s="469">
        <f>+AG650</f>
        <v>1970617</v>
      </c>
      <c r="AQ644" s="64"/>
      <c r="AR644" s="469">
        <f>+AG652</f>
        <v>25901</v>
      </c>
      <c r="AS644" s="64"/>
      <c r="AT644" s="64"/>
      <c r="AU644" s="64"/>
      <c r="AV644" s="489">
        <f t="shared" si="2024"/>
        <v>1.3143599187462607E-2</v>
      </c>
      <c r="AW644" s="468"/>
      <c r="AX644" s="500"/>
    </row>
    <row r="645" spans="2:87" ht="15.6" x14ac:dyDescent="0.3">
      <c r="D645" s="428"/>
      <c r="AD645" s="1"/>
      <c r="AE645" s="507"/>
      <c r="AF645" s="546"/>
      <c r="AG645" s="1"/>
      <c r="AH645" s="1"/>
      <c r="AI645" s="485"/>
      <c r="AJ645" s="467"/>
      <c r="AK645" s="543"/>
      <c r="AL645" s="543" t="s">
        <v>151</v>
      </c>
      <c r="AM645" s="543"/>
      <c r="AN645" s="543"/>
      <c r="AO645" s="64"/>
      <c r="AP645" s="469">
        <f>SUM(D144:D174)</f>
        <v>1493931</v>
      </c>
      <c r="AQ645" s="64"/>
      <c r="AR645" s="469">
        <f>SUM(W144:W174)</f>
        <v>30354</v>
      </c>
      <c r="AS645" s="64"/>
      <c r="AT645" s="64"/>
      <c r="AU645" s="64"/>
      <c r="AV645" s="489">
        <f t="shared" si="2024"/>
        <v>2.0318207467413155E-2</v>
      </c>
      <c r="AW645" s="468"/>
      <c r="AX645" s="500"/>
    </row>
    <row r="646" spans="2:87" ht="15.6" x14ac:dyDescent="0.3">
      <c r="D646" s="428"/>
      <c r="AD646" s="1"/>
      <c r="AE646" s="507"/>
      <c r="AF646" s="546"/>
      <c r="AG646" s="1"/>
      <c r="AH646" s="1"/>
      <c r="AI646" s="485"/>
      <c r="AJ646" s="467"/>
      <c r="AK646" s="543"/>
      <c r="AL646" s="543" t="s">
        <v>152</v>
      </c>
      <c r="AM646" s="543"/>
      <c r="AN646" s="543"/>
      <c r="AO646" s="64"/>
      <c r="AP646" s="469">
        <f>SUM(D175:D204)</f>
        <v>1202331</v>
      </c>
      <c r="AQ646" s="64"/>
      <c r="AR646" s="544">
        <f>SUM(W175:W204)</f>
        <v>24042</v>
      </c>
      <c r="AS646" s="64"/>
      <c r="AT646" s="64"/>
      <c r="AU646" s="64"/>
      <c r="AV646" s="489">
        <f t="shared" si="2024"/>
        <v>1.9996157464125936E-2</v>
      </c>
      <c r="AW646" s="468"/>
      <c r="AX646" s="500"/>
    </row>
    <row r="647" spans="2:87" ht="15.6" x14ac:dyDescent="0.3">
      <c r="D647" s="428"/>
      <c r="AD647" s="1"/>
      <c r="AE647" s="507"/>
      <c r="AF647" s="546"/>
      <c r="AG647" s="1"/>
      <c r="AH647" s="1"/>
      <c r="AI647" s="485"/>
      <c r="AJ647" s="467"/>
      <c r="AK647" s="543"/>
      <c r="AL647" s="543" t="s">
        <v>153</v>
      </c>
      <c r="AM647" s="543"/>
      <c r="AN647" s="543"/>
      <c r="AO647" s="64"/>
      <c r="AP647" s="469">
        <f>SUM(D205:D230)</f>
        <v>1470960</v>
      </c>
      <c r="AQ647" s="64"/>
      <c r="AR647" s="469">
        <f>SUM(W205:W235)</f>
        <v>24156</v>
      </c>
      <c r="AS647" s="64"/>
      <c r="AT647" s="64"/>
      <c r="AU647" s="64"/>
      <c r="AV647" s="489">
        <f t="shared" si="2024"/>
        <v>1.6421928536465982E-2</v>
      </c>
      <c r="AW647" s="468"/>
      <c r="AX647" s="500"/>
      <c r="BA647" s="486">
        <f>+AV641-AV647</f>
        <v>4.5521892988085955E-2</v>
      </c>
    </row>
    <row r="648" spans="2:87" ht="15" thickBot="1" x14ac:dyDescent="0.35">
      <c r="B648" s="427"/>
      <c r="D648" s="235"/>
      <c r="AD648" s="1"/>
      <c r="AE648" s="507"/>
      <c r="AF648" s="546"/>
      <c r="AG648" s="1"/>
      <c r="AH648" s="1"/>
      <c r="AI648" s="485"/>
      <c r="AJ648" s="467"/>
      <c r="AK648" s="480"/>
      <c r="AL648" s="480"/>
      <c r="AM648" s="480"/>
      <c r="AN648" s="480"/>
      <c r="AO648" s="481"/>
      <c r="AP648" s="482"/>
      <c r="AQ648" s="481"/>
      <c r="AR648" s="482"/>
      <c r="AS648" s="481"/>
      <c r="AT648" s="481"/>
      <c r="AU648" s="481"/>
      <c r="AV648" s="483"/>
      <c r="AW648" s="468"/>
      <c r="AX648" s="500"/>
      <c r="BA648">
        <f>+BA647/AV641</f>
        <v>0.73488996751747038</v>
      </c>
    </row>
    <row r="649" spans="2:87" ht="15.6" x14ac:dyDescent="0.3">
      <c r="B649" s="427"/>
      <c r="D649" s="235"/>
      <c r="AD649" s="1"/>
      <c r="AE649" s="507"/>
      <c r="AF649" s="546"/>
      <c r="AG649" s="1"/>
      <c r="AH649" s="1"/>
      <c r="AI649" s="485"/>
      <c r="AJ649" s="467"/>
      <c r="AK649" s="623" t="s">
        <v>138</v>
      </c>
      <c r="AL649" s="623"/>
      <c r="AM649" s="623"/>
      <c r="AN649" s="623"/>
      <c r="AO649" s="64"/>
      <c r="AP649" s="469"/>
      <c r="AQ649" s="64"/>
      <c r="AR649" s="469">
        <f>+AR641</f>
        <v>55687</v>
      </c>
      <c r="AS649" s="64"/>
      <c r="AT649" s="64"/>
      <c r="AU649" s="64"/>
      <c r="AV649" s="144"/>
      <c r="AW649" s="468"/>
      <c r="AX649" s="500"/>
    </row>
    <row r="650" spans="2:87" ht="15.6" x14ac:dyDescent="0.3">
      <c r="B650" s="427"/>
      <c r="D650" s="235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10"/>
      <c r="AE650" s="507"/>
      <c r="AF650" s="546"/>
      <c r="AG650" s="33">
        <f>SUM(D113:D143)</f>
        <v>1970617</v>
      </c>
      <c r="AH650" s="1"/>
      <c r="AI650" s="485"/>
      <c r="AJ650" s="467"/>
      <c r="AK650" s="609" t="s">
        <v>153</v>
      </c>
      <c r="AL650" s="609"/>
      <c r="AM650" s="609"/>
      <c r="AN650" s="609"/>
      <c r="AO650" s="64"/>
      <c r="AP650" s="469"/>
      <c r="AQ650" s="64"/>
      <c r="AR650" s="469">
        <f>+AR647</f>
        <v>24156</v>
      </c>
      <c r="AS650" s="64"/>
      <c r="AT650" s="64"/>
      <c r="AU650" s="64"/>
      <c r="AV650" s="144"/>
      <c r="AW650" s="468"/>
      <c r="AX650" s="500"/>
    </row>
    <row r="651" spans="2:87" ht="15.6" x14ac:dyDescent="0.3">
      <c r="B651" s="427"/>
      <c r="D651" s="235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10"/>
      <c r="AE651" s="507"/>
      <c r="AF651" s="546"/>
      <c r="AG651" s="33">
        <f>SUM(W125:W138)</f>
        <v>12117</v>
      </c>
      <c r="AH651" s="1"/>
      <c r="AI651" s="485"/>
      <c r="AJ651" s="467"/>
      <c r="AK651" s="63"/>
      <c r="AL651" s="497" t="s">
        <v>3</v>
      </c>
      <c r="AM651" s="63"/>
      <c r="AN651" s="63"/>
      <c r="AO651" s="64"/>
      <c r="AP651" s="469"/>
      <c r="AQ651" s="64"/>
      <c r="AR651" s="469">
        <f>+AR649-AR650</f>
        <v>31531</v>
      </c>
      <c r="AS651" s="64"/>
      <c r="AT651" s="64"/>
      <c r="AU651" s="64"/>
      <c r="AV651" s="484">
        <f>+AR651/AR649</f>
        <v>0.5662183274372834</v>
      </c>
      <c r="AW651" s="468"/>
      <c r="AX651" s="500"/>
    </row>
    <row r="652" spans="2:87" ht="15" thickBot="1" x14ac:dyDescent="0.35">
      <c r="D652" s="427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10"/>
      <c r="AE652" s="507"/>
      <c r="AF652" s="548"/>
      <c r="AG652" s="33">
        <f>SUM(W113:W143)</f>
        <v>25901</v>
      </c>
      <c r="AH652" s="1"/>
      <c r="AI652" s="485"/>
      <c r="AJ652" s="470"/>
      <c r="AK652" s="471"/>
      <c r="AL652" s="471"/>
      <c r="AM652" s="471"/>
      <c r="AN652" s="471"/>
      <c r="AO652" s="471"/>
      <c r="AP652" s="471"/>
      <c r="AQ652" s="471"/>
      <c r="AR652" s="471"/>
      <c r="AS652" s="471"/>
      <c r="AT652" s="471"/>
      <c r="AU652" s="471"/>
      <c r="AV652" s="471"/>
      <c r="AW652" s="472"/>
      <c r="AX652" s="500"/>
      <c r="BD652" s="78"/>
      <c r="BE652" s="78"/>
      <c r="BF652" s="78"/>
      <c r="BG652" s="78"/>
      <c r="BH652" s="78"/>
      <c r="BI652" s="78"/>
      <c r="BJ652" s="78"/>
      <c r="BK652" s="78"/>
      <c r="BL652" s="78"/>
      <c r="BM652" s="78"/>
      <c r="BN652" s="78"/>
      <c r="BO652" s="78"/>
      <c r="BP652" s="78"/>
      <c r="BQ652" s="78"/>
      <c r="BR652" s="78"/>
      <c r="BS652" s="1"/>
      <c r="BT652" s="1"/>
      <c r="BU652" s="1"/>
      <c r="BV652" s="1"/>
      <c r="BW652" s="78"/>
      <c r="BX652" s="78"/>
      <c r="BY652" s="78"/>
      <c r="BZ652" s="78"/>
      <c r="CA652" s="78"/>
      <c r="CB652" s="78"/>
      <c r="CC652" s="78"/>
      <c r="CD652" s="78"/>
      <c r="CE652" s="78"/>
      <c r="CF652" s="78"/>
      <c r="CG652" s="78"/>
      <c r="CH652" s="78"/>
      <c r="CI652" s="78"/>
    </row>
    <row r="653" spans="2:87" x14ac:dyDescent="0.3"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10"/>
      <c r="AE653" s="507"/>
      <c r="AF653" s="507"/>
      <c r="AG653" s="507"/>
      <c r="AH653" s="507"/>
      <c r="AI653" s="507"/>
      <c r="AJ653" s="500"/>
      <c r="AK653" s="500"/>
      <c r="AL653" s="500"/>
      <c r="AM653" s="500"/>
      <c r="AN653" s="500"/>
      <c r="AO653" s="500"/>
      <c r="AP653" s="500"/>
      <c r="AQ653" s="500"/>
      <c r="AR653" s="500"/>
      <c r="AS653" s="500"/>
      <c r="AT653" s="500"/>
      <c r="AU653" s="500"/>
      <c r="AV653" s="500"/>
      <c r="AW653" s="500"/>
      <c r="AX653" s="500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77"/>
      <c r="BX653" s="77"/>
      <c r="BY653" s="77"/>
      <c r="BZ653" s="77"/>
      <c r="CA653" s="109"/>
      <c r="CB653" s="1"/>
      <c r="CC653" s="1"/>
      <c r="CD653" s="1"/>
      <c r="CE653" s="1"/>
      <c r="CF653" s="1"/>
      <c r="CG653" s="1"/>
      <c r="CH653" s="1"/>
      <c r="CI653" s="1"/>
    </row>
    <row r="654" spans="2:87" x14ac:dyDescent="0.3">
      <c r="D654">
        <v>10</v>
      </c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10"/>
      <c r="AE654" s="10"/>
      <c r="AF654" s="10"/>
      <c r="AG654" s="10"/>
      <c r="AH654" s="10"/>
      <c r="AI654" s="10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77"/>
      <c r="BX654" s="77"/>
      <c r="BY654" s="77"/>
      <c r="BZ654" s="77"/>
      <c r="CA654" s="77"/>
      <c r="CB654" s="1"/>
      <c r="CC654" s="1"/>
      <c r="CD654" s="1"/>
      <c r="CE654" s="1"/>
      <c r="CF654" s="1"/>
      <c r="CG654" s="1"/>
      <c r="CH654" s="1"/>
      <c r="CI654" s="1"/>
    </row>
    <row r="655" spans="2:87" x14ac:dyDescent="0.3">
      <c r="D655" s="1">
        <v>77000000</v>
      </c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10"/>
      <c r="AE655" s="10"/>
      <c r="AF655" s="10"/>
      <c r="AG655" s="10"/>
      <c r="AH655" s="10"/>
      <c r="AI655" s="10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77"/>
      <c r="BX655" s="77"/>
      <c r="BY655" s="77"/>
      <c r="BZ655" s="77"/>
      <c r="CA655" s="77"/>
      <c r="CB655" s="1"/>
      <c r="CC655" s="1"/>
      <c r="CD655" s="1"/>
      <c r="CE655" s="1"/>
      <c r="CF655" s="1"/>
      <c r="CG655" s="1"/>
    </row>
    <row r="656" spans="2:87" x14ac:dyDescent="0.3">
      <c r="D656" s="57">
        <f>+D655/D658</f>
        <v>0.23262839879154079</v>
      </c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10"/>
      <c r="AE656" s="10"/>
      <c r="AF656" s="10"/>
      <c r="AG656" s="501"/>
      <c r="AH656" s="10"/>
      <c r="AI656" s="10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77"/>
      <c r="BX656" s="77"/>
      <c r="BY656" s="77"/>
      <c r="BZ656" s="77"/>
      <c r="CA656" s="77"/>
      <c r="CB656" s="1"/>
      <c r="CC656" s="1"/>
      <c r="CD656" s="1"/>
      <c r="CE656" s="1"/>
      <c r="CF656" s="1"/>
      <c r="CG656" s="1"/>
    </row>
    <row r="657" spans="2:79" x14ac:dyDescent="0.3"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10"/>
      <c r="AE657" s="10"/>
      <c r="AF657" s="507"/>
      <c r="AG657" s="526"/>
      <c r="AH657" s="507"/>
      <c r="AI657" s="507"/>
      <c r="AJ657" s="500"/>
      <c r="AK657" s="500"/>
      <c r="AL657" s="500"/>
      <c r="AM657" s="500"/>
      <c r="AN657" s="500"/>
      <c r="AO657" s="500"/>
      <c r="AP657" s="500"/>
      <c r="AQ657" s="500"/>
      <c r="AR657" s="500"/>
      <c r="AS657" s="500"/>
      <c r="AT657" s="500"/>
      <c r="AU657" s="500"/>
      <c r="AV657" s="500"/>
      <c r="AW657" s="500"/>
      <c r="AX657" s="500"/>
      <c r="AY657" s="500"/>
      <c r="AZ657" s="500"/>
      <c r="BA657" s="500"/>
      <c r="BB657" s="500"/>
      <c r="BC657" s="500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77"/>
      <c r="BX657" s="77"/>
      <c r="BY657" s="110"/>
      <c r="BZ657" s="77"/>
      <c r="CA657" s="77"/>
    </row>
    <row r="658" spans="2:79" x14ac:dyDescent="0.3">
      <c r="D658" s="1">
        <v>331000000</v>
      </c>
      <c r="H658">
        <v>0.13400000000000001</v>
      </c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10"/>
      <c r="AE658" s="10"/>
      <c r="AF658" s="507"/>
      <c r="AG658" s="527"/>
      <c r="AH658" s="507"/>
      <c r="AI658" s="507"/>
      <c r="AJ658" s="524"/>
      <c r="AK658" s="524"/>
      <c r="AL658" s="525"/>
      <c r="AM658" s="525"/>
      <c r="AN658" s="525"/>
      <c r="AO658" s="525"/>
      <c r="AP658" s="525"/>
      <c r="AQ658" s="525"/>
      <c r="AR658" s="525"/>
      <c r="AS658" s="525"/>
      <c r="AT658" s="525"/>
      <c r="AU658" s="525"/>
      <c r="AV658" s="525"/>
      <c r="AW658" s="525"/>
      <c r="AX658" s="525"/>
      <c r="AY658" s="525"/>
      <c r="AZ658" s="525"/>
      <c r="BA658" s="525"/>
      <c r="BB658" s="524"/>
      <c r="BC658" s="524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77"/>
      <c r="BX658" s="77"/>
      <c r="BY658" s="77"/>
      <c r="BZ658" s="77"/>
      <c r="CA658" s="77"/>
    </row>
    <row r="659" spans="2:79" x14ac:dyDescent="0.3">
      <c r="D659" s="1">
        <f>+D658*H658</f>
        <v>44354000</v>
      </c>
      <c r="H659" s="1">
        <f>+D659*0.001</f>
        <v>44354</v>
      </c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10"/>
      <c r="AE659" s="10"/>
      <c r="AF659" s="507"/>
      <c r="AG659" s="526"/>
      <c r="AH659" s="507"/>
      <c r="AI659" s="507"/>
      <c r="AJ659" s="524"/>
      <c r="AK659" s="524"/>
      <c r="AL659" s="138"/>
      <c r="AM659" s="138"/>
      <c r="AN659" s="138"/>
      <c r="AO659" s="138"/>
      <c r="AP659" s="138"/>
      <c r="AQ659" s="138"/>
      <c r="AR659" s="138"/>
      <c r="AS659" s="78"/>
      <c r="AT659" s="78"/>
      <c r="AU659" s="78"/>
      <c r="AV659" s="98"/>
      <c r="AW659" s="98"/>
      <c r="AX659" s="98"/>
      <c r="AY659" s="98"/>
      <c r="AZ659" s="524"/>
      <c r="BA659" s="524"/>
      <c r="BB659" s="530"/>
      <c r="BC659" s="524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77"/>
      <c r="BX659" s="77"/>
      <c r="BY659" s="77"/>
      <c r="BZ659" s="77"/>
      <c r="CA659" s="77"/>
    </row>
    <row r="660" spans="2:79" x14ac:dyDescent="0.3">
      <c r="D660" s="425">
        <v>7.1999999999999995E-2</v>
      </c>
      <c r="H660" s="1">
        <f>+AA204*H658</f>
        <v>28746.886000000002</v>
      </c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10"/>
      <c r="AE660" s="10"/>
      <c r="AF660" s="507"/>
      <c r="AG660" s="526">
        <v>44031</v>
      </c>
      <c r="AH660" s="507"/>
      <c r="AI660" s="507"/>
      <c r="AJ660" s="524"/>
      <c r="AK660" s="524"/>
      <c r="AL660" s="138"/>
      <c r="AM660" s="138"/>
      <c r="AN660" s="138"/>
      <c r="AO660" s="138"/>
      <c r="AP660" s="138"/>
      <c r="AQ660" s="138"/>
      <c r="AR660" s="138"/>
      <c r="AS660" s="138"/>
      <c r="AT660" s="98"/>
      <c r="AU660" s="78"/>
      <c r="AV660" s="98"/>
      <c r="AW660" s="98"/>
      <c r="AX660" s="98"/>
      <c r="AY660" s="98"/>
      <c r="AZ660" s="524"/>
      <c r="BA660" s="524"/>
      <c r="BB660" s="530"/>
      <c r="BC660" s="524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77"/>
      <c r="BX660" s="77"/>
      <c r="BY660" s="77"/>
      <c r="BZ660" s="77"/>
      <c r="CA660" s="77"/>
    </row>
    <row r="661" spans="2:79" x14ac:dyDescent="0.3"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10"/>
      <c r="AE661" s="10"/>
      <c r="AF661" s="507"/>
      <c r="AG661" s="526">
        <v>44038</v>
      </c>
      <c r="AH661" s="507"/>
      <c r="AI661" s="507"/>
      <c r="AJ661" s="524"/>
      <c r="AK661" s="524"/>
      <c r="AL661" s="78"/>
      <c r="AM661" s="78"/>
      <c r="AN661" s="139"/>
      <c r="AO661" s="139"/>
      <c r="AP661" s="139"/>
      <c r="AQ661" s="139"/>
      <c r="AR661" s="139"/>
      <c r="AS661" s="78"/>
      <c r="AT661" s="78"/>
      <c r="AU661" s="78"/>
      <c r="AV661" s="98"/>
      <c r="AW661" s="98"/>
      <c r="AX661" s="98"/>
      <c r="AY661" s="98"/>
      <c r="AZ661" s="524"/>
      <c r="BA661" s="524"/>
      <c r="BB661" s="530"/>
      <c r="BC661" s="524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77"/>
      <c r="BX661" s="77"/>
      <c r="BY661" s="77"/>
      <c r="BZ661" s="77"/>
      <c r="CA661" s="77"/>
    </row>
    <row r="662" spans="2:79" x14ac:dyDescent="0.3">
      <c r="D662" s="235">
        <v>4.2000000000000003E-2</v>
      </c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10"/>
      <c r="AE662" s="10"/>
      <c r="AF662" s="507"/>
      <c r="AG662" s="526">
        <v>44045</v>
      </c>
      <c r="AH662" s="507"/>
      <c r="AI662" s="507"/>
      <c r="AJ662" s="524"/>
      <c r="AK662" s="524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98"/>
      <c r="AW662" s="98"/>
      <c r="AX662" s="98"/>
      <c r="AY662" s="98"/>
      <c r="AZ662" s="524"/>
      <c r="BA662" s="524"/>
      <c r="BB662" s="530"/>
      <c r="BC662" s="524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2:79" x14ac:dyDescent="0.3">
      <c r="D663" s="531">
        <f>+D658*D660*D662</f>
        <v>1000944.0000000001</v>
      </c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10"/>
      <c r="AE663" s="10"/>
      <c r="AF663" s="507"/>
      <c r="AG663" s="526">
        <v>44052</v>
      </c>
      <c r="AH663" s="507"/>
      <c r="AI663" s="507"/>
      <c r="AJ663" s="524"/>
      <c r="AK663" s="524"/>
      <c r="AL663" s="78"/>
      <c r="AM663" s="78"/>
      <c r="AN663" s="139"/>
      <c r="AO663" s="139"/>
      <c r="AP663" s="139"/>
      <c r="AQ663" s="139"/>
      <c r="AR663" s="139"/>
      <c r="AS663" s="139"/>
      <c r="AT663" s="139"/>
      <c r="AU663" s="78"/>
      <c r="AV663" s="98"/>
      <c r="AW663" s="98"/>
      <c r="AX663" s="98"/>
      <c r="AY663" s="98"/>
      <c r="AZ663" s="524"/>
      <c r="BA663" s="524"/>
      <c r="BB663" s="530"/>
      <c r="BC663" s="524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2:79" x14ac:dyDescent="0.3"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10"/>
      <c r="AE664" s="10"/>
      <c r="AF664" s="507"/>
      <c r="AG664" s="526"/>
      <c r="AH664" s="507"/>
      <c r="AI664" s="507"/>
      <c r="AJ664" s="524"/>
      <c r="AK664" s="524"/>
      <c r="AL664" s="78"/>
      <c r="AM664" s="78"/>
      <c r="AN664" s="139"/>
      <c r="AO664" s="139"/>
      <c r="AP664" s="139"/>
      <c r="AQ664" s="139"/>
      <c r="AR664" s="139"/>
      <c r="AS664" s="139"/>
      <c r="AT664" s="139"/>
      <c r="AU664" s="78"/>
      <c r="AV664" s="98"/>
      <c r="AW664" s="98"/>
      <c r="AX664" s="98"/>
      <c r="AY664" s="98"/>
      <c r="AZ664" s="524"/>
      <c r="BA664" s="524"/>
      <c r="BB664" s="530"/>
      <c r="BC664" s="524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2:79" x14ac:dyDescent="0.3"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10"/>
      <c r="AE665" s="10"/>
      <c r="AF665" s="507"/>
      <c r="AG665" s="526"/>
      <c r="AH665" s="507"/>
      <c r="AI665" s="507"/>
      <c r="AJ665" s="524"/>
      <c r="AK665" s="524"/>
      <c r="AL665" s="78"/>
      <c r="AM665" s="78"/>
      <c r="AN665" s="139"/>
      <c r="AO665" s="139"/>
      <c r="AP665" s="139"/>
      <c r="AQ665" s="139"/>
      <c r="AR665" s="139"/>
      <c r="AS665" s="139"/>
      <c r="AT665" s="139"/>
      <c r="AU665" s="78"/>
      <c r="AV665" s="98"/>
      <c r="AW665" s="98"/>
      <c r="AX665" s="98"/>
      <c r="AY665" s="98"/>
      <c r="AZ665" s="524"/>
      <c r="BA665" s="524"/>
      <c r="BB665" s="530"/>
      <c r="BC665" s="524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2:79" x14ac:dyDescent="0.3"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10"/>
      <c r="AE666" s="10"/>
      <c r="AF666" s="507"/>
      <c r="AG666" s="528"/>
      <c r="AH666" s="507"/>
      <c r="AI666" s="507"/>
      <c r="AJ666" s="524"/>
      <c r="AK666" s="524"/>
      <c r="AL666" s="78"/>
      <c r="AM666" s="78"/>
      <c r="AN666" s="139"/>
      <c r="AO666" s="139"/>
      <c r="AP666" s="139"/>
      <c r="AQ666" s="139"/>
      <c r="AR666" s="139"/>
      <c r="AS666" s="139"/>
      <c r="AT666" s="139"/>
      <c r="AU666" s="78"/>
      <c r="AV666" s="98"/>
      <c r="AW666" s="98"/>
      <c r="AX666" s="98"/>
      <c r="AY666" s="98"/>
      <c r="AZ666" s="524"/>
      <c r="BA666" s="524"/>
      <c r="BB666" s="530"/>
      <c r="BC666" s="524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2:79" x14ac:dyDescent="0.3"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10"/>
      <c r="AE667" s="10"/>
      <c r="AF667" s="507"/>
      <c r="AG667" s="507"/>
      <c r="AH667" s="507"/>
      <c r="AI667" s="507"/>
      <c r="AJ667" s="524"/>
      <c r="AK667" s="524"/>
      <c r="AL667" s="78"/>
      <c r="AM667" s="78"/>
      <c r="AN667" s="139"/>
      <c r="AO667" s="139"/>
      <c r="AP667" s="139"/>
      <c r="AQ667" s="139"/>
      <c r="AR667" s="139"/>
      <c r="AS667" s="139"/>
      <c r="AT667" s="139"/>
      <c r="AU667" s="78"/>
      <c r="AV667" s="98"/>
      <c r="AW667" s="98"/>
      <c r="AX667" s="98"/>
      <c r="AY667" s="98"/>
      <c r="AZ667" s="524"/>
      <c r="BA667" s="524"/>
      <c r="BB667" s="530"/>
      <c r="BC667" s="524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2:79" x14ac:dyDescent="0.3"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10"/>
      <c r="AE668" s="10"/>
      <c r="AF668" s="507"/>
      <c r="AG668" s="507"/>
      <c r="AH668" s="507"/>
      <c r="AI668" s="507"/>
      <c r="AJ668" s="524"/>
      <c r="AK668" s="524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78"/>
      <c r="AW668" s="78"/>
      <c r="AX668" s="78"/>
      <c r="AY668" s="78"/>
      <c r="AZ668" s="524"/>
      <c r="BA668" s="530"/>
      <c r="BB668" s="530"/>
      <c r="BC668" s="524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2:79" x14ac:dyDescent="0.3">
      <c r="AD669" s="10"/>
      <c r="AE669" s="10"/>
      <c r="AF669" s="507"/>
      <c r="AG669" s="507"/>
      <c r="AH669" s="507"/>
      <c r="AI669" s="507"/>
      <c r="AJ669" s="524"/>
      <c r="AK669" s="524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78"/>
      <c r="AW669" s="78"/>
      <c r="AX669" s="78"/>
      <c r="AY669" s="78"/>
      <c r="AZ669" s="524"/>
      <c r="BA669" s="530"/>
      <c r="BB669" s="530"/>
      <c r="BC669" s="524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2:79" ht="15" thickBot="1" x14ac:dyDescent="0.35">
      <c r="B670" s="500"/>
      <c r="C670" s="500"/>
      <c r="D670" s="500"/>
      <c r="E670" s="500"/>
      <c r="F670" s="500"/>
      <c r="G670" s="500"/>
      <c r="H670" s="500"/>
      <c r="I670" s="500"/>
      <c r="J670" s="500"/>
      <c r="K670" s="500"/>
      <c r="L670" s="500"/>
      <c r="M670" s="500"/>
      <c r="N670" s="500"/>
      <c r="O670" s="500"/>
      <c r="P670" s="500"/>
      <c r="Q670" s="500"/>
      <c r="R670" s="500"/>
      <c r="S670" s="500"/>
      <c r="T670" s="500"/>
      <c r="U670" s="500"/>
      <c r="V670" s="500"/>
      <c r="AD670" s="10"/>
      <c r="AE670" s="10"/>
      <c r="AF670" s="507"/>
      <c r="AG670" s="507"/>
      <c r="AH670" s="507"/>
      <c r="AI670" s="507"/>
      <c r="AJ670" s="524"/>
      <c r="AK670" s="524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78"/>
      <c r="AW670" s="78"/>
      <c r="AX670" s="78"/>
      <c r="AY670" s="78"/>
      <c r="AZ670" s="524"/>
      <c r="BA670" s="530"/>
      <c r="BB670" s="530"/>
      <c r="BC670" s="524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2:79" x14ac:dyDescent="0.3">
      <c r="B671" s="500"/>
      <c r="C671" s="510"/>
      <c r="D671" s="357"/>
      <c r="E671" s="357"/>
      <c r="F671" s="357"/>
      <c r="G671" s="357"/>
      <c r="H671" s="357"/>
      <c r="I671" s="357"/>
      <c r="J671" s="357"/>
      <c r="K671" s="357"/>
      <c r="L671" s="357"/>
      <c r="M671" s="357"/>
      <c r="N671" s="357"/>
      <c r="O671" s="357"/>
      <c r="P671" s="511"/>
      <c r="V671" s="500"/>
      <c r="AD671" s="10"/>
      <c r="AE671" s="10"/>
      <c r="AF671" s="507"/>
      <c r="AG671" s="507"/>
      <c r="AH671" s="507"/>
      <c r="AI671" s="507"/>
      <c r="AJ671" s="524"/>
      <c r="AK671" s="524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78"/>
      <c r="AW671" s="78"/>
      <c r="AX671" s="78"/>
      <c r="AY671" s="78"/>
      <c r="AZ671" s="524"/>
      <c r="BA671" s="530"/>
      <c r="BB671" s="530"/>
      <c r="BC671" s="524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2:79" x14ac:dyDescent="0.3">
      <c r="B672" s="500"/>
      <c r="C672" s="512"/>
      <c r="D672" s="502" t="s">
        <v>149</v>
      </c>
      <c r="E672" s="387"/>
      <c r="F672" s="387"/>
      <c r="G672" s="387"/>
      <c r="H672" s="627" t="s">
        <v>20</v>
      </c>
      <c r="I672" s="627"/>
      <c r="J672" s="627"/>
      <c r="K672" s="387"/>
      <c r="L672" s="387"/>
      <c r="M672" s="387"/>
      <c r="N672" s="387"/>
      <c r="O672" s="387"/>
      <c r="P672" s="513"/>
      <c r="V672" s="500"/>
      <c r="AD672" s="10"/>
      <c r="AE672" s="10"/>
      <c r="AF672" s="507"/>
      <c r="AG672" s="507"/>
      <c r="AH672" s="507"/>
      <c r="AI672" s="507"/>
      <c r="AJ672" s="524"/>
      <c r="AK672" s="524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78"/>
      <c r="AW672" s="78"/>
      <c r="AX672" s="78"/>
      <c r="AY672" s="78"/>
      <c r="AZ672" s="524"/>
      <c r="BA672" s="530"/>
      <c r="BB672" s="530"/>
      <c r="BC672" s="524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2:79" x14ac:dyDescent="0.3">
      <c r="B673" s="500"/>
      <c r="C673" s="512"/>
      <c r="D673" s="514" t="s">
        <v>150</v>
      </c>
      <c r="E673" s="387"/>
      <c r="F673" s="387"/>
      <c r="G673" s="387"/>
      <c r="H673" s="515" t="s">
        <v>147</v>
      </c>
      <c r="I673" s="502"/>
      <c r="J673" s="516" t="s">
        <v>148</v>
      </c>
      <c r="K673" s="502"/>
      <c r="L673" s="502"/>
      <c r="M673" s="502"/>
      <c r="N673" s="502"/>
      <c r="O673" s="517" t="s">
        <v>3</v>
      </c>
      <c r="P673" s="513"/>
      <c r="V673" s="500"/>
      <c r="AD673" s="10"/>
      <c r="AE673" s="10"/>
      <c r="AF673" s="507"/>
      <c r="AG673" s="507"/>
      <c r="AH673" s="507"/>
      <c r="AI673" s="507"/>
      <c r="AJ673" s="524"/>
      <c r="AK673" s="524"/>
      <c r="AL673" s="529"/>
      <c r="AM673" s="529"/>
      <c r="AN673" s="529"/>
      <c r="AO673" s="529"/>
      <c r="AP673" s="529"/>
      <c r="AQ673" s="529"/>
      <c r="AR673" s="529"/>
      <c r="AS673" s="529"/>
      <c r="AT673" s="529"/>
      <c r="AU673" s="529"/>
      <c r="AV673" s="524"/>
      <c r="AW673" s="524"/>
      <c r="AX673" s="524"/>
      <c r="AY673" s="524"/>
      <c r="AZ673" s="524"/>
      <c r="BA673" s="530"/>
      <c r="BB673" s="530"/>
      <c r="BC673" s="524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2:79" x14ac:dyDescent="0.3">
      <c r="B674" s="500"/>
      <c r="C674" s="512"/>
      <c r="D674" s="503" t="s">
        <v>146</v>
      </c>
      <c r="E674" s="15"/>
      <c r="F674" s="15"/>
      <c r="G674" s="15"/>
      <c r="H674" s="518">
        <f>SUM(D133:D139)</f>
        <v>471981</v>
      </c>
      <c r="I674" s="15"/>
      <c r="J674" s="16">
        <f>+H674/7</f>
        <v>67425.857142857145</v>
      </c>
      <c r="K674" s="15"/>
      <c r="L674" s="15"/>
      <c r="M674" s="15"/>
      <c r="N674" s="15"/>
      <c r="O674" s="15"/>
      <c r="P674" s="513"/>
      <c r="V674" s="500"/>
      <c r="AD674" s="10"/>
      <c r="AE674" s="10"/>
      <c r="AF674" s="507"/>
      <c r="AG674" s="507"/>
      <c r="AH674" s="507"/>
      <c r="AI674" s="507"/>
      <c r="AJ674" s="524"/>
      <c r="AK674" s="524"/>
      <c r="AL674" s="529"/>
      <c r="AM674" s="529"/>
      <c r="AN674" s="529"/>
      <c r="AO674" s="529"/>
      <c r="AP674" s="529"/>
      <c r="AQ674" s="529"/>
      <c r="AR674" s="529"/>
      <c r="AS674" s="529"/>
      <c r="AT674" s="529"/>
      <c r="AU674" s="529"/>
      <c r="AV674" s="529"/>
      <c r="AW674" s="529"/>
      <c r="AX674" s="529"/>
      <c r="AY674" s="529"/>
      <c r="AZ674" s="524"/>
      <c r="BA674" s="524"/>
      <c r="BB674" s="530"/>
      <c r="BC674" s="524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2:79" x14ac:dyDescent="0.3">
      <c r="B675" s="500"/>
      <c r="C675" s="512"/>
      <c r="D675" s="503" t="s">
        <v>145</v>
      </c>
      <c r="E675" s="15"/>
      <c r="F675" s="15"/>
      <c r="G675" s="15"/>
      <c r="H675" s="16">
        <f>SUM(D140:D146)</f>
        <v>427527</v>
      </c>
      <c r="I675" s="15"/>
      <c r="J675" s="16">
        <f>+H675/7</f>
        <v>61075.285714285717</v>
      </c>
      <c r="K675" s="15"/>
      <c r="L675" s="15"/>
      <c r="M675" s="15"/>
      <c r="N675" s="15"/>
      <c r="O675" s="15"/>
      <c r="P675" s="513"/>
      <c r="V675" s="500"/>
      <c r="AJ675" s="98"/>
      <c r="AK675" s="98"/>
      <c r="AL675" s="98"/>
      <c r="AM675" s="98"/>
      <c r="AN675" s="98"/>
      <c r="AO675" s="98"/>
      <c r="AP675" s="98"/>
      <c r="AQ675" s="98"/>
      <c r="AR675" s="98"/>
      <c r="AS675" s="98"/>
      <c r="AT675" s="78"/>
      <c r="AU675" s="98"/>
      <c r="AV675" s="140"/>
      <c r="AW675" s="140"/>
      <c r="AX675" s="140"/>
      <c r="AY675" s="140"/>
      <c r="AZ675" s="98"/>
      <c r="BA675" s="98"/>
      <c r="BB675" s="98"/>
      <c r="BC675" s="98"/>
    </row>
    <row r="676" spans="2:79" x14ac:dyDescent="0.3">
      <c r="B676" s="506"/>
      <c r="C676" s="512"/>
      <c r="D676" s="503" t="s">
        <v>144</v>
      </c>
      <c r="E676" s="15"/>
      <c r="F676" s="15"/>
      <c r="G676" s="15"/>
      <c r="H676" s="16">
        <f>SUM(D147:D153)</f>
        <v>383516</v>
      </c>
      <c r="I676" s="15"/>
      <c r="J676" s="16">
        <f>+H676/7</f>
        <v>54788</v>
      </c>
      <c r="K676" s="15"/>
      <c r="L676" s="15"/>
      <c r="M676" s="15"/>
      <c r="N676" s="15"/>
      <c r="O676" s="518">
        <f>+H674-H676</f>
        <v>88465</v>
      </c>
      <c r="P676" s="513"/>
      <c r="V676" s="500"/>
      <c r="AA676">
        <f>+O676/7</f>
        <v>12637.857142857143</v>
      </c>
      <c r="AJ676" s="98"/>
      <c r="AK676" s="98"/>
      <c r="AL676" s="98"/>
      <c r="AM676" s="98"/>
      <c r="AN676" s="98"/>
      <c r="AO676" s="98"/>
      <c r="AP676" s="98"/>
      <c r="AQ676" s="98"/>
      <c r="AR676" s="98"/>
      <c r="AS676" s="98"/>
      <c r="AT676" s="98"/>
      <c r="AU676" s="98"/>
      <c r="AV676" s="78"/>
      <c r="AW676" s="78"/>
      <c r="AX676" s="78"/>
      <c r="AY676" s="78"/>
      <c r="AZ676" s="98"/>
      <c r="BA676" s="141"/>
      <c r="BB676" s="98"/>
      <c r="BC676" s="98"/>
    </row>
    <row r="677" spans="2:79" x14ac:dyDescent="0.3">
      <c r="B677" s="507"/>
      <c r="C677" s="512"/>
      <c r="D677" s="519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60">
        <f>+O676/H674</f>
        <v>0.18743339244588236</v>
      </c>
      <c r="P677" s="513"/>
      <c r="V677" s="500"/>
      <c r="X677" s="61"/>
      <c r="Y677" s="61"/>
      <c r="Z677" s="98"/>
      <c r="AA677" s="98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  <c r="AN677" s="98"/>
      <c r="AO677" s="98"/>
      <c r="AP677" s="78">
        <v>480454</v>
      </c>
      <c r="AQ677" s="98"/>
      <c r="AR677" s="98"/>
      <c r="AS677" s="98"/>
      <c r="AT677" s="98"/>
      <c r="AU677" s="98"/>
      <c r="AV677" s="98"/>
      <c r="AW677" s="98"/>
      <c r="AX677" s="98"/>
      <c r="AY677" s="98"/>
      <c r="AZ677" s="98"/>
      <c r="BA677" s="98"/>
      <c r="BB677" s="98"/>
      <c r="BC677" s="98"/>
    </row>
    <row r="678" spans="2:79" ht="15" thickBot="1" x14ac:dyDescent="0.35">
      <c r="B678" s="507"/>
      <c r="C678" s="520"/>
      <c r="D678" s="521"/>
      <c r="E678" s="521"/>
      <c r="F678" s="521"/>
      <c r="G678" s="521"/>
      <c r="H678" s="521"/>
      <c r="I678" s="521"/>
      <c r="J678" s="522"/>
      <c r="K678" s="521"/>
      <c r="L678" s="521"/>
      <c r="M678" s="521"/>
      <c r="N678" s="521"/>
      <c r="O678" s="521"/>
      <c r="P678" s="523"/>
      <c r="V678" s="500"/>
      <c r="X678" s="61"/>
      <c r="Y678" s="61"/>
      <c r="Z678" s="98"/>
      <c r="AA678" s="98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  <c r="AN678" s="98"/>
      <c r="AO678" s="98"/>
      <c r="AP678" s="140">
        <f>+N201</f>
        <v>290088</v>
      </c>
      <c r="AQ678" s="98"/>
      <c r="AR678" s="98"/>
      <c r="AS678" s="98"/>
      <c r="AT678" s="98"/>
      <c r="AU678" s="98"/>
      <c r="AV678" s="98"/>
      <c r="AW678" s="98"/>
      <c r="AX678" s="98"/>
      <c r="AY678" s="98"/>
      <c r="AZ678" s="98"/>
      <c r="BA678" s="98"/>
      <c r="BB678" s="98"/>
      <c r="BC678" s="98"/>
    </row>
    <row r="679" spans="2:79" x14ac:dyDescent="0.3">
      <c r="B679" s="507"/>
      <c r="C679" s="500"/>
      <c r="D679" s="508"/>
      <c r="E679" s="500"/>
      <c r="F679" s="500"/>
      <c r="G679" s="500"/>
      <c r="H679" s="509"/>
      <c r="I679" s="500"/>
      <c r="J679" s="500"/>
      <c r="K679" s="500"/>
      <c r="L679" s="500"/>
      <c r="M679" s="500"/>
      <c r="N679" s="500"/>
      <c r="O679" s="500"/>
      <c r="P679" s="500"/>
      <c r="Q679" s="500"/>
      <c r="R679" s="500"/>
      <c r="S679" s="500"/>
      <c r="T679" s="500"/>
      <c r="U679" s="500"/>
      <c r="V679" s="500"/>
      <c r="X679" s="61"/>
      <c r="Y679" s="61"/>
      <c r="Z679" s="98"/>
      <c r="AA679" s="98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140">
        <f>+AP677-AP678</f>
        <v>190366</v>
      </c>
      <c r="AQ679" s="98"/>
      <c r="AR679" s="98"/>
    </row>
    <row r="680" spans="2:79" x14ac:dyDescent="0.3">
      <c r="B680" s="1"/>
      <c r="D680" s="55"/>
      <c r="X680" s="61"/>
      <c r="Y680" s="61"/>
      <c r="Z680" s="98"/>
      <c r="AA680" s="98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84">
        <f>+AP679/AP677</f>
        <v>0.3962210742339537</v>
      </c>
      <c r="AQ680" s="98"/>
      <c r="AR680" s="98"/>
    </row>
    <row r="681" spans="2:79" x14ac:dyDescent="0.3">
      <c r="B681" s="55"/>
      <c r="D681" s="55"/>
      <c r="J681" s="56">
        <f>+J674-J676</f>
        <v>12637.857142857145</v>
      </c>
      <c r="X681" s="61"/>
      <c r="Y681" s="61"/>
      <c r="Z681" s="98"/>
      <c r="AA681" s="98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  <c r="AN681" s="98"/>
      <c r="AO681" s="98"/>
      <c r="AP681" s="98"/>
      <c r="AQ681" s="98"/>
      <c r="AR681" s="98"/>
    </row>
    <row r="682" spans="2:79" x14ac:dyDescent="0.3">
      <c r="B682" s="57"/>
      <c r="D682" s="55"/>
      <c r="X682" s="61"/>
      <c r="Y682" s="61"/>
      <c r="Z682" s="98"/>
      <c r="AA682" s="98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98"/>
      <c r="AQ682" s="98"/>
      <c r="AR682" s="98"/>
    </row>
    <row r="683" spans="2:79" x14ac:dyDescent="0.3">
      <c r="B683" s="1"/>
      <c r="D683" s="55"/>
      <c r="X683" s="61"/>
      <c r="Y683" s="61"/>
      <c r="Z683" s="98"/>
      <c r="AA683" s="98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  <c r="AN683" s="98"/>
      <c r="AO683" s="98"/>
      <c r="AP683" s="98"/>
      <c r="AQ683" s="98"/>
      <c r="AR683" s="98"/>
    </row>
    <row r="684" spans="2:79" x14ac:dyDescent="0.3">
      <c r="B684" s="1"/>
      <c r="D684" s="55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</row>
    <row r="685" spans="2:79" x14ac:dyDescent="0.3">
      <c r="B685" s="1"/>
      <c r="D685" s="55"/>
      <c r="AT685" s="500"/>
      <c r="AU685" s="500"/>
      <c r="AV685" s="500"/>
      <c r="AW685" s="500"/>
      <c r="AX685" s="500"/>
      <c r="AY685" s="500"/>
      <c r="AZ685" s="500"/>
      <c r="BA685" s="500"/>
      <c r="BB685" s="500"/>
      <c r="BC685" s="500"/>
      <c r="BD685" s="500"/>
      <c r="BE685" s="500"/>
      <c r="BF685" s="500"/>
      <c r="BG685" s="500"/>
      <c r="BH685" s="500"/>
      <c r="BI685" s="500"/>
    </row>
    <row r="686" spans="2:79" ht="15.6" x14ac:dyDescent="0.3">
      <c r="B686" s="1"/>
      <c r="D686" s="55"/>
      <c r="AT686" s="500"/>
      <c r="AU686" s="533"/>
      <c r="AV686" s="534"/>
      <c r="AW686" s="534"/>
      <c r="AX686" s="534"/>
      <c r="AY686" s="534"/>
      <c r="AZ686" s="534"/>
      <c r="BA686" s="534"/>
      <c r="BB686" s="534"/>
      <c r="BC686" s="534"/>
      <c r="BD686" s="534"/>
      <c r="BE686" s="534" t="s">
        <v>156</v>
      </c>
      <c r="BF686" s="534"/>
      <c r="BG686" s="534" t="s">
        <v>2</v>
      </c>
      <c r="BH686" s="533"/>
      <c r="BI686" s="500"/>
    </row>
    <row r="687" spans="2:79" ht="16.2" thickBot="1" x14ac:dyDescent="0.35">
      <c r="B687" s="57" t="e">
        <f>+B686/B685</f>
        <v>#DIV/0!</v>
      </c>
      <c r="D687" s="55"/>
      <c r="AT687" s="500"/>
      <c r="AU687" s="533"/>
      <c r="AV687" s="634" t="s">
        <v>155</v>
      </c>
      <c r="AW687" s="634"/>
      <c r="AX687" s="634"/>
      <c r="AY687" s="534"/>
      <c r="AZ687" s="534"/>
      <c r="BA687" s="535" t="s">
        <v>20</v>
      </c>
      <c r="BB687" s="534"/>
      <c r="BC687" s="535" t="s">
        <v>3</v>
      </c>
      <c r="BD687" s="534"/>
      <c r="BE687" s="535" t="s">
        <v>65</v>
      </c>
      <c r="BF687" s="534"/>
      <c r="BG687" s="535" t="s">
        <v>65</v>
      </c>
      <c r="BH687" s="533"/>
      <c r="BI687" s="500"/>
    </row>
    <row r="688" spans="2:79" ht="21" x14ac:dyDescent="0.4">
      <c r="B688" s="1"/>
      <c r="D688" s="55"/>
      <c r="AT688" s="500"/>
      <c r="AU688" s="533"/>
      <c r="AV688" s="536" t="s">
        <v>143</v>
      </c>
      <c r="AW688" s="533"/>
      <c r="AX688" s="537"/>
      <c r="AY688" s="533"/>
      <c r="AZ688" s="533"/>
      <c r="BA688" s="538">
        <f>+N143</f>
        <v>1970617</v>
      </c>
      <c r="BB688" s="537"/>
      <c r="BC688" s="537"/>
      <c r="BD688" s="537"/>
      <c r="BE688" s="537"/>
      <c r="BF688" s="537"/>
      <c r="BG688" s="537"/>
      <c r="BH688" s="533"/>
      <c r="BI688" s="500"/>
    </row>
    <row r="689" spans="2:61" ht="21" x14ac:dyDescent="0.4">
      <c r="B689" s="1"/>
      <c r="D689" s="55"/>
      <c r="AT689" s="500"/>
      <c r="AU689" s="533"/>
      <c r="AV689" s="536" t="s">
        <v>151</v>
      </c>
      <c r="AW689" s="533"/>
      <c r="AX689" s="537"/>
      <c r="AY689" s="533"/>
      <c r="AZ689" s="533"/>
      <c r="BA689" s="538">
        <f>+N174</f>
        <v>1493931</v>
      </c>
      <c r="BB689" s="537"/>
      <c r="BC689" s="538">
        <f>+BA689-BA688</f>
        <v>-476686</v>
      </c>
      <c r="BD689" s="537"/>
      <c r="BE689" s="539">
        <f>+BC689/BA688</f>
        <v>-0.24189682723735764</v>
      </c>
      <c r="BF689" s="537"/>
      <c r="BG689" s="537"/>
      <c r="BH689" s="533"/>
      <c r="BI689" s="500"/>
    </row>
    <row r="690" spans="2:61" ht="21" x14ac:dyDescent="0.4">
      <c r="B690" s="1">
        <f>+B686*50</f>
        <v>0</v>
      </c>
      <c r="D690" s="55"/>
      <c r="AT690" s="500"/>
      <c r="AU690" s="533"/>
      <c r="AV690" s="536" t="s">
        <v>152</v>
      </c>
      <c r="AW690" s="533"/>
      <c r="AX690" s="537"/>
      <c r="AY690" s="533"/>
      <c r="AZ690" s="533"/>
      <c r="BA690" s="538">
        <f>+N204</f>
        <v>1202331</v>
      </c>
      <c r="BB690" s="537"/>
      <c r="BC690" s="538">
        <f>+BA690-BA689</f>
        <v>-291600</v>
      </c>
      <c r="BD690" s="537"/>
      <c r="BE690" s="539">
        <f>+BC690/BA689</f>
        <v>-0.19518973767864781</v>
      </c>
      <c r="BF690" s="537"/>
      <c r="BG690" s="537"/>
      <c r="BH690" s="533"/>
      <c r="BI690" s="500"/>
    </row>
    <row r="691" spans="2:61" ht="21" x14ac:dyDescent="0.4">
      <c r="B691" s="1"/>
      <c r="D691" s="55"/>
      <c r="AT691" s="500"/>
      <c r="AU691" s="533"/>
      <c r="AV691" s="536" t="s">
        <v>153</v>
      </c>
      <c r="AW691" s="533"/>
      <c r="AX691" s="537"/>
      <c r="AY691" s="533"/>
      <c r="AZ691" s="540" t="s">
        <v>26</v>
      </c>
      <c r="BA691" s="538">
        <f>+N218</f>
        <v>371489</v>
      </c>
      <c r="BB691" s="537"/>
      <c r="BC691" s="538">
        <f>+BA691-BA690</f>
        <v>-830842</v>
      </c>
      <c r="BD691" s="537"/>
      <c r="BE691" s="539">
        <f>+BC691/BA690</f>
        <v>-0.69102601529861574</v>
      </c>
      <c r="BF691" s="537"/>
      <c r="BG691" s="539">
        <f>+(BA691-BA688)/BA688</f>
        <v>-0.81148594577231392</v>
      </c>
      <c r="BH691" s="533"/>
      <c r="BI691" s="500"/>
    </row>
    <row r="692" spans="2:61" x14ac:dyDescent="0.3">
      <c r="B692" s="1"/>
      <c r="D692" s="55"/>
      <c r="AT692" s="500"/>
      <c r="AU692" s="533"/>
      <c r="AV692" s="533"/>
      <c r="AW692" s="533"/>
      <c r="AX692" s="533"/>
      <c r="AY692" s="533"/>
      <c r="AZ692" s="533"/>
      <c r="BA692" s="533"/>
      <c r="BB692" s="533"/>
      <c r="BC692" s="533"/>
      <c r="BD692" s="533"/>
      <c r="BE692" s="533"/>
      <c r="BF692" s="533"/>
      <c r="BG692" s="533"/>
      <c r="BH692" s="533"/>
      <c r="BI692" s="500"/>
    </row>
    <row r="693" spans="2:61" ht="16.2" x14ac:dyDescent="0.3">
      <c r="B693" s="1"/>
      <c r="D693" s="55"/>
      <c r="AT693" s="500"/>
      <c r="AU693" s="533"/>
      <c r="AV693" s="533"/>
      <c r="AW693" s="533"/>
      <c r="AX693" s="541" t="s">
        <v>26</v>
      </c>
      <c r="AY693" s="533"/>
      <c r="AZ693" s="542" t="s">
        <v>154</v>
      </c>
      <c r="BA693" s="533"/>
      <c r="BB693" s="533"/>
      <c r="BC693" s="533"/>
      <c r="BD693" s="533"/>
      <c r="BE693" s="533"/>
      <c r="BF693" s="533"/>
      <c r="BG693" s="533"/>
      <c r="BH693" s="533"/>
      <c r="BI693" s="500"/>
    </row>
    <row r="694" spans="2:61" x14ac:dyDescent="0.3">
      <c r="B694" s="1"/>
      <c r="D694" s="55"/>
      <c r="AT694" s="500"/>
      <c r="AU694" s="533"/>
      <c r="AV694" s="533"/>
      <c r="AW694" s="533"/>
      <c r="AX694" s="533"/>
      <c r="AY694" s="533"/>
      <c r="AZ694" s="533"/>
      <c r="BA694" s="533"/>
      <c r="BB694" s="533"/>
      <c r="BC694" s="533"/>
      <c r="BD694" s="533"/>
      <c r="BE694" s="533"/>
      <c r="BF694" s="533"/>
      <c r="BG694" s="533"/>
      <c r="BH694" s="533"/>
      <c r="BI694" s="500"/>
    </row>
    <row r="695" spans="2:61" x14ac:dyDescent="0.3">
      <c r="B695" s="1"/>
      <c r="D695" s="55"/>
      <c r="AT695" s="532"/>
      <c r="AU695" s="532"/>
      <c r="AV695" s="532"/>
      <c r="AW695" s="532"/>
      <c r="AX695" s="532"/>
      <c r="AY695" s="532"/>
      <c r="AZ695" s="532"/>
      <c r="BA695" s="532"/>
      <c r="BB695" s="532"/>
      <c r="BC695" s="532"/>
      <c r="BD695" s="532"/>
      <c r="BE695" s="532"/>
      <c r="BF695" s="532"/>
      <c r="BG695" s="532"/>
      <c r="BH695" s="532"/>
      <c r="BI695" s="532"/>
    </row>
    <row r="696" spans="2:61" x14ac:dyDescent="0.3">
      <c r="B696" s="1"/>
      <c r="D696" s="55"/>
    </row>
    <row r="697" spans="2:61" x14ac:dyDescent="0.3">
      <c r="B697" s="1"/>
      <c r="D697" s="55"/>
      <c r="AS697" s="61"/>
      <c r="AT697" s="500"/>
      <c r="AU697" s="500"/>
      <c r="AV697" s="500"/>
      <c r="AW697" s="500"/>
      <c r="AX697" s="500"/>
      <c r="AY697" s="500"/>
      <c r="AZ697" s="500"/>
      <c r="BA697" s="500"/>
      <c r="BB697" s="500"/>
      <c r="BC697" s="500"/>
      <c r="BD697" s="500"/>
      <c r="BE697" s="500"/>
      <c r="BF697" s="500"/>
      <c r="BG697" s="500"/>
      <c r="BH697" s="500"/>
      <c r="BI697" s="500"/>
    </row>
    <row r="698" spans="2:61" x14ac:dyDescent="0.3">
      <c r="B698" s="1"/>
      <c r="D698" s="55"/>
      <c r="AT698" s="500"/>
      <c r="AU698" s="550"/>
      <c r="AV698" s="550"/>
      <c r="AW698" s="550"/>
      <c r="AX698" s="550"/>
      <c r="AY698" s="550"/>
      <c r="AZ698" s="550"/>
      <c r="BA698" s="550"/>
      <c r="BB698" s="550"/>
      <c r="BC698" s="550"/>
      <c r="BD698" s="550"/>
      <c r="BE698" s="550"/>
      <c r="BF698" s="550"/>
      <c r="BG698" s="550"/>
      <c r="BH698" s="550"/>
      <c r="BI698" s="500"/>
    </row>
    <row r="699" spans="2:61" ht="15" thickBot="1" x14ac:dyDescent="0.35">
      <c r="B699" s="1"/>
      <c r="D699" s="55"/>
      <c r="AT699" s="500"/>
      <c r="AU699" s="550"/>
      <c r="AV699" s="610" t="s">
        <v>160</v>
      </c>
      <c r="AW699" s="610"/>
      <c r="AX699" s="610"/>
      <c r="AY699" s="551"/>
      <c r="AZ699" s="551"/>
      <c r="BA699" s="552" t="s">
        <v>23</v>
      </c>
      <c r="BB699" s="553"/>
      <c r="BC699" s="552" t="s">
        <v>3</v>
      </c>
      <c r="BD699" s="553"/>
      <c r="BE699" s="552" t="s">
        <v>20</v>
      </c>
      <c r="BF699" s="553"/>
      <c r="BG699" s="552" t="s">
        <v>21</v>
      </c>
      <c r="BH699" s="550"/>
      <c r="BI699" s="500"/>
    </row>
    <row r="700" spans="2:61" x14ac:dyDescent="0.3">
      <c r="B700" s="1"/>
      <c r="AT700" s="500"/>
      <c r="AU700" s="550"/>
      <c r="AV700" s="551" t="s">
        <v>143</v>
      </c>
      <c r="AW700" s="551"/>
      <c r="AX700" s="551"/>
      <c r="AY700" s="551"/>
      <c r="AZ700" s="551"/>
      <c r="BA700" s="554">
        <f>+BK275</f>
        <v>13351981</v>
      </c>
      <c r="BB700" s="551"/>
      <c r="BC700" s="551"/>
      <c r="BD700" s="551"/>
      <c r="BE700" s="555">
        <f>+N143</f>
        <v>1970617</v>
      </c>
      <c r="BF700" s="551"/>
      <c r="BG700" s="556">
        <f>+BE700/BA700</f>
        <v>0.14758985951223269</v>
      </c>
      <c r="BH700" s="550"/>
      <c r="BI700" s="500"/>
    </row>
    <row r="701" spans="2:61" x14ac:dyDescent="0.3">
      <c r="B701" s="1"/>
      <c r="AT701" s="500"/>
      <c r="AU701" s="550"/>
      <c r="AV701" s="551"/>
      <c r="AW701" s="551"/>
      <c r="AX701" s="551"/>
      <c r="AY701" s="551"/>
      <c r="AZ701" s="551"/>
      <c r="BA701" s="554"/>
      <c r="BB701" s="551"/>
      <c r="BC701" s="551"/>
      <c r="BD701" s="551"/>
      <c r="BE701" s="551"/>
      <c r="BF701" s="551"/>
      <c r="BG701" s="556"/>
      <c r="BH701" s="550"/>
      <c r="BI701" s="500"/>
    </row>
    <row r="702" spans="2:61" x14ac:dyDescent="0.3">
      <c r="B702" s="1"/>
      <c r="AT702" s="500"/>
      <c r="AU702" s="550"/>
      <c r="AV702" s="551" t="s">
        <v>159</v>
      </c>
      <c r="AW702" s="551"/>
      <c r="AX702" s="551"/>
      <c r="AY702" s="551"/>
      <c r="AZ702" s="551"/>
      <c r="BA702" s="554">
        <v>52440389</v>
      </c>
      <c r="BB702" s="551"/>
      <c r="BC702" s="556">
        <f>+(BA702-BA700)/BA700</f>
        <v>2.9275362210296736</v>
      </c>
      <c r="BD702" s="551"/>
      <c r="BE702" s="555">
        <f>+N273</f>
        <v>1462688</v>
      </c>
      <c r="BF702" s="551"/>
      <c r="BG702" s="556">
        <f>+BE702/BA702</f>
        <v>2.7892394162064665E-2</v>
      </c>
      <c r="BH702" s="550"/>
      <c r="BI702" s="500"/>
    </row>
    <row r="703" spans="2:61" x14ac:dyDescent="0.3">
      <c r="B703" s="1"/>
      <c r="AT703" s="500"/>
      <c r="AU703" s="550"/>
      <c r="AV703" s="551"/>
      <c r="AW703" s="551"/>
      <c r="AX703" s="551"/>
      <c r="AY703" s="551"/>
      <c r="AZ703" s="551"/>
      <c r="BA703" s="554"/>
      <c r="BB703" s="551"/>
      <c r="BC703" s="551"/>
      <c r="BD703" s="551"/>
      <c r="BE703" s="551"/>
      <c r="BF703" s="551"/>
      <c r="BG703" s="551"/>
      <c r="BH703" s="550"/>
      <c r="BI703" s="500"/>
    </row>
    <row r="704" spans="2:61" x14ac:dyDescent="0.3">
      <c r="B704" s="1"/>
      <c r="AT704" s="500"/>
      <c r="AU704" s="550"/>
      <c r="AV704" s="631" t="s">
        <v>105</v>
      </c>
      <c r="AW704" s="631"/>
      <c r="AX704" s="631"/>
      <c r="AY704" s="631"/>
      <c r="AZ704" s="551"/>
      <c r="BA704" s="555">
        <f>+BA702-BA700</f>
        <v>39088408</v>
      </c>
      <c r="BB704" s="551"/>
      <c r="BC704" s="551"/>
      <c r="BD704" s="551"/>
      <c r="BE704" s="555">
        <f>+BE702-BE700</f>
        <v>-507929</v>
      </c>
      <c r="BF704" s="551"/>
      <c r="BG704" s="558"/>
      <c r="BH704" s="550"/>
      <c r="BI704" s="500"/>
    </row>
    <row r="705" spans="2:68" x14ac:dyDescent="0.3">
      <c r="B705" s="1"/>
      <c r="AT705" s="500"/>
      <c r="AU705" s="550"/>
      <c r="AV705" s="550"/>
      <c r="AW705" s="550"/>
      <c r="AX705" s="550"/>
      <c r="AY705" s="550"/>
      <c r="AZ705" s="550"/>
      <c r="BA705" s="550"/>
      <c r="BB705" s="550"/>
      <c r="BC705" s="550"/>
      <c r="BD705" s="550"/>
      <c r="BE705" s="550"/>
      <c r="BF705" s="550"/>
      <c r="BG705" s="550"/>
      <c r="BH705" s="550"/>
      <c r="BI705" s="500"/>
    </row>
    <row r="706" spans="2:68" x14ac:dyDescent="0.3">
      <c r="B706" s="1"/>
      <c r="AT706" s="500"/>
      <c r="AU706" s="500"/>
      <c r="AV706" s="500"/>
      <c r="AW706" s="500"/>
      <c r="AX706" s="500"/>
      <c r="AY706" s="500"/>
      <c r="AZ706" s="500"/>
      <c r="BA706" s="500"/>
      <c r="BB706" s="500"/>
      <c r="BC706" s="500"/>
      <c r="BD706" s="500"/>
      <c r="BE706" s="557"/>
      <c r="BF706" s="500"/>
      <c r="BG706" s="507"/>
      <c r="BH706" s="500"/>
      <c r="BI706" s="500"/>
    </row>
    <row r="707" spans="2:68" x14ac:dyDescent="0.3">
      <c r="B707" s="1"/>
    </row>
    <row r="708" spans="2:68" x14ac:dyDescent="0.3">
      <c r="B708" s="1"/>
    </row>
    <row r="709" spans="2:68" x14ac:dyDescent="0.3">
      <c r="B709" s="1"/>
      <c r="H709" s="1">
        <v>4000000</v>
      </c>
      <c r="AR709" s="500"/>
      <c r="AS709" s="500"/>
      <c r="AT709" s="500"/>
      <c r="AU709" s="500"/>
      <c r="AV709" s="500"/>
      <c r="AW709" s="500"/>
      <c r="AX709" s="500"/>
      <c r="AY709" s="500"/>
      <c r="AZ709" s="500"/>
      <c r="BA709" s="500"/>
      <c r="BB709" s="500"/>
      <c r="BC709" s="500"/>
      <c r="BD709" s="500"/>
      <c r="BE709" s="500"/>
      <c r="BF709" s="500"/>
      <c r="BG709" s="500"/>
      <c r="BH709" s="500"/>
      <c r="BI709" s="500"/>
    </row>
    <row r="710" spans="2:68" ht="15.6" x14ac:dyDescent="0.3">
      <c r="B710" s="1"/>
      <c r="H710" s="1"/>
      <c r="AR710" s="500"/>
      <c r="AS710" s="626" t="s">
        <v>170</v>
      </c>
      <c r="AT710" s="626"/>
      <c r="AU710" s="626"/>
      <c r="AV710" s="626"/>
      <c r="AW710" s="626"/>
      <c r="AX710" s="626"/>
      <c r="AY710" s="626"/>
      <c r="AZ710" s="626"/>
      <c r="BA710" s="626"/>
      <c r="BB710" s="626"/>
      <c r="BC710" s="626"/>
      <c r="BD710" s="626"/>
      <c r="BE710" s="626"/>
      <c r="BF710" s="626"/>
      <c r="BG710" s="626"/>
      <c r="BH710" s="626"/>
      <c r="BI710" s="500"/>
    </row>
    <row r="711" spans="2:68" x14ac:dyDescent="0.3">
      <c r="H711" s="1">
        <f>+H709/7</f>
        <v>571428.57142857148</v>
      </c>
      <c r="AR711" s="500"/>
      <c r="AS711" s="533"/>
      <c r="AT711" s="561"/>
      <c r="AU711" s="561"/>
      <c r="AV711" s="561"/>
      <c r="AW711" s="561"/>
      <c r="AX711" s="561"/>
      <c r="AY711" s="561"/>
      <c r="AZ711" s="561"/>
      <c r="BA711" s="561"/>
      <c r="BB711" s="561"/>
      <c r="BC711" s="561"/>
      <c r="BD711" s="561"/>
      <c r="BE711" s="632" t="s">
        <v>166</v>
      </c>
      <c r="BF711" s="561"/>
      <c r="BG711" s="638" t="s">
        <v>167</v>
      </c>
      <c r="BH711" s="533"/>
      <c r="BI711" s="500"/>
    </row>
    <row r="712" spans="2:68" x14ac:dyDescent="0.3">
      <c r="AR712" s="500"/>
      <c r="AS712" s="533"/>
      <c r="AT712" s="608" t="s">
        <v>19</v>
      </c>
      <c r="AU712" s="608"/>
      <c r="AV712" s="608"/>
      <c r="AW712" s="608"/>
      <c r="AX712" s="608"/>
      <c r="AY712" s="608"/>
      <c r="AZ712" s="561"/>
      <c r="BA712" s="560" t="s">
        <v>20</v>
      </c>
      <c r="BB712" s="561"/>
      <c r="BC712" s="560" t="s">
        <v>165</v>
      </c>
      <c r="BD712" s="561"/>
      <c r="BE712" s="633"/>
      <c r="BF712" s="561"/>
      <c r="BG712" s="636"/>
      <c r="BH712" s="533"/>
      <c r="BI712" s="500"/>
    </row>
    <row r="713" spans="2:68" x14ac:dyDescent="0.3">
      <c r="H713" t="s">
        <v>168</v>
      </c>
      <c r="J713">
        <v>28</v>
      </c>
      <c r="N713" s="1">
        <f>+H711*J713</f>
        <v>16000000.000000002</v>
      </c>
      <c r="AR713" s="500"/>
      <c r="AS713" s="533"/>
      <c r="AT713" s="628" t="s">
        <v>162</v>
      </c>
      <c r="AU713" s="628"/>
      <c r="AV713" s="628"/>
      <c r="AW713" s="628"/>
      <c r="AX713" s="628"/>
      <c r="AY713" s="561"/>
      <c r="AZ713" s="561"/>
      <c r="BA713" s="562">
        <f>+H174</f>
        <v>6826001</v>
      </c>
      <c r="BB713" s="561"/>
      <c r="BC713" s="561">
        <v>10</v>
      </c>
      <c r="BD713" s="561"/>
      <c r="BE713" s="563">
        <f>+BA713*BC713</f>
        <v>68260010</v>
      </c>
      <c r="BF713" s="561"/>
      <c r="BG713" s="561"/>
      <c r="BH713" s="533"/>
      <c r="BI713" s="500"/>
      <c r="BP713" s="56">
        <f>+BE713-BA713</f>
        <v>61434009</v>
      </c>
    </row>
    <row r="714" spans="2:68" x14ac:dyDescent="0.3">
      <c r="D714" s="56">
        <f>+N713+N714</f>
        <v>33714285.714285716</v>
      </c>
      <c r="H714" t="s">
        <v>169</v>
      </c>
      <c r="J714">
        <v>31</v>
      </c>
      <c r="N714" s="1">
        <f>+J714*H$711</f>
        <v>17714285.714285716</v>
      </c>
      <c r="AR714" s="500"/>
      <c r="AS714" s="533"/>
      <c r="AT714" s="628" t="s">
        <v>171</v>
      </c>
      <c r="AU714" s="628"/>
      <c r="AV714" s="628"/>
      <c r="AW714" s="628"/>
      <c r="AX714" s="628"/>
      <c r="AY714" s="561"/>
      <c r="AZ714" s="561"/>
      <c r="BA714" s="562">
        <f>+BA726-BA713</f>
        <v>3109228</v>
      </c>
      <c r="BB714" s="561"/>
      <c r="BC714" s="561">
        <v>5</v>
      </c>
      <c r="BD714" s="561"/>
      <c r="BE714" s="563">
        <f>+BA714*BC714</f>
        <v>15546140</v>
      </c>
      <c r="BF714" s="561"/>
      <c r="BG714" s="561"/>
      <c r="BH714" s="533"/>
      <c r="BI714" s="500"/>
      <c r="BP714" s="56">
        <f>+BE714-BA714</f>
        <v>12436912</v>
      </c>
    </row>
    <row r="715" spans="2:68" x14ac:dyDescent="0.3">
      <c r="D715" s="56">
        <f>+D714+N715</f>
        <v>50857142.857142866</v>
      </c>
      <c r="H715" t="s">
        <v>138</v>
      </c>
      <c r="J715">
        <v>30</v>
      </c>
      <c r="N715" s="1">
        <f>+J715*H$711</f>
        <v>17142857.142857146</v>
      </c>
      <c r="AR715" s="500"/>
      <c r="AS715" s="533"/>
      <c r="AT715" s="628" t="s">
        <v>163</v>
      </c>
      <c r="AU715" s="628"/>
      <c r="AV715" s="628"/>
      <c r="AW715" s="628"/>
      <c r="AX715" s="628"/>
      <c r="AY715" s="628"/>
      <c r="AZ715" s="628"/>
      <c r="BA715" s="562">
        <f>+BA728-BA726</f>
        <v>16784558</v>
      </c>
      <c r="BB715" s="561"/>
      <c r="BC715" s="561">
        <v>1</v>
      </c>
      <c r="BD715" s="561"/>
      <c r="BE715" s="563">
        <f>+BC715*BA715</f>
        <v>16784558</v>
      </c>
      <c r="BF715" s="561"/>
      <c r="BG715" s="561"/>
      <c r="BH715" s="533"/>
      <c r="BI715" s="500"/>
      <c r="BP715" s="56">
        <f>+BE715-BA715</f>
        <v>0</v>
      </c>
    </row>
    <row r="716" spans="2:68" x14ac:dyDescent="0.3">
      <c r="D716" s="56">
        <f>+D715+N716</f>
        <v>68571428.571428582</v>
      </c>
      <c r="H716" t="s">
        <v>139</v>
      </c>
      <c r="J716">
        <v>31</v>
      </c>
      <c r="N716" s="1">
        <f>+J716*H$711</f>
        <v>17714285.714285716</v>
      </c>
      <c r="AR716" s="500"/>
      <c r="AS716" s="533"/>
      <c r="AT716" s="569" t="s">
        <v>183</v>
      </c>
      <c r="AU716" s="561"/>
      <c r="AV716" s="561"/>
      <c r="AW716" s="561"/>
      <c r="AX716" s="561"/>
      <c r="AY716" s="561"/>
      <c r="AZ716" s="561"/>
      <c r="BA716" s="562">
        <f>SUM(D328:D386)</f>
        <v>4197929</v>
      </c>
      <c r="BB716" s="561"/>
      <c r="BC716" s="561">
        <v>1</v>
      </c>
      <c r="BD716" s="561"/>
      <c r="BE716" s="563">
        <f>+BC716*BA716</f>
        <v>4197929</v>
      </c>
      <c r="BF716" s="561"/>
      <c r="BG716" s="561"/>
      <c r="BH716" s="533"/>
      <c r="BI716" s="500"/>
      <c r="BP716" s="56">
        <f>+BE716-BA716</f>
        <v>0</v>
      </c>
    </row>
    <row r="717" spans="2:68" x14ac:dyDescent="0.3">
      <c r="D717" s="56"/>
      <c r="N717" s="1"/>
      <c r="AR717" s="500"/>
      <c r="AS717" s="533"/>
      <c r="AT717" s="569" t="s">
        <v>188</v>
      </c>
      <c r="AU717" s="561"/>
      <c r="AV717" s="561"/>
      <c r="AW717" s="561"/>
      <c r="AX717" s="561"/>
      <c r="AY717" s="561"/>
      <c r="AZ717" s="561"/>
      <c r="BA717" s="562">
        <f>SUM(D387:D509)</f>
        <v>4225210</v>
      </c>
      <c r="BB717" s="561"/>
      <c r="BC717" s="561">
        <v>1</v>
      </c>
      <c r="BD717" s="561"/>
      <c r="BE717" s="563">
        <f>+BC717*BA717</f>
        <v>4225210</v>
      </c>
      <c r="BF717" s="561"/>
      <c r="BG717" s="561"/>
      <c r="BH717" s="533"/>
      <c r="BI717" s="500"/>
      <c r="BP717" s="56"/>
    </row>
    <row r="718" spans="2:68" x14ac:dyDescent="0.3">
      <c r="AR718" s="500"/>
      <c r="AS718" s="533"/>
      <c r="AT718" s="628" t="s">
        <v>189</v>
      </c>
      <c r="AU718" s="628"/>
      <c r="AV718" s="628"/>
      <c r="AW718" s="628"/>
      <c r="AX718" s="628"/>
      <c r="AY718" s="628"/>
      <c r="AZ718" s="628"/>
      <c r="BA718" s="585">
        <f>SUM(D510:D607)</f>
        <v>9389242</v>
      </c>
      <c r="BB718" s="561"/>
      <c r="BC718" s="561"/>
      <c r="BD718" s="561"/>
      <c r="BE718" s="563"/>
      <c r="BF718" s="561"/>
      <c r="BG718" s="561"/>
      <c r="BH718" s="533"/>
      <c r="BI718" s="500"/>
      <c r="BP718" s="56">
        <f>+BA716-BA717</f>
        <v>-27281</v>
      </c>
    </row>
    <row r="719" spans="2:68" ht="15" thickBot="1" x14ac:dyDescent="0.35">
      <c r="D719" s="56">
        <f>+BE719+D716</f>
        <v>177585275.5714286</v>
      </c>
      <c r="H719" s="59">
        <f>+D719/320000000</f>
        <v>0.55495398616071434</v>
      </c>
      <c r="AR719" s="500"/>
      <c r="AS719" s="533"/>
      <c r="AT719" s="561"/>
      <c r="AU719" s="561"/>
      <c r="AV719" s="561"/>
      <c r="AW719" s="561"/>
      <c r="AX719" s="561"/>
      <c r="AY719" s="561"/>
      <c r="AZ719" s="561"/>
      <c r="BA719" s="564">
        <f>SUM(BA713:BA718)</f>
        <v>44532168</v>
      </c>
      <c r="BB719" s="561"/>
      <c r="BC719" s="561"/>
      <c r="BD719" s="561"/>
      <c r="BE719" s="564">
        <f>SUM(BE713:BE718)</f>
        <v>109013847</v>
      </c>
      <c r="BF719" s="561"/>
      <c r="BG719" s="565">
        <f>+BE719/320000000</f>
        <v>0.34066827187499998</v>
      </c>
      <c r="BH719" s="533"/>
      <c r="BI719" s="500"/>
      <c r="BP719" s="59">
        <f>+BP718/BA716</f>
        <v>-6.4986806589630271E-3</v>
      </c>
    </row>
    <row r="720" spans="2:68" ht="15" thickTop="1" x14ac:dyDescent="0.3">
      <c r="D720" s="56"/>
      <c r="H720" s="59"/>
      <c r="AR720" s="500"/>
      <c r="AS720" s="533"/>
      <c r="AT720" s="575" t="s">
        <v>185</v>
      </c>
      <c r="AU720" s="561"/>
      <c r="AV720" s="561"/>
      <c r="AW720" s="561"/>
      <c r="AX720" s="561"/>
      <c r="AY720" s="561"/>
      <c r="AZ720" s="561"/>
      <c r="BA720" s="484">
        <f>+BY740</f>
        <v>0.58201201201201203</v>
      </c>
      <c r="BB720" s="561"/>
      <c r="BC720" s="561"/>
      <c r="BD720" s="561"/>
      <c r="BE720" s="574"/>
      <c r="BF720" s="561"/>
      <c r="BG720" s="484"/>
      <c r="BH720" s="533"/>
      <c r="BI720" s="500"/>
      <c r="BP720" s="59"/>
    </row>
    <row r="721" spans="4:79" x14ac:dyDescent="0.3">
      <c r="D721" s="56"/>
      <c r="H721" s="59"/>
      <c r="AR721" s="500"/>
      <c r="AS721" s="533"/>
      <c r="AT721" s="575" t="s">
        <v>187</v>
      </c>
      <c r="AU721" s="561"/>
      <c r="AV721" s="561"/>
      <c r="AW721" s="561"/>
      <c r="AX721" s="561"/>
      <c r="AY721" s="561"/>
      <c r="AZ721" s="561"/>
      <c r="BA721" s="576">
        <f>+BA719*BA720</f>
        <v>25918256.696936939</v>
      </c>
      <c r="BB721" s="561"/>
      <c r="BC721" s="561"/>
      <c r="BD721" s="561"/>
      <c r="BE721" s="574"/>
      <c r="BF721" s="561"/>
      <c r="BG721" s="484"/>
      <c r="BH721" s="533"/>
      <c r="BI721" s="500"/>
      <c r="BP721" s="59"/>
    </row>
    <row r="722" spans="4:79" ht="15" thickBot="1" x14ac:dyDescent="0.35">
      <c r="D722" s="56"/>
      <c r="H722" s="59"/>
      <c r="AR722" s="500"/>
      <c r="AS722" s="533"/>
      <c r="AT722" s="575" t="s">
        <v>186</v>
      </c>
      <c r="AU722" s="561"/>
      <c r="AV722" s="561"/>
      <c r="AW722" s="561"/>
      <c r="AX722" s="561"/>
      <c r="AY722" s="561"/>
      <c r="AZ722" s="561"/>
      <c r="BA722" s="564">
        <f>+BA719-BA721</f>
        <v>18613911.303063061</v>
      </c>
      <c r="BB722" s="561"/>
      <c r="BC722" s="561"/>
      <c r="BD722" s="561"/>
      <c r="BE722" s="574"/>
      <c r="BF722" s="561"/>
      <c r="BG722" s="484"/>
      <c r="BH722" s="533"/>
      <c r="BI722" s="500"/>
      <c r="BP722" s="59"/>
    </row>
    <row r="723" spans="4:79" ht="15" thickTop="1" x14ac:dyDescent="0.3">
      <c r="AR723" s="500"/>
      <c r="AS723" s="533"/>
      <c r="AT723" s="561"/>
      <c r="AU723" s="561"/>
      <c r="AV723" s="561"/>
      <c r="AW723" s="561"/>
      <c r="AX723" s="561"/>
      <c r="AY723" s="561"/>
      <c r="AZ723" s="561"/>
      <c r="BA723" s="561"/>
      <c r="BB723" s="561"/>
      <c r="BC723" s="561"/>
      <c r="BD723" s="561"/>
      <c r="BE723" s="561"/>
      <c r="BF723" s="561"/>
      <c r="BG723" s="561"/>
      <c r="BH723" s="533"/>
      <c r="BI723" s="500"/>
      <c r="BP723">
        <v>35761323</v>
      </c>
      <c r="BR723" s="56">
        <f>+BA719-BP723</f>
        <v>8770845</v>
      </c>
    </row>
    <row r="724" spans="4:79" x14ac:dyDescent="0.3">
      <c r="AR724" s="500"/>
      <c r="AS724" s="500"/>
      <c r="AT724" s="500"/>
      <c r="AU724" s="500"/>
      <c r="AV724" s="500"/>
      <c r="AW724" s="500"/>
      <c r="AX724" s="500"/>
      <c r="AY724" s="500"/>
      <c r="AZ724" s="500"/>
      <c r="BA724" s="500"/>
      <c r="BB724" s="500"/>
      <c r="BC724" s="500"/>
      <c r="BD724" s="500"/>
      <c r="BE724" s="500"/>
      <c r="BF724" s="500"/>
      <c r="BG724" s="500"/>
      <c r="BH724" s="500"/>
      <c r="BI724" s="500"/>
    </row>
    <row r="725" spans="4:79" x14ac:dyDescent="0.3">
      <c r="BP725" s="586">
        <v>221538504.58886749</v>
      </c>
      <c r="BQ725" s="587"/>
      <c r="BR725" s="587"/>
      <c r="BS725" s="587"/>
      <c r="BT725" s="587"/>
    </row>
    <row r="726" spans="4:79" x14ac:dyDescent="0.3">
      <c r="AV726" t="s">
        <v>153</v>
      </c>
      <c r="BA726" s="56">
        <f>+H235</f>
        <v>9935229</v>
      </c>
    </row>
    <row r="728" spans="4:79" x14ac:dyDescent="0.3">
      <c r="AV728" t="s">
        <v>164</v>
      </c>
      <c r="BA728" s="56">
        <f>+H327</f>
        <v>26719787</v>
      </c>
    </row>
    <row r="729" spans="4:79" x14ac:dyDescent="0.3">
      <c r="BA729" s="56"/>
    </row>
    <row r="730" spans="4:79" x14ac:dyDescent="0.3">
      <c r="AR730" s="500"/>
      <c r="AS730" s="500"/>
      <c r="AT730" s="500"/>
      <c r="AU730" s="500"/>
      <c r="AV730" s="500"/>
      <c r="AW730" s="500"/>
      <c r="AX730" s="500"/>
      <c r="AY730" s="500"/>
      <c r="AZ730" s="500"/>
      <c r="BA730" s="557"/>
      <c r="BB730" s="500"/>
      <c r="BC730" s="500"/>
      <c r="BD730" s="500"/>
      <c r="BE730" s="500"/>
      <c r="BF730" s="500"/>
      <c r="BG730" s="500"/>
      <c r="BH730" s="500"/>
      <c r="BI730" s="500"/>
      <c r="BJ730" s="500"/>
      <c r="BK730" s="500"/>
      <c r="BL730" s="500"/>
      <c r="BM730" s="500"/>
      <c r="BN730" s="500"/>
      <c r="BO730" s="500"/>
      <c r="BP730" s="500"/>
      <c r="BQ730" s="500"/>
      <c r="BR730" s="500"/>
      <c r="BS730" s="500"/>
      <c r="BT730" s="500"/>
      <c r="BU730" s="500"/>
      <c r="BV730" s="500"/>
      <c r="BW730" s="500"/>
    </row>
    <row r="731" spans="4:79" ht="14.4" customHeight="1" x14ac:dyDescent="0.3">
      <c r="AR731" s="500"/>
      <c r="AS731" s="533"/>
      <c r="AT731" s="608" t="s">
        <v>176</v>
      </c>
      <c r="AU731" s="608"/>
      <c r="AV731" s="608"/>
      <c r="AW731" s="608"/>
      <c r="AX731" s="608"/>
      <c r="AY731" s="608"/>
      <c r="AZ731" s="608"/>
      <c r="BA731" s="608"/>
      <c r="BB731" s="608"/>
      <c r="BC731" s="608"/>
      <c r="BD731" s="608"/>
      <c r="BE731" s="608"/>
      <c r="BF731" s="608"/>
      <c r="BG731" s="608"/>
      <c r="BH731" s="608"/>
      <c r="BI731" s="608"/>
      <c r="BJ731" s="608"/>
      <c r="BK731" s="608"/>
      <c r="BL731" s="608"/>
      <c r="BM731" s="608"/>
      <c r="BN731" s="608"/>
      <c r="BO731" s="608"/>
      <c r="BP731" s="608"/>
      <c r="BQ731" s="608"/>
      <c r="BR731" s="608"/>
      <c r="BS731" s="608"/>
      <c r="BT731" s="608"/>
      <c r="BU731" s="608"/>
      <c r="BV731" s="608"/>
      <c r="BW731" s="500"/>
    </row>
    <row r="732" spans="4:79" ht="14.4" customHeight="1" x14ac:dyDescent="0.3">
      <c r="AR732" s="500"/>
      <c r="AS732" s="533"/>
      <c r="AT732" s="533"/>
      <c r="AU732" s="533"/>
      <c r="AV732" s="533"/>
      <c r="AW732" s="533"/>
      <c r="AX732" s="533"/>
      <c r="AY732" s="533"/>
      <c r="AZ732" s="533"/>
      <c r="BA732" s="629" t="s">
        <v>172</v>
      </c>
      <c r="BB732" s="629"/>
      <c r="BC732" s="629"/>
      <c r="BD732" s="629"/>
      <c r="BE732" s="629"/>
      <c r="BF732" s="561"/>
      <c r="BG732" s="608" t="s">
        <v>180</v>
      </c>
      <c r="BH732" s="608"/>
      <c r="BI732" s="608"/>
      <c r="BJ732" s="608"/>
      <c r="BK732" s="608"/>
      <c r="BL732" s="608"/>
      <c r="BM732" s="608"/>
      <c r="BN732" s="608"/>
      <c r="BO732" s="608"/>
      <c r="BP732" s="608"/>
      <c r="BQ732" s="533"/>
      <c r="BR732" s="635" t="s">
        <v>176</v>
      </c>
      <c r="BS732" s="635"/>
      <c r="BT732" s="635"/>
      <c r="BU732" s="635"/>
      <c r="BV732" s="635"/>
      <c r="BW732" s="500"/>
    </row>
    <row r="733" spans="4:79" x14ac:dyDescent="0.3">
      <c r="AR733" s="500"/>
      <c r="AS733" s="533"/>
      <c r="AT733" s="533"/>
      <c r="AU733" s="533"/>
      <c r="AV733" s="533"/>
      <c r="AW733" s="533"/>
      <c r="AX733" s="533"/>
      <c r="AY733" s="533"/>
      <c r="AZ733" s="533"/>
      <c r="BA733" s="570" t="s">
        <v>177</v>
      </c>
      <c r="BB733" s="571"/>
      <c r="BC733" s="572" t="s">
        <v>182</v>
      </c>
      <c r="BD733" s="571"/>
      <c r="BE733" s="572" t="s">
        <v>178</v>
      </c>
      <c r="BF733" s="561"/>
      <c r="BG733" s="570"/>
      <c r="BH733" s="571"/>
      <c r="BI733" s="630"/>
      <c r="BJ733" s="630"/>
      <c r="BK733" s="630"/>
      <c r="BL733" s="630"/>
      <c r="BM733" s="630"/>
      <c r="BN733" s="630"/>
      <c r="BO733" s="473"/>
      <c r="BP733" s="572"/>
      <c r="BQ733" s="533"/>
      <c r="BR733" s="636"/>
      <c r="BS733" s="636"/>
      <c r="BT733" s="636"/>
      <c r="BU733" s="636"/>
      <c r="BV733" s="636"/>
      <c r="BW733" s="500"/>
    </row>
    <row r="734" spans="4:79" x14ac:dyDescent="0.3">
      <c r="AR734" s="500"/>
      <c r="AS734" s="533"/>
      <c r="AT734" s="533"/>
      <c r="AU734" s="533"/>
      <c r="AV734" s="533"/>
      <c r="AW734" s="533"/>
      <c r="AX734" s="533"/>
      <c r="AY734" s="533"/>
      <c r="AZ734" s="533"/>
      <c r="BA734" s="568" t="s">
        <v>173</v>
      </c>
      <c r="BB734" s="566"/>
      <c r="BC734" s="568" t="s">
        <v>175</v>
      </c>
      <c r="BD734" s="566"/>
      <c r="BE734" s="568" t="s">
        <v>174</v>
      </c>
      <c r="BF734" s="561"/>
      <c r="BG734" s="567" t="s">
        <v>180</v>
      </c>
      <c r="BH734" s="561"/>
      <c r="BI734" s="595" t="s">
        <v>184</v>
      </c>
      <c r="BJ734" s="595"/>
      <c r="BK734" s="595"/>
      <c r="BL734" s="595"/>
      <c r="BM734" s="595"/>
      <c r="BN734" s="595"/>
      <c r="BO734" s="561"/>
      <c r="BP734" s="568" t="s">
        <v>181</v>
      </c>
      <c r="BQ734" s="533"/>
      <c r="BR734" s="637" t="s">
        <v>179</v>
      </c>
      <c r="BS734" s="637"/>
      <c r="BT734" s="637"/>
      <c r="BU734" s="637"/>
      <c r="BV734" s="637"/>
      <c r="BW734" s="500"/>
    </row>
    <row r="735" spans="4:79" x14ac:dyDescent="0.3">
      <c r="AR735" s="500"/>
      <c r="AS735" s="533"/>
      <c r="AT735" s="628" t="s">
        <v>162</v>
      </c>
      <c r="AU735" s="628"/>
      <c r="AV735" s="628"/>
      <c r="AW735" s="628"/>
      <c r="AX735" s="628"/>
      <c r="AY735" s="561"/>
      <c r="AZ735" s="561"/>
      <c r="BA735" s="562">
        <f>+BA713</f>
        <v>6826001</v>
      </c>
      <c r="BB735" s="561"/>
      <c r="BC735" s="562">
        <f>+BE735-BA735</f>
        <v>61434009</v>
      </c>
      <c r="BD735" s="561"/>
      <c r="BE735" s="562">
        <f>+BE713</f>
        <v>68260010</v>
      </c>
      <c r="BF735" s="533"/>
      <c r="BG735" s="563">
        <v>0</v>
      </c>
      <c r="BH735" s="563"/>
      <c r="BI735" s="563"/>
      <c r="BJ735" s="563"/>
      <c r="BK735" s="563"/>
      <c r="BL735" s="563"/>
      <c r="BM735" s="563"/>
      <c r="BN735" s="563">
        <f>+BG735</f>
        <v>0</v>
      </c>
      <c r="BO735" s="563"/>
      <c r="BP735" s="563">
        <f>+BN735*0.5</f>
        <v>0</v>
      </c>
      <c r="BQ735" s="561"/>
      <c r="BR735" s="586">
        <f t="shared" ref="BR735:BR740" si="2025">+BE735+BP735</f>
        <v>68260010</v>
      </c>
      <c r="BS735" s="587"/>
      <c r="BT735" s="587"/>
      <c r="BU735" s="587"/>
      <c r="BV735" s="587"/>
      <c r="BW735" s="500"/>
      <c r="CA735" s="56">
        <f>+BR735</f>
        <v>68260010</v>
      </c>
    </row>
    <row r="736" spans="4:79" x14ac:dyDescent="0.3">
      <c r="AR736" s="500"/>
      <c r="AS736" s="533"/>
      <c r="AT736" s="628" t="s">
        <v>171</v>
      </c>
      <c r="AU736" s="628"/>
      <c r="AV736" s="628"/>
      <c r="AW736" s="628"/>
      <c r="AX736" s="628"/>
      <c r="AY736" s="561"/>
      <c r="AZ736" s="561"/>
      <c r="BA736" s="562">
        <f>+BA735+BA714</f>
        <v>9935229</v>
      </c>
      <c r="BB736" s="561"/>
      <c r="BC736" s="562">
        <f>+BE736-BA736</f>
        <v>73870921</v>
      </c>
      <c r="BD736" s="561"/>
      <c r="BE736" s="562">
        <f>+BE735+BE714</f>
        <v>83806150</v>
      </c>
      <c r="BF736" s="533"/>
      <c r="BG736" s="563">
        <v>0</v>
      </c>
      <c r="BH736" s="563"/>
      <c r="BI736" s="563"/>
      <c r="BJ736" s="563"/>
      <c r="BK736" s="563"/>
      <c r="BL736" s="563"/>
      <c r="BM736" s="563"/>
      <c r="BN736" s="563">
        <f>+BN735+BG736</f>
        <v>0</v>
      </c>
      <c r="BO736" s="563"/>
      <c r="BP736" s="563">
        <f>+BN736*0.5</f>
        <v>0</v>
      </c>
      <c r="BQ736" s="561"/>
      <c r="BR736" s="586">
        <f t="shared" si="2025"/>
        <v>83806150</v>
      </c>
      <c r="BS736" s="587"/>
      <c r="BT736" s="587"/>
      <c r="BU736" s="587"/>
      <c r="BV736" s="587"/>
      <c r="BW736" s="500"/>
    </row>
    <row r="737" spans="42:90" x14ac:dyDescent="0.3">
      <c r="AR737" s="500"/>
      <c r="AS737" s="533"/>
      <c r="AT737" s="628" t="s">
        <v>163</v>
      </c>
      <c r="AU737" s="628"/>
      <c r="AV737" s="628"/>
      <c r="AW737" s="628"/>
      <c r="AX737" s="628"/>
      <c r="AY737" s="628"/>
      <c r="AZ737" s="628"/>
      <c r="BA737" s="562">
        <f>+BA736+BA715</f>
        <v>26719787</v>
      </c>
      <c r="BB737" s="561"/>
      <c r="BC737" s="562">
        <f>(+BE737-BA737)*(1-0.2)</f>
        <v>59096736.800000004</v>
      </c>
      <c r="BD737" s="561"/>
      <c r="BE737" s="562">
        <f>+BE736+BE715</f>
        <v>100590708</v>
      </c>
      <c r="BF737" s="533"/>
      <c r="BG737" s="563">
        <f>13400000+5660000</f>
        <v>19060000</v>
      </c>
      <c r="BH737" s="563"/>
      <c r="BI737" s="588"/>
      <c r="BJ737" s="588"/>
      <c r="BK737" s="588"/>
      <c r="BL737" s="588"/>
      <c r="BM737" s="588"/>
      <c r="BN737" s="588"/>
      <c r="BO737" s="563"/>
      <c r="BP737" s="563">
        <f>+BG737</f>
        <v>19060000</v>
      </c>
      <c r="BQ737" s="561"/>
      <c r="BR737" s="586">
        <f t="shared" si="2025"/>
        <v>119650708</v>
      </c>
      <c r="BS737" s="587"/>
      <c r="BT737" s="587"/>
      <c r="BU737" s="587"/>
      <c r="BV737" s="587"/>
      <c r="BW737" s="500"/>
    </row>
    <row r="738" spans="42:90" x14ac:dyDescent="0.3">
      <c r="AR738" s="500"/>
      <c r="AS738" s="533"/>
      <c r="AT738" s="569" t="s">
        <v>183</v>
      </c>
      <c r="AU738" s="561"/>
      <c r="AV738" s="561"/>
      <c r="AW738" s="561"/>
      <c r="AX738" s="561"/>
      <c r="AY738" s="561"/>
      <c r="AZ738" s="561"/>
      <c r="BA738" s="562">
        <f>+BA737+BA716</f>
        <v>30917716</v>
      </c>
      <c r="BB738" s="561"/>
      <c r="BC738" s="562">
        <f>(+BE738-BA738)*(1-0.34)</f>
        <v>48754807.859999992</v>
      </c>
      <c r="BD738" s="561"/>
      <c r="BE738" s="562">
        <f>+BE737+BE716</f>
        <v>104788637</v>
      </c>
      <c r="BF738" s="533"/>
      <c r="BG738" s="563">
        <f>53420000-BG737</f>
        <v>34360000</v>
      </c>
      <c r="BH738" s="563"/>
      <c r="BI738" s="588"/>
      <c r="BJ738" s="588"/>
      <c r="BK738" s="588"/>
      <c r="BL738" s="588"/>
      <c r="BM738" s="588"/>
      <c r="BN738" s="588"/>
      <c r="BO738" s="563"/>
      <c r="BP738" s="563">
        <f>+BP737+BG738</f>
        <v>53420000</v>
      </c>
      <c r="BQ738" s="561"/>
      <c r="BR738" s="586">
        <f t="shared" si="2025"/>
        <v>158208637</v>
      </c>
      <c r="BS738" s="587"/>
      <c r="BT738" s="587"/>
      <c r="BU738" s="587"/>
      <c r="BV738" s="587"/>
      <c r="BW738" s="500"/>
    </row>
    <row r="739" spans="42:90" x14ac:dyDescent="0.3">
      <c r="AR739" s="500"/>
      <c r="AS739" s="533"/>
      <c r="AT739" s="569" t="s">
        <v>188</v>
      </c>
      <c r="AU739" s="561"/>
      <c r="AV739" s="561"/>
      <c r="AW739" s="561"/>
      <c r="AX739" s="561"/>
      <c r="AY739" s="561"/>
      <c r="AZ739" s="561"/>
      <c r="BA739" s="562">
        <v>17702720</v>
      </c>
      <c r="BB739" s="561"/>
      <c r="BC739" s="562">
        <v>36659557</v>
      </c>
      <c r="BD739" s="561"/>
      <c r="BE739" s="562">
        <f>+BA739+BC739</f>
        <v>54362277</v>
      </c>
      <c r="BF739" s="533"/>
      <c r="BG739" s="563">
        <f>164760000-BP738</f>
        <v>111340000</v>
      </c>
      <c r="BH739" s="563"/>
      <c r="BI739" s="588"/>
      <c r="BJ739" s="588"/>
      <c r="BK739" s="588"/>
      <c r="BL739" s="588"/>
      <c r="BM739" s="588"/>
      <c r="BN739" s="588"/>
      <c r="BO739" s="563"/>
      <c r="BP739" s="563">
        <f>+BP738+BG739</f>
        <v>164760000</v>
      </c>
      <c r="BQ739" s="561"/>
      <c r="BR739" s="586">
        <f t="shared" si="2025"/>
        <v>219122277</v>
      </c>
      <c r="BS739" s="587"/>
      <c r="BT739" s="587"/>
      <c r="BU739" s="587"/>
      <c r="BV739" s="587"/>
      <c r="BW739" s="500"/>
      <c r="CL739" s="1">
        <v>333000000</v>
      </c>
    </row>
    <row r="740" spans="42:90" x14ac:dyDescent="0.3">
      <c r="AR740" s="500"/>
      <c r="AS740" s="533"/>
      <c r="AT740" s="569" t="s">
        <v>189</v>
      </c>
      <c r="AU740" s="561"/>
      <c r="AV740" s="561"/>
      <c r="AW740" s="561"/>
      <c r="AX740" s="561"/>
      <c r="AY740" s="561"/>
      <c r="AZ740" s="561"/>
      <c r="BA740" s="562">
        <f>+BA722</f>
        <v>18613911.303063061</v>
      </c>
      <c r="BB740" s="561"/>
      <c r="BC740" s="562">
        <f>+BC736*BY740</f>
        <v>42993763.360390395</v>
      </c>
      <c r="BD740" s="561"/>
      <c r="BE740" s="562">
        <f>+BA740+BC740</f>
        <v>61607674.66345346</v>
      </c>
      <c r="BF740" s="533"/>
      <c r="BG740" s="563">
        <f>193810000-BP739</f>
        <v>29050000</v>
      </c>
      <c r="BH740" s="563"/>
      <c r="BI740" s="588"/>
      <c r="BJ740" s="588"/>
      <c r="BK740" s="588"/>
      <c r="BL740" s="588"/>
      <c r="BM740" s="588"/>
      <c r="BN740" s="588"/>
      <c r="BO740" s="563"/>
      <c r="BP740" s="563">
        <f>+BP739+BG740</f>
        <v>193810000</v>
      </c>
      <c r="BQ740" s="561"/>
      <c r="BR740" s="586">
        <f t="shared" si="2025"/>
        <v>255417674.66345346</v>
      </c>
      <c r="BS740" s="586"/>
      <c r="BT740" s="586"/>
      <c r="BU740" s="586"/>
      <c r="BV740" s="586"/>
      <c r="BW740" s="500"/>
      <c r="BY740" s="59">
        <f>+BP740/CL739</f>
        <v>0.58201201201201203</v>
      </c>
      <c r="CL740" s="1"/>
    </row>
    <row r="741" spans="42:90" x14ac:dyDescent="0.3">
      <c r="AR741" s="500"/>
      <c r="AS741" s="500"/>
      <c r="AT741" s="500"/>
      <c r="AU741" s="500"/>
      <c r="AV741" s="500"/>
      <c r="AW741" s="500"/>
      <c r="AX741" s="500"/>
      <c r="AY741" s="500"/>
      <c r="AZ741" s="500"/>
      <c r="BA741" s="500"/>
      <c r="BB741" s="500"/>
      <c r="BC741" s="500"/>
      <c r="BD741" s="500"/>
      <c r="BE741" s="500"/>
      <c r="BF741" s="500"/>
      <c r="BG741" s="500"/>
      <c r="BH741" s="500"/>
      <c r="BI741" s="500"/>
      <c r="BJ741" s="500"/>
      <c r="BK741" s="500"/>
      <c r="BL741" s="500"/>
      <c r="BM741" s="500"/>
      <c r="BN741" s="500"/>
      <c r="BO741" s="500"/>
      <c r="BP741" s="500"/>
      <c r="BQ741" s="500"/>
      <c r="BR741" s="500"/>
      <c r="BS741" s="500"/>
      <c r="BT741" s="500"/>
      <c r="BU741" s="500"/>
      <c r="BV741" s="500"/>
      <c r="BW741" s="500"/>
      <c r="CL741" s="59">
        <f>+BR740/CL739</f>
        <v>0.76702004403439472</v>
      </c>
    </row>
    <row r="743" spans="42:90" x14ac:dyDescent="0.3">
      <c r="BA743" s="56">
        <f>+BR739+BA721</f>
        <v>245040533.69693694</v>
      </c>
      <c r="BC743" s="59">
        <f>+BA743/CL739</f>
        <v>0.73585745854936013</v>
      </c>
      <c r="BE743" s="56"/>
      <c r="BG743" s="1">
        <v>191200000</v>
      </c>
      <c r="BP743" s="1">
        <f>+(BP740-BP739)/2</f>
        <v>14525000</v>
      </c>
      <c r="CL743" s="56">
        <f>+CL739-BR739</f>
        <v>113877723</v>
      </c>
    </row>
    <row r="744" spans="42:90" x14ac:dyDescent="0.3">
      <c r="BG744" s="56">
        <f>+BP740-BG743</f>
        <v>2610000</v>
      </c>
      <c r="BP744" s="56">
        <v>1800000</v>
      </c>
    </row>
    <row r="745" spans="42:90" ht="15" thickBot="1" x14ac:dyDescent="0.35">
      <c r="BP745" s="578">
        <f>+BP743-BP744</f>
        <v>12725000</v>
      </c>
    </row>
    <row r="746" spans="42:90" ht="15" thickTop="1" x14ac:dyDescent="0.3">
      <c r="CL746" s="59">
        <f>+BP739/CL739</f>
        <v>0.49477477477477477</v>
      </c>
    </row>
    <row r="748" spans="42:90" x14ac:dyDescent="0.3">
      <c r="BE748" s="500"/>
      <c r="BF748" s="500"/>
      <c r="BG748" s="500"/>
      <c r="BH748" s="500"/>
      <c r="BI748" s="500"/>
      <c r="BJ748" s="500"/>
      <c r="BK748" s="500"/>
      <c r="BL748" s="500"/>
      <c r="BM748" s="500"/>
      <c r="BN748" s="500"/>
      <c r="BO748" s="500"/>
      <c r="BP748" s="500"/>
      <c r="BQ748" s="500"/>
      <c r="BR748" s="500"/>
      <c r="BS748" s="500"/>
      <c r="BT748" s="500"/>
      <c r="BU748" s="500"/>
      <c r="BV748" s="500"/>
      <c r="BW748" s="500"/>
      <c r="BX748" s="500"/>
      <c r="BY748" s="500"/>
    </row>
    <row r="749" spans="42:90" x14ac:dyDescent="0.3">
      <c r="BE749" s="500"/>
      <c r="BF749" s="500"/>
      <c r="BG749" s="500"/>
      <c r="BH749" s="500"/>
      <c r="BI749" s="500"/>
      <c r="BJ749" s="500"/>
      <c r="BK749" s="500"/>
      <c r="BL749" s="500"/>
      <c r="BM749" s="500"/>
      <c r="BN749" s="500"/>
      <c r="BO749" s="500"/>
      <c r="BP749" s="500"/>
      <c r="BQ749" s="500"/>
      <c r="BR749" s="500"/>
      <c r="BS749" s="500"/>
      <c r="BT749" s="500"/>
      <c r="BU749" s="500"/>
      <c r="BV749" s="500"/>
      <c r="BW749" s="500"/>
      <c r="BX749" s="500"/>
      <c r="BY749" s="500"/>
    </row>
    <row r="750" spans="42:90" x14ac:dyDescent="0.3">
      <c r="AP750" s="1">
        <v>1500000</v>
      </c>
      <c r="BE750" s="500"/>
      <c r="BF750" s="500"/>
      <c r="BG750" s="500"/>
      <c r="BH750" s="500"/>
      <c r="BI750" s="500"/>
      <c r="BJ750" s="500"/>
      <c r="BK750" s="500"/>
      <c r="BL750" s="500"/>
      <c r="BM750" s="500"/>
      <c r="BN750" s="500"/>
      <c r="BO750" s="500"/>
      <c r="BP750" s="500"/>
      <c r="BQ750" s="500"/>
      <c r="BR750" s="500"/>
      <c r="BS750" s="500"/>
      <c r="BT750" s="500"/>
      <c r="BU750" s="500"/>
      <c r="BV750" s="500"/>
      <c r="BW750" s="500"/>
      <c r="BX750" s="500"/>
      <c r="BY750" s="500"/>
    </row>
    <row r="751" spans="42:90" x14ac:dyDescent="0.3">
      <c r="AP751">
        <v>7</v>
      </c>
      <c r="BE751" s="500"/>
      <c r="BY751" s="500"/>
      <c r="CL751">
        <v>177090000</v>
      </c>
    </row>
    <row r="752" spans="42:90" x14ac:dyDescent="0.3">
      <c r="AP752" s="1">
        <f>+AP750*AP751</f>
        <v>10500000</v>
      </c>
      <c r="BE752" s="500"/>
      <c r="BY752" s="500"/>
      <c r="CL752" s="231">
        <f>+CL751/CL739</f>
        <v>0.53180180180180181</v>
      </c>
    </row>
    <row r="753" spans="57:90" x14ac:dyDescent="0.3">
      <c r="BE753" s="500"/>
      <c r="BY753" s="500"/>
    </row>
    <row r="754" spans="57:90" x14ac:dyDescent="0.3">
      <c r="BE754" s="500"/>
      <c r="BY754" s="500"/>
    </row>
    <row r="755" spans="57:90" x14ac:dyDescent="0.3">
      <c r="BE755" s="500"/>
      <c r="BY755" s="500"/>
      <c r="CL755" s="56">
        <f>+BR739+27420000</f>
        <v>246542277</v>
      </c>
    </row>
    <row r="756" spans="57:90" x14ac:dyDescent="0.3">
      <c r="BE756" s="500"/>
      <c r="BY756" s="500"/>
    </row>
    <row r="757" spans="57:90" x14ac:dyDescent="0.3">
      <c r="BE757" s="500"/>
      <c r="BY757" s="500"/>
      <c r="CL757" s="59">
        <f>+CL755/CL739</f>
        <v>0.74036719819819818</v>
      </c>
    </row>
    <row r="758" spans="57:90" x14ac:dyDescent="0.3">
      <c r="BE758" s="500"/>
      <c r="BY758" s="500"/>
    </row>
    <row r="759" spans="57:90" x14ac:dyDescent="0.3">
      <c r="BE759" s="500"/>
      <c r="BY759" s="500"/>
    </row>
    <row r="760" spans="57:90" x14ac:dyDescent="0.3">
      <c r="BE760" s="500"/>
      <c r="BY760" s="500"/>
    </row>
    <row r="761" spans="57:90" x14ac:dyDescent="0.3">
      <c r="BE761" s="500"/>
      <c r="BY761" s="500"/>
    </row>
    <row r="762" spans="57:90" x14ac:dyDescent="0.3">
      <c r="BE762" s="500"/>
      <c r="BY762" s="500"/>
    </row>
    <row r="763" spans="57:90" x14ac:dyDescent="0.3">
      <c r="BE763" s="500"/>
      <c r="BY763" s="500"/>
    </row>
    <row r="764" spans="57:90" x14ac:dyDescent="0.3">
      <c r="BE764" s="500"/>
      <c r="BF764" s="500"/>
      <c r="BG764" s="500"/>
      <c r="BH764" s="500"/>
      <c r="BI764" s="500"/>
      <c r="BJ764" s="500"/>
      <c r="BK764" s="500"/>
      <c r="BL764" s="500"/>
      <c r="BM764" s="500"/>
      <c r="BN764" s="500"/>
      <c r="BO764" s="500"/>
      <c r="BP764" s="500"/>
      <c r="BQ764" s="500"/>
      <c r="BR764" s="500"/>
      <c r="BS764" s="500"/>
      <c r="BT764" s="500"/>
      <c r="BU764" s="500"/>
      <c r="BV764" s="500"/>
      <c r="BW764" s="500"/>
      <c r="BX764" s="500"/>
      <c r="BY764" s="500"/>
    </row>
    <row r="765" spans="57:90" x14ac:dyDescent="0.3">
      <c r="BE765" s="500"/>
      <c r="BF765" s="500"/>
      <c r="BG765" s="500"/>
      <c r="BH765" s="500"/>
      <c r="BI765" s="500"/>
      <c r="BJ765" s="500"/>
      <c r="BK765" s="500"/>
      <c r="BL765" s="500"/>
      <c r="BM765" s="500"/>
      <c r="BN765" s="500"/>
      <c r="BO765" s="500"/>
      <c r="BP765" s="500"/>
      <c r="BQ765" s="500"/>
      <c r="BR765" s="500"/>
      <c r="BS765" s="500"/>
      <c r="BT765" s="500"/>
      <c r="BU765" s="500"/>
      <c r="BV765" s="500"/>
      <c r="BW765" s="500"/>
      <c r="BX765" s="500"/>
      <c r="BY765" s="500"/>
    </row>
    <row r="766" spans="57:90" x14ac:dyDescent="0.3">
      <c r="BE766" s="500"/>
      <c r="BF766" s="500"/>
      <c r="BG766" s="500"/>
      <c r="BH766" s="500"/>
      <c r="BI766" s="500"/>
      <c r="BJ766" s="500"/>
      <c r="BK766" s="500"/>
      <c r="BL766" s="500"/>
      <c r="BM766" s="500"/>
      <c r="BN766" s="500"/>
      <c r="BO766" s="500"/>
      <c r="BP766" s="500"/>
      <c r="BQ766" s="500"/>
      <c r="BR766" s="500"/>
      <c r="BS766" s="500"/>
      <c r="BT766" s="500"/>
      <c r="BU766" s="500"/>
      <c r="BV766" s="500"/>
      <c r="BW766" s="500"/>
      <c r="BX766" s="500"/>
      <c r="BY766" s="500"/>
    </row>
    <row r="767" spans="57:90" x14ac:dyDescent="0.3">
      <c r="BE767" s="500"/>
      <c r="BF767" s="500"/>
      <c r="BG767" s="500"/>
      <c r="BH767" s="500"/>
      <c r="BI767" s="500"/>
      <c r="BJ767" s="500"/>
      <c r="BK767" s="500"/>
      <c r="BL767" s="500"/>
      <c r="BM767" s="500"/>
      <c r="BN767" s="500"/>
      <c r="BO767" s="500"/>
      <c r="BP767" s="500"/>
      <c r="BQ767" s="500"/>
      <c r="BR767" s="500"/>
      <c r="BS767" s="500"/>
      <c r="BT767" s="500"/>
      <c r="BU767" s="500"/>
      <c r="BV767" s="500"/>
      <c r="BW767" s="500"/>
      <c r="BX767" s="500"/>
      <c r="BY767" s="500"/>
    </row>
    <row r="768" spans="57:90" x14ac:dyDescent="0.3">
      <c r="BE768" s="500"/>
      <c r="BF768" s="500"/>
      <c r="BG768" s="500"/>
      <c r="BH768" s="500"/>
      <c r="BI768" s="500"/>
      <c r="BJ768" s="500"/>
      <c r="BK768" s="500"/>
      <c r="BL768" s="500"/>
      <c r="BM768" s="500"/>
      <c r="BN768" s="500"/>
      <c r="BO768" s="500"/>
      <c r="BP768" s="500"/>
      <c r="BQ768" s="500"/>
      <c r="BR768" s="500"/>
      <c r="BS768" s="500"/>
      <c r="BT768" s="500"/>
      <c r="BU768" s="500"/>
      <c r="BV768" s="500"/>
      <c r="BW768" s="500"/>
      <c r="BX768" s="500"/>
      <c r="BY768" s="500"/>
    </row>
    <row r="769" spans="57:77" x14ac:dyDescent="0.3">
      <c r="BE769" s="500"/>
      <c r="BF769" s="500"/>
      <c r="BG769" s="500"/>
      <c r="BH769" s="500"/>
      <c r="BI769" s="500"/>
      <c r="BJ769" s="500"/>
      <c r="BK769" s="500"/>
      <c r="BL769" s="500"/>
      <c r="BM769" s="500"/>
      <c r="BN769" s="500"/>
      <c r="BO769" s="500"/>
      <c r="BP769" s="500"/>
      <c r="BQ769" s="500"/>
      <c r="BR769" s="500"/>
      <c r="BS769" s="500"/>
      <c r="BT769" s="500"/>
      <c r="BU769" s="500"/>
      <c r="BV769" s="500"/>
      <c r="BW769" s="500"/>
      <c r="BX769" s="500"/>
      <c r="BY769" s="500"/>
    </row>
    <row r="770" spans="57:77" x14ac:dyDescent="0.3">
      <c r="BE770" s="500"/>
      <c r="BF770" s="500"/>
      <c r="BG770" s="500"/>
      <c r="BH770" s="500"/>
      <c r="BI770" s="500"/>
      <c r="BJ770" s="500"/>
      <c r="BK770" s="500"/>
      <c r="BL770" s="500"/>
      <c r="BM770" s="500"/>
      <c r="BN770" s="500"/>
      <c r="BO770" s="500"/>
      <c r="BP770" s="500"/>
      <c r="BQ770" s="500"/>
      <c r="BR770" s="500"/>
      <c r="BS770" s="500"/>
      <c r="BT770" s="500"/>
      <c r="BU770" s="500"/>
      <c r="BV770" s="500"/>
      <c r="BW770" s="500"/>
      <c r="BX770" s="500"/>
      <c r="BY770" s="500"/>
    </row>
    <row r="771" spans="57:77" x14ac:dyDescent="0.3">
      <c r="BE771" s="500"/>
      <c r="BF771" s="500"/>
      <c r="BG771" s="500"/>
      <c r="BH771" s="500"/>
      <c r="BI771" s="500"/>
      <c r="BJ771" s="500"/>
      <c r="BK771" s="500"/>
      <c r="BL771" s="500"/>
      <c r="BM771" s="500"/>
      <c r="BN771" s="500"/>
      <c r="BO771" s="500"/>
      <c r="BP771" s="500"/>
      <c r="BQ771" s="500"/>
      <c r="BR771" s="500"/>
      <c r="BS771" s="500"/>
      <c r="BT771" s="500"/>
      <c r="BU771" s="500"/>
      <c r="BV771" s="500"/>
      <c r="BW771" s="500"/>
      <c r="BX771" s="500"/>
      <c r="BY771" s="500"/>
    </row>
  </sheetData>
  <mergeCells count="60">
    <mergeCell ref="BR740:BV740"/>
    <mergeCell ref="AV704:AY704"/>
    <mergeCell ref="BE711:BE712"/>
    <mergeCell ref="AV687:AX687"/>
    <mergeCell ref="BR732:BV733"/>
    <mergeCell ref="BR734:BV734"/>
    <mergeCell ref="AT714:AX714"/>
    <mergeCell ref="AT718:AZ718"/>
    <mergeCell ref="AT712:AY712"/>
    <mergeCell ref="AT715:AZ715"/>
    <mergeCell ref="AT731:BV731"/>
    <mergeCell ref="BG711:BG712"/>
    <mergeCell ref="AT713:AX713"/>
    <mergeCell ref="BP725:BT725"/>
    <mergeCell ref="BI739:BN739"/>
    <mergeCell ref="BR735:BV735"/>
    <mergeCell ref="AK644:AN644"/>
    <mergeCell ref="AS710:BH710"/>
    <mergeCell ref="H672:J672"/>
    <mergeCell ref="AK649:AN649"/>
    <mergeCell ref="BI740:BN740"/>
    <mergeCell ref="AT735:AX735"/>
    <mergeCell ref="AT736:AX736"/>
    <mergeCell ref="AT737:AZ737"/>
    <mergeCell ref="BA732:BE732"/>
    <mergeCell ref="BG732:BP732"/>
    <mergeCell ref="BI734:BN734"/>
    <mergeCell ref="BI733:BN733"/>
    <mergeCell ref="AK640:AN640"/>
    <mergeCell ref="AK650:AN650"/>
    <mergeCell ref="AV699:AX699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639:AV639"/>
    <mergeCell ref="AK641:AN641"/>
    <mergeCell ref="AK642:AN642"/>
    <mergeCell ref="AK643:AN643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736:BV736"/>
    <mergeCell ref="BR737:BV737"/>
    <mergeCell ref="BR739:BV739"/>
    <mergeCell ref="BI738:BN738"/>
    <mergeCell ref="BR738:BV738"/>
    <mergeCell ref="BI737:BN737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645:AP647 AR645:AR64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640"/>
  <sheetViews>
    <sheetView topLeftCell="A598" workbookViewId="0">
      <selection activeCell="AB35" sqref="AB35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0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+K628</f>
        <v>4321579</v>
      </c>
      <c r="AG16" s="187"/>
      <c r="AH16" s="201">
        <f>+AJ31</f>
        <v>13469.860158409552</v>
      </c>
      <c r="AI16" s="201"/>
      <c r="AJ16" s="202">
        <f>+S628</f>
        <v>94305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890733</v>
      </c>
      <c r="AG17" s="188"/>
      <c r="AH17" s="149">
        <v>12923</v>
      </c>
      <c r="AI17" s="201"/>
      <c r="AJ17" s="148">
        <v>19268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1691773</v>
      </c>
      <c r="AG18" s="188"/>
      <c r="AH18" s="149">
        <v>13215</v>
      </c>
      <c r="AI18" s="201"/>
      <c r="AJ18" s="148">
        <v>32931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6904085</v>
      </c>
      <c r="AG19" s="188"/>
      <c r="AH19" s="188"/>
      <c r="AI19" s="188"/>
      <c r="AJ19" s="206">
        <f>SUM(AJ16:AJ18)</f>
        <v>146504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Table'!H626</f>
        <v>0.15166052834239852</v>
      </c>
      <c r="AG21" s="188"/>
      <c r="AH21" s="188"/>
      <c r="AI21" s="188"/>
      <c r="AJ21" s="208">
        <f>+AJ19/'Main Table'!AA626</f>
        <v>0.20147727632163423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+E628</f>
        <v>2675150</v>
      </c>
      <c r="AE27" s="155"/>
      <c r="AF27" s="186">
        <v>13751</v>
      </c>
      <c r="AG27" s="155"/>
      <c r="AH27" s="177">
        <f>+AD27/AD$31</f>
        <v>0.51323673640411394</v>
      </c>
      <c r="AI27" s="177"/>
      <c r="AJ27" s="155">
        <f>+AF27*AH27</f>
        <v>7057.5183622929708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+G628</f>
        <v>1233511</v>
      </c>
      <c r="AE28" s="155"/>
      <c r="AF28" s="186">
        <v>13887</v>
      </c>
      <c r="AG28" s="155"/>
      <c r="AH28" s="177">
        <f>+AD28/AD$31</f>
        <v>0.23665333157339777</v>
      </c>
      <c r="AI28" s="177"/>
      <c r="AJ28" s="155">
        <f>+AF28*AH28</f>
        <v>3286.4048155597748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+I628</f>
        <v>412918</v>
      </c>
      <c r="AE29" s="155"/>
      <c r="AF29" s="186">
        <v>11582</v>
      </c>
      <c r="AG29" s="155"/>
      <c r="AH29" s="177">
        <f>+AD29/AD$31</f>
        <v>7.9219739723945914E-2</v>
      </c>
      <c r="AI29" s="177"/>
      <c r="AJ29" s="155">
        <f>+AF29*AH29</f>
        <v>917.52302548274156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890733</v>
      </c>
      <c r="AE30" s="237"/>
      <c r="AF30" s="155">
        <f>+AH17</f>
        <v>12923</v>
      </c>
      <c r="AG30" s="237"/>
      <c r="AH30" s="177">
        <f>+AD30/AD$31</f>
        <v>0.17089019229854238</v>
      </c>
      <c r="AI30" s="237"/>
      <c r="AJ30" s="155">
        <f>+AF30*AH30</f>
        <v>2208.4139550740633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5212312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13469.860158409552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Table'!AA626</f>
        <v>727149</v>
      </c>
      <c r="AJ49" s="56">
        <f>+AJ19</f>
        <v>146504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146504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580645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243870.9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336774.1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0.46314317973345215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26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622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" si="99">SUM(E553:I553)</f>
        <v>3840282</v>
      </c>
      <c r="L553" s="6"/>
      <c r="M553" s="438">
        <f t="shared" ref="M553" si="100">+(K553-K552)/K552</f>
        <v>2.1196928415548521E-3</v>
      </c>
      <c r="N553" s="29"/>
      <c r="O553" s="29"/>
      <c r="P553" s="29"/>
      <c r="Q553" s="332">
        <f t="shared" ref="Q553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ref="K554" si="102">SUM(E554:I554)</f>
        <v>3847488</v>
      </c>
      <c r="L554" s="6"/>
      <c r="M554" s="438">
        <f t="shared" ref="M554" si="103">+(K554-K553)/K553</f>
        <v>1.8764247000610892E-3</v>
      </c>
      <c r="N554" s="29"/>
      <c r="O554" s="29"/>
      <c r="P554" s="29"/>
      <c r="Q554" s="332">
        <f t="shared" ref="Q554" si="104">+K554-K553</f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ref="K555" si="105">SUM(E555:I555)</f>
        <v>3854994</v>
      </c>
      <c r="L555" s="6"/>
      <c r="M555" s="438">
        <f t="shared" ref="M555" si="106">+(K555-K554)/K554</f>
        <v>1.9508832776086631E-3</v>
      </c>
      <c r="N555" s="29"/>
      <c r="O555" s="29"/>
      <c r="P555" s="29"/>
      <c r="Q555" s="332">
        <f t="shared" ref="Q555" si="107">+K555-K554</f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ref="K556" si="108">SUM(E556:I556)</f>
        <v>3865800</v>
      </c>
      <c r="L556" s="6"/>
      <c r="M556" s="438">
        <f t="shared" ref="M556" si="109">+(K556-K555)/K555</f>
        <v>2.8031172032952582E-3</v>
      </c>
      <c r="N556" s="29"/>
      <c r="O556" s="29"/>
      <c r="P556" s="29"/>
      <c r="Q556" s="332">
        <f t="shared" ref="Q556" si="110">+K556-K555</f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ref="K557" si="111">SUM(E557:I557)</f>
        <v>3875720</v>
      </c>
      <c r="L557" s="6"/>
      <c r="M557" s="438">
        <f t="shared" ref="M557" si="112">+(K557-K556)/K556</f>
        <v>2.5660924000206944E-3</v>
      </c>
      <c r="N557" s="29"/>
      <c r="O557" s="29"/>
      <c r="P557" s="29"/>
      <c r="Q557" s="332">
        <f t="shared" ref="Q557" si="113">+K557-K556</f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ref="K558" si="114">SUM(E558:I558)</f>
        <v>3884102</v>
      </c>
      <c r="L558" s="6"/>
      <c r="M558" s="438">
        <f t="shared" ref="M558" si="115">+(K558-K557)/K557</f>
        <v>2.162694931522401E-3</v>
      </c>
      <c r="N558" s="29"/>
      <c r="O558" s="29"/>
      <c r="P558" s="29"/>
      <c r="Q558" s="332">
        <f t="shared" ref="Q558" si="116">+K558-K557</f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ref="K559" si="117">SUM(E559:I559)</f>
        <v>3891229</v>
      </c>
      <c r="L559" s="6"/>
      <c r="M559" s="438">
        <f t="shared" ref="M559" si="118">+(K559-K558)/K558</f>
        <v>1.8349157668876874E-3</v>
      </c>
      <c r="N559" s="29"/>
      <c r="O559" s="29"/>
      <c r="P559" s="29"/>
      <c r="Q559" s="332">
        <f t="shared" ref="Q559" si="119">+K559-K558</f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ref="K560" si="120">SUM(E560:I560)</f>
        <v>3897741</v>
      </c>
      <c r="L560" s="6"/>
      <c r="M560" s="438">
        <f t="shared" ref="M560" si="121">+(K560-K559)/K559</f>
        <v>1.673507264671393E-3</v>
      </c>
      <c r="N560" s="29"/>
      <c r="O560" s="29"/>
      <c r="P560" s="29"/>
      <c r="Q560" s="332">
        <f t="shared" ref="Q560" si="122">+K560-K559</f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ref="K561" si="123">SUM(E561:I561)</f>
        <v>3905648</v>
      </c>
      <c r="L561" s="6"/>
      <c r="M561" s="438">
        <f t="shared" ref="M561" si="124">+(K561-K560)/K560</f>
        <v>2.0286109313061079E-3</v>
      </c>
      <c r="N561" s="29"/>
      <c r="O561" s="29"/>
      <c r="P561" s="29"/>
      <c r="Q561" s="332">
        <f t="shared" ref="Q561" si="125">+K561-K560</f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ref="K562" si="126">SUM(E562:I562)</f>
        <v>3913047</v>
      </c>
      <c r="L562" s="6"/>
      <c r="M562" s="438">
        <f t="shared" ref="M562" si="127">+(K562-K561)/K561</f>
        <v>1.8944359553139454E-3</v>
      </c>
      <c r="N562" s="29"/>
      <c r="O562" s="29"/>
      <c r="P562" s="29"/>
      <c r="Q562" s="332">
        <f t="shared" ref="Q562" si="128">+K562-K561</f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ref="K563" si="129">SUM(E563:I563)</f>
        <v>3920942</v>
      </c>
      <c r="L563" s="6"/>
      <c r="M563" s="438">
        <f t="shared" ref="M563" si="130">+(K563-K562)/K562</f>
        <v>2.0176092952627453E-3</v>
      </c>
      <c r="N563" s="29"/>
      <c r="O563" s="29"/>
      <c r="P563" s="29"/>
      <c r="Q563" s="332">
        <f t="shared" ref="Q563" si="131">+K563-K562</f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ref="K564" si="132">SUM(E564:I564)</f>
        <v>3929740</v>
      </c>
      <c r="L564" s="6"/>
      <c r="M564" s="438">
        <f t="shared" ref="M564" si="133">+(K564-K563)/K563</f>
        <v>2.2438485445589349E-3</v>
      </c>
      <c r="N564" s="29"/>
      <c r="O564" s="29"/>
      <c r="P564" s="29"/>
      <c r="Q564" s="332">
        <f t="shared" ref="Q564" si="134">+K564-K563</f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ref="K565" si="135">SUM(E565:I565)</f>
        <v>3936070</v>
      </c>
      <c r="L565" s="6"/>
      <c r="M565" s="438">
        <f t="shared" ref="M565" si="136">+(K565-K564)/K564</f>
        <v>1.6107935893977718E-3</v>
      </c>
      <c r="N565" s="29"/>
      <c r="O565" s="29"/>
      <c r="P565" s="29"/>
      <c r="Q565" s="332">
        <f t="shared" ref="Q565" si="137">+K565-K564</f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ref="K566:K567" si="138">SUM(E566:I566)</f>
        <v>3941000</v>
      </c>
      <c r="L566" s="6"/>
      <c r="M566" s="438">
        <f t="shared" ref="M566:M567" si="139">+(K566-K565)/K565</f>
        <v>1.2525183749272752E-3</v>
      </c>
      <c r="N566" s="29"/>
      <c r="O566" s="29"/>
      <c r="P566" s="29"/>
      <c r="Q566" s="332">
        <f t="shared" ref="Q566:Q567" si="140">+K566-K565</f>
        <v>4930</v>
      </c>
      <c r="R566" s="6"/>
      <c r="S566" s="7">
        <f t="shared" ref="S566" si="141"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138"/>
        <v>3949161</v>
      </c>
      <c r="L567" s="6"/>
      <c r="M567" s="438">
        <f t="shared" si="139"/>
        <v>2.0707942146663285E-3</v>
      </c>
      <c r="N567" s="29"/>
      <c r="O567" s="29"/>
      <c r="P567" s="29"/>
      <c r="Q567" s="332">
        <f t="shared" si="140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ref="K568" si="142">SUM(E568:I568)</f>
        <v>3954218</v>
      </c>
      <c r="L568" s="6"/>
      <c r="M568" s="438">
        <f t="shared" ref="M568" si="143">+(K568-K567)/K567</f>
        <v>1.2805251545834671E-3</v>
      </c>
      <c r="N568" s="29"/>
      <c r="O568" s="29"/>
      <c r="P568" s="29"/>
      <c r="Q568" s="332">
        <f t="shared" ref="Q568" si="144">+K568-K567</f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ref="K569" si="145">SUM(E569:I569)</f>
        <v>3964178</v>
      </c>
      <c r="L569" s="6"/>
      <c r="M569" s="438">
        <f t="shared" ref="M569" si="146">+(K569-K568)/K568</f>
        <v>2.5188292602987493E-3</v>
      </c>
      <c r="N569" s="29"/>
      <c r="O569" s="29"/>
      <c r="P569" s="29"/>
      <c r="Q569" s="332">
        <f t="shared" ref="Q569" si="147">+K569-K568</f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ref="K570" si="148">SUM(E570:I570)</f>
        <v>3971598</v>
      </c>
      <c r="L570" s="6"/>
      <c r="M570" s="438">
        <f t="shared" ref="M570" si="149">+(K570-K569)/K569</f>
        <v>1.8717625696928846E-3</v>
      </c>
      <c r="N570" s="29"/>
      <c r="O570" s="29"/>
      <c r="P570" s="29"/>
      <c r="Q570" s="332">
        <f t="shared" ref="Q570" si="150">+K570-K569</f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ref="K571" si="151">SUM(E571:I571)</f>
        <v>3979753</v>
      </c>
      <c r="L571" s="6"/>
      <c r="M571" s="438">
        <f t="shared" ref="M571" si="152">+(K571-K570)/K570</f>
        <v>2.0533296673026827E-3</v>
      </c>
      <c r="N571" s="29"/>
      <c r="O571" s="29"/>
      <c r="P571" s="29"/>
      <c r="Q571" s="332">
        <f t="shared" ref="Q571" si="153">+K571-K570</f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ref="K572" si="154">SUM(E572:I572)</f>
        <v>3985232</v>
      </c>
      <c r="L572" s="6"/>
      <c r="M572" s="438">
        <f t="shared" ref="M572" si="155">+(K572-K571)/K571</f>
        <v>1.3767186054008879E-3</v>
      </c>
      <c r="N572" s="29"/>
      <c r="O572" s="29"/>
      <c r="P572" s="29"/>
      <c r="Q572" s="332">
        <f t="shared" ref="Q572" si="156">+K572-K571</f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ref="K573" si="157">SUM(E573:I573)</f>
        <v>3990337</v>
      </c>
      <c r="L573" s="6"/>
      <c r="M573" s="438">
        <f t="shared" ref="M573" si="158">+(K573-K572)/K572</f>
        <v>1.2809793758556591E-3</v>
      </c>
      <c r="N573" s="29"/>
      <c r="O573" s="29"/>
      <c r="P573" s="29"/>
      <c r="Q573" s="332">
        <f t="shared" ref="Q573" si="159">+K573-K572</f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ref="K574" si="160">SUM(E574:I574)</f>
        <v>3998412</v>
      </c>
      <c r="L574" s="6"/>
      <c r="M574" s="438">
        <f t="shared" ref="M574" si="161">+(K574-K573)/K573</f>
        <v>2.0236386049599319E-3</v>
      </c>
      <c r="N574" s="29"/>
      <c r="O574" s="29"/>
      <c r="P574" s="29"/>
      <c r="Q574" s="332">
        <f t="shared" ref="Q574" si="162">+K574-K573</f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ref="K575" si="163">SUM(E575:I575)</f>
        <v>4004361</v>
      </c>
      <c r="L575" s="6"/>
      <c r="M575" s="438">
        <f t="shared" ref="M575" si="164">+(K575-K574)/K574</f>
        <v>1.4878406727470805E-3</v>
      </c>
      <c r="N575" s="29"/>
      <c r="O575" s="29"/>
      <c r="P575" s="29"/>
      <c r="Q575" s="332">
        <f t="shared" ref="Q575" si="165">+K575-K574</f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ref="K576" si="166">SUM(E576:I576)</f>
        <v>4012773</v>
      </c>
      <c r="L576" s="6"/>
      <c r="M576" s="438">
        <f t="shared" ref="M576" si="167">+(K576-K575)/K575</f>
        <v>2.1007097012482141E-3</v>
      </c>
      <c r="N576" s="29"/>
      <c r="O576" s="29"/>
      <c r="P576" s="29"/>
      <c r="Q576" s="332">
        <f t="shared" ref="Q576" si="168">+K576-K575</f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ref="K577" si="169">SUM(E577:I577)</f>
        <v>4020908</v>
      </c>
      <c r="L577" s="6"/>
      <c r="M577" s="438">
        <f t="shared" ref="M577" si="170">+(K577-K576)/K576</f>
        <v>2.0272763996368598E-3</v>
      </c>
      <c r="N577" s="29"/>
      <c r="O577" s="29"/>
      <c r="P577" s="29"/>
      <c r="Q577" s="332">
        <f t="shared" ref="Q577" si="171">+K577-K576</f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ref="K578" si="172">SUM(E578:I578)</f>
        <v>4029100</v>
      </c>
      <c r="L578" s="6"/>
      <c r="M578" s="438">
        <f t="shared" ref="M578" si="173">+(K578-K577)/K577</f>
        <v>2.0373507675380785E-3</v>
      </c>
      <c r="N578" s="29"/>
      <c r="O578" s="29"/>
      <c r="P578" s="29"/>
      <c r="Q578" s="332">
        <f t="shared" ref="Q578" si="174">+K578-K577</f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ref="K579" si="175">SUM(E579:I579)</f>
        <v>4034698</v>
      </c>
      <c r="L579" s="6"/>
      <c r="M579" s="438">
        <f t="shared" ref="M579" si="176">+(K579-K578)/K578</f>
        <v>1.3893921719490706E-3</v>
      </c>
      <c r="N579" s="29"/>
      <c r="O579" s="29"/>
      <c r="P579" s="29"/>
      <c r="Q579" s="332">
        <f t="shared" ref="Q579" si="177">+K579-K578</f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ref="K580" si="178">SUM(E580:I580)</f>
        <v>4038338</v>
      </c>
      <c r="L580" s="6"/>
      <c r="M580" s="438">
        <f t="shared" ref="M580" si="179">+(K580-K579)/K579</f>
        <v>9.0217409084893097E-4</v>
      </c>
      <c r="N580" s="29"/>
      <c r="O580" s="29"/>
      <c r="P580" s="29"/>
      <c r="Q580" s="332">
        <f t="shared" ref="Q580" si="180">+K580-K579</f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ref="K581" si="181">SUM(E581:I581)</f>
        <v>4045188</v>
      </c>
      <c r="L581" s="6"/>
      <c r="M581" s="438">
        <f t="shared" ref="M581" si="182">+(K581-K580)/K580</f>
        <v>1.6962423650521575E-3</v>
      </c>
      <c r="N581" s="29"/>
      <c r="O581" s="29"/>
      <c r="P581" s="29"/>
      <c r="Q581" s="332">
        <f t="shared" ref="Q581" si="183">+K581-K580</f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ref="K582" si="184">SUM(E582:I582)</f>
        <v>4052038</v>
      </c>
      <c r="L582" s="6"/>
      <c r="M582" s="438">
        <f t="shared" ref="M582" si="185">+(K582-K581)/K581</f>
        <v>1.6933699991199421E-3</v>
      </c>
      <c r="N582" s="29"/>
      <c r="O582" s="29"/>
      <c r="P582" s="29"/>
      <c r="Q582" s="332">
        <f t="shared" ref="Q582" si="186">+K582-K581</f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ref="K583" si="187">SUM(E583:I583)</f>
        <v>4059557</v>
      </c>
      <c r="L583" s="6"/>
      <c r="M583" s="438">
        <f t="shared" ref="M583" si="188">+(K583-K582)/K582</f>
        <v>1.8556094488748624E-3</v>
      </c>
      <c r="N583" s="29"/>
      <c r="O583" s="29"/>
      <c r="P583" s="29"/>
      <c r="Q583" s="332">
        <f t="shared" ref="Q583" si="189">+K583-K582</f>
        <v>7519</v>
      </c>
      <c r="R583" s="6"/>
      <c r="S583" s="7">
        <f t="shared" ref="S583" si="190"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ref="K584" si="191">SUM(E584:I584)</f>
        <v>4066605</v>
      </c>
      <c r="L584" s="6"/>
      <c r="M584" s="438">
        <f t="shared" ref="M584" si="192">+(K584-K583)/K583</f>
        <v>1.7361500281927315E-3</v>
      </c>
      <c r="N584" s="29"/>
      <c r="O584" s="29"/>
      <c r="P584" s="29"/>
      <c r="Q584" s="332">
        <f t="shared" ref="Q584" si="193">+K584-K583</f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" si="194">SUM(E585:I585)</f>
        <v>4074705</v>
      </c>
      <c r="L585" s="6"/>
      <c r="M585" s="438">
        <f t="shared" ref="M585" si="195">+(K585-K584)/K584</f>
        <v>1.9918334827208443E-3</v>
      </c>
      <c r="N585" s="29"/>
      <c r="O585" s="29"/>
      <c r="P585" s="29"/>
      <c r="Q585" s="332">
        <f t="shared" ref="Q585" si="196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ref="K586" si="197">SUM(E586:I586)</f>
        <v>4080425</v>
      </c>
      <c r="L586" s="6"/>
      <c r="M586" s="438">
        <f t="shared" ref="M586" si="198">+(K586-K585)/K585</f>
        <v>1.403782605121107E-3</v>
      </c>
      <c r="N586" s="29"/>
      <c r="O586" s="29"/>
      <c r="P586" s="29"/>
      <c r="Q586" s="332">
        <f t="shared" ref="Q586" si="199">+K586-K585</f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ref="K587" si="200">SUM(E587:I587)</f>
        <v>4084654</v>
      </c>
      <c r="L587" s="6"/>
      <c r="M587" s="438">
        <f t="shared" ref="M587" si="201">+(K587-K586)/K586</f>
        <v>1.0364116482964396E-3</v>
      </c>
      <c r="N587" s="29"/>
      <c r="O587" s="29"/>
      <c r="P587" s="29"/>
      <c r="Q587" s="332">
        <f t="shared" ref="Q587" si="202">+K587-K586</f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ref="K588" si="203">SUM(E588:I588)</f>
        <v>4091503</v>
      </c>
      <c r="L588" s="6"/>
      <c r="M588" s="438">
        <f t="shared" ref="M588" si="204">+(K588-K587)/K587</f>
        <v>1.676763809125571E-3</v>
      </c>
      <c r="N588" s="29"/>
      <c r="O588" s="29"/>
      <c r="P588" s="29"/>
      <c r="Q588" s="332">
        <f t="shared" ref="Q588" si="205">+K588-K587</f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ref="K589" si="206">SUM(E589:I589)</f>
        <v>4096690</v>
      </c>
      <c r="L589" s="6"/>
      <c r="M589" s="438">
        <f t="shared" ref="M589" si="207">+(K589-K588)/K588</f>
        <v>1.267749284309458E-3</v>
      </c>
      <c r="N589" s="29"/>
      <c r="O589" s="29"/>
      <c r="P589" s="29"/>
      <c r="Q589" s="332">
        <f t="shared" ref="Q589" si="208">+K589-K588</f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ref="K590" si="209">SUM(E590:I590)</f>
        <v>4102955</v>
      </c>
      <c r="L590" s="6"/>
      <c r="M590" s="438">
        <f t="shared" ref="M590" si="210">+(K590-K589)/K589</f>
        <v>1.5292833970839874E-3</v>
      </c>
      <c r="N590" s="29"/>
      <c r="O590" s="29"/>
      <c r="P590" s="29"/>
      <c r="Q590" s="332">
        <f t="shared" ref="Q590" si="211">+K590-K589</f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ref="K591" si="212">SUM(E591:I591)</f>
        <v>4109196</v>
      </c>
      <c r="L591" s="6"/>
      <c r="M591" s="438">
        <f t="shared" ref="M591" si="213">+(K591-K590)/K590</f>
        <v>1.5210988178032661E-3</v>
      </c>
      <c r="N591" s="29"/>
      <c r="O591" s="29"/>
      <c r="P591" s="29"/>
      <c r="Q591" s="332">
        <f t="shared" ref="Q591" si="214">+K591-K590</f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ref="K592" si="215">SUM(E592:I592)</f>
        <v>4115025</v>
      </c>
      <c r="L592" s="6"/>
      <c r="M592" s="438">
        <f t="shared" ref="M592" si="216">+(K592-K591)/K591</f>
        <v>1.4185256677948679E-3</v>
      </c>
      <c r="N592" s="29"/>
      <c r="O592" s="29"/>
      <c r="P592" s="29"/>
      <c r="Q592" s="332">
        <f t="shared" ref="Q592" si="217">+K592-K591</f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ref="K593" si="218">SUM(E593:I593)</f>
        <v>4119795</v>
      </c>
      <c r="L593" s="6"/>
      <c r="M593" s="438">
        <f t="shared" ref="M593" si="219">+(K593-K592)/K592</f>
        <v>1.1591667122313959E-3</v>
      </c>
      <c r="N593" s="29"/>
      <c r="O593" s="29"/>
      <c r="P593" s="29"/>
      <c r="Q593" s="332">
        <f t="shared" ref="Q593" si="220">+K593-K592</f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ref="K594" si="221">SUM(E594:I594)</f>
        <v>4122877</v>
      </c>
      <c r="L594" s="6"/>
      <c r="M594" s="438">
        <f t="shared" ref="M594" si="222">+(K594-K593)/K593</f>
        <v>7.4809547562439398E-4</v>
      </c>
      <c r="N594" s="29"/>
      <c r="O594" s="29"/>
      <c r="P594" s="29"/>
      <c r="Q594" s="332">
        <f t="shared" ref="Q594" si="223">+K594-K593</f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ref="K595" si="224">SUM(E595:I595)</f>
        <v>4129387</v>
      </c>
      <c r="L595" s="6"/>
      <c r="M595" s="438">
        <f t="shared" ref="M595" si="225">+(K595-K594)/K594</f>
        <v>1.5789944740044392E-3</v>
      </c>
      <c r="N595" s="29"/>
      <c r="O595" s="29"/>
      <c r="P595" s="29"/>
      <c r="Q595" s="332">
        <f t="shared" ref="Q595" si="226">+K595-K594</f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ref="K596" si="227">SUM(E596:I596)</f>
        <v>4133546</v>
      </c>
      <c r="L596" s="6"/>
      <c r="M596" s="438">
        <f t="shared" ref="M596" si="228">+(K596-K595)/K595</f>
        <v>1.0071712823235023E-3</v>
      </c>
      <c r="N596" s="29"/>
      <c r="O596" s="29"/>
      <c r="P596" s="29"/>
      <c r="Q596" s="332">
        <f t="shared" ref="Q596" si="229">+K596-K595</f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ref="K597" si="230">SUM(E597:I597)</f>
        <v>4139348</v>
      </c>
      <c r="L597" s="6"/>
      <c r="M597" s="438">
        <f t="shared" ref="M597" si="231">+(K597-K596)/K596</f>
        <v>1.4036374580082089E-3</v>
      </c>
      <c r="N597" s="29"/>
      <c r="O597" s="29"/>
      <c r="P597" s="29"/>
      <c r="Q597" s="332">
        <f t="shared" ref="Q597" si="232">+K597-K596</f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ref="K598" si="233">SUM(E598:I598)</f>
        <v>4145190</v>
      </c>
      <c r="L598" s="6"/>
      <c r="M598" s="438">
        <f t="shared" ref="M598" si="234">+(K598-K597)/K597</f>
        <v>1.411333379073226E-3</v>
      </c>
      <c r="N598" s="29"/>
      <c r="O598" s="29"/>
      <c r="P598" s="29"/>
      <c r="Q598" s="332">
        <f t="shared" ref="Q598" si="235">+K598-K597</f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ref="K599" si="236">SUM(E599:I599)</f>
        <v>4152501</v>
      </c>
      <c r="L599" s="6"/>
      <c r="M599" s="438">
        <f t="shared" ref="M599" si="237">+(K599-K598)/K598</f>
        <v>1.7637309749372165E-3</v>
      </c>
      <c r="N599" s="29"/>
      <c r="O599" s="29"/>
      <c r="P599" s="29"/>
      <c r="Q599" s="332">
        <f t="shared" ref="Q599" si="238">+K599-K598</f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ref="K600" si="239">SUM(E600:I600)</f>
        <v>4155583</v>
      </c>
      <c r="L600" s="6"/>
      <c r="M600" s="438">
        <f t="shared" ref="M600" si="240">+(K600-K599)/K599</f>
        <v>7.4220331313586683E-4</v>
      </c>
      <c r="N600" s="29"/>
      <c r="O600" s="29"/>
      <c r="P600" s="29"/>
      <c r="Q600" s="332">
        <f t="shared" ref="Q600" si="241">+K600-K599</f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ref="K601" si="242">SUM(E601:I601)</f>
        <v>4158128</v>
      </c>
      <c r="L601" s="6"/>
      <c r="M601" s="438">
        <f t="shared" ref="M601" si="243">+(K601-K600)/K600</f>
        <v>6.1242911042806746E-4</v>
      </c>
      <c r="N601" s="29"/>
      <c r="O601" s="29"/>
      <c r="P601" s="29"/>
      <c r="Q601" s="332">
        <f t="shared" ref="Q601" si="244">+K601-K600</f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ref="K602" si="245">SUM(E602:I602)</f>
        <v>4167942</v>
      </c>
      <c r="L602" s="6"/>
      <c r="M602" s="438">
        <f t="shared" ref="M602" si="246">+(K602-K601)/K601</f>
        <v>2.360196703901371E-3</v>
      </c>
      <c r="N602" s="29"/>
      <c r="O602" s="29"/>
      <c r="P602" s="29"/>
      <c r="Q602" s="332">
        <f t="shared" ref="Q602" si="247">+K602-K601</f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ref="K603" si="248">SUM(E603:I603)</f>
        <v>4172527</v>
      </c>
      <c r="L603" s="6"/>
      <c r="M603" s="438">
        <f t="shared" ref="M603" si="249">+(K603-K602)/K602</f>
        <v>1.1000632926273927E-3</v>
      </c>
      <c r="N603" s="29"/>
      <c r="O603" s="29"/>
      <c r="P603" s="29"/>
      <c r="Q603" s="332">
        <f t="shared" ref="Q603" si="250">+K603-K602</f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ref="K604" si="251">SUM(E604:I604)</f>
        <v>4178230</v>
      </c>
      <c r="L604" s="6"/>
      <c r="M604" s="438">
        <f t="shared" ref="M604" si="252">+(K604-K603)/K603</f>
        <v>1.3667976264743163E-3</v>
      </c>
      <c r="N604" s="29"/>
      <c r="O604" s="29"/>
      <c r="P604" s="29"/>
      <c r="Q604" s="332">
        <f t="shared" ref="Q604" si="253">+K604-K603</f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ref="K605" si="254">SUM(E605:I605)</f>
        <v>4184800</v>
      </c>
      <c r="L605" s="6"/>
      <c r="M605" s="438">
        <f t="shared" ref="M605" si="255">+(K605-K604)/K604</f>
        <v>1.572436175126788E-3</v>
      </c>
      <c r="N605" s="29"/>
      <c r="O605" s="29"/>
      <c r="P605" s="29"/>
      <c r="Q605" s="332">
        <f t="shared" ref="Q605" si="256">+K605-K604</f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ref="K606" si="257">SUM(E606:I606)</f>
        <v>4191365</v>
      </c>
      <c r="L606" s="6"/>
      <c r="M606" s="438">
        <f t="shared" ref="M606" si="258">+(K606-K605)/K605</f>
        <v>1.5687727012043586E-3</v>
      </c>
      <c r="N606" s="29"/>
      <c r="O606" s="29"/>
      <c r="P606" s="29"/>
      <c r="Q606" s="332">
        <f t="shared" ref="Q606" si="259">+K606-K605</f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ref="K607" si="260">SUM(E607:I607)</f>
        <v>4196877</v>
      </c>
      <c r="L607" s="6"/>
      <c r="M607" s="438">
        <f t="shared" ref="M607" si="261">+(K607-K606)/K606</f>
        <v>1.3150847039091083E-3</v>
      </c>
      <c r="N607" s="29"/>
      <c r="O607" s="29"/>
      <c r="P607" s="29"/>
      <c r="Q607" s="332">
        <f t="shared" ref="Q607" si="262">+K607-K606</f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ref="K608" si="263">SUM(E608:I608)</f>
        <v>4201735</v>
      </c>
      <c r="L608" s="6"/>
      <c r="M608" s="438">
        <f t="shared" ref="M608" si="264">+(K608-K607)/K607</f>
        <v>1.1575273709474925E-3</v>
      </c>
      <c r="N608" s="29"/>
      <c r="O608" s="29"/>
      <c r="P608" s="29"/>
      <c r="Q608" s="332">
        <f t="shared" ref="Q608" si="265">+K608-K607</f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ref="K609" si="266">SUM(E609:I609)</f>
        <v>4208746</v>
      </c>
      <c r="L609" s="6"/>
      <c r="M609" s="438">
        <f t="shared" ref="M609" si="267">+(K609-K608)/K608</f>
        <v>1.6685964250482241E-3</v>
      </c>
      <c r="N609" s="29"/>
      <c r="O609" s="29"/>
      <c r="P609" s="29"/>
      <c r="Q609" s="332">
        <f t="shared" ref="Q609" si="268">+K609-K608</f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ref="K610" si="269">SUM(E610:I610)</f>
        <v>4214734</v>
      </c>
      <c r="L610" s="6"/>
      <c r="M610" s="438">
        <f t="shared" ref="M610" si="270">+(K610-K609)/K609</f>
        <v>1.4227515749346718E-3</v>
      </c>
      <c r="N610" s="29"/>
      <c r="O610" s="29"/>
      <c r="P610" s="29"/>
      <c r="Q610" s="332">
        <f t="shared" ref="Q610" si="271">+K610-K609</f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ref="K611" si="272">SUM(E611:I611)</f>
        <v>4222008</v>
      </c>
      <c r="L611" s="6"/>
      <c r="M611" s="438">
        <f t="shared" ref="M611" si="273">+(K611-K610)/K610</f>
        <v>1.7258503146343281E-3</v>
      </c>
      <c r="N611" s="29"/>
      <c r="O611" s="29"/>
      <c r="P611" s="29"/>
      <c r="Q611" s="332">
        <f t="shared" ref="Q611" si="274">+K611-K610</f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ref="K612" si="275">SUM(E612:I612)</f>
        <v>4231019</v>
      </c>
      <c r="L612" s="6"/>
      <c r="M612" s="438">
        <f t="shared" ref="M612" si="276">+(K612-K611)/K611</f>
        <v>2.1342924977877827E-3</v>
      </c>
      <c r="N612" s="29"/>
      <c r="O612" s="29"/>
      <c r="P612" s="29"/>
      <c r="Q612" s="332">
        <f t="shared" ref="Q612" si="277">+K612-K611</f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ref="K613" si="278">SUM(E613:I613)</f>
        <v>4239542</v>
      </c>
      <c r="L613" s="6"/>
      <c r="M613" s="438">
        <f t="shared" ref="M613" si="279">+(K613-K612)/K612</f>
        <v>2.0144083493834463E-3</v>
      </c>
      <c r="N613" s="29"/>
      <c r="O613" s="29"/>
      <c r="P613" s="29"/>
      <c r="Q613" s="332">
        <f t="shared" ref="Q613" si="280">+K613-K612</f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ref="K614" si="281">SUM(E614:I614)</f>
        <v>4246586</v>
      </c>
      <c r="L614" s="6"/>
      <c r="M614" s="438">
        <f t="shared" ref="M614" si="282">+(K614-K613)/K613</f>
        <v>1.6615002280906759E-3</v>
      </c>
      <c r="N614" s="29"/>
      <c r="O614" s="29"/>
      <c r="P614" s="29"/>
      <c r="Q614" s="332">
        <f t="shared" ref="Q614" si="283">+K614-K613</f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ref="K615" si="284">SUM(E615:I615)</f>
        <v>4252678</v>
      </c>
      <c r="L615" s="6"/>
      <c r="M615" s="438">
        <f t="shared" ref="M615" si="285">+(K615-K614)/K614</f>
        <v>1.434564141642251E-3</v>
      </c>
      <c r="N615" s="29"/>
      <c r="O615" s="29"/>
      <c r="P615" s="29"/>
      <c r="Q615" s="332">
        <f t="shared" ref="Q615" si="286">+K615-K614</f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ref="K616" si="287">SUM(E616:I616)</f>
        <v>4262779</v>
      </c>
      <c r="L616" s="6"/>
      <c r="M616" s="438">
        <f t="shared" ref="M616" si="288">+(K616-K615)/K615</f>
        <v>2.3752092211072645E-3</v>
      </c>
      <c r="N616" s="29"/>
      <c r="O616" s="29"/>
      <c r="P616" s="29"/>
      <c r="Q616" s="332">
        <f t="shared" ref="Q616" si="289">+K616-K615</f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" si="290">SUM(E617:I617)</f>
        <v>4270086</v>
      </c>
      <c r="L617" s="6"/>
      <c r="M617" s="438">
        <f t="shared" ref="M617" si="291">+(K617-K616)/K616</f>
        <v>1.7141400011588684E-3</v>
      </c>
      <c r="N617" s="29"/>
      <c r="O617" s="29"/>
      <c r="P617" s="29"/>
      <c r="Q617" s="332">
        <f t="shared" ref="Q617" si="292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ref="K618" si="293">SUM(E618:I618)</f>
        <v>4278943</v>
      </c>
      <c r="L618" s="6"/>
      <c r="M618" s="438">
        <f t="shared" ref="M618" si="294">+(K618-K617)/K617</f>
        <v>2.0741971004799437E-3</v>
      </c>
      <c r="N618" s="29"/>
      <c r="O618" s="29"/>
      <c r="P618" s="29"/>
      <c r="Q618" s="332">
        <f t="shared" ref="Q618" si="295">+K618-K617</f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ref="K619" si="296">SUM(E619:I619)</f>
        <v>4290266</v>
      </c>
      <c r="L619" s="6"/>
      <c r="M619" s="438">
        <f t="shared" ref="M619" si="297">+(K619-K618)/K618</f>
        <v>2.6462142636627783E-3</v>
      </c>
      <c r="N619" s="29"/>
      <c r="O619" s="29"/>
      <c r="P619" s="29"/>
      <c r="Q619" s="332">
        <f t="shared" ref="Q619" si="298">+K619-K618</f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ref="K620" si="299">SUM(E620:I620)</f>
        <v>4300955</v>
      </c>
      <c r="L620" s="6"/>
      <c r="M620" s="438">
        <f t="shared" ref="M620" si="300">+(K620-K619)/K619</f>
        <v>2.4914539098508113E-3</v>
      </c>
      <c r="N620" s="29"/>
      <c r="O620" s="29"/>
      <c r="P620" s="29"/>
      <c r="Q620" s="332">
        <f t="shared" ref="Q620" si="301">+K620-K619</f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ref="K621" si="302">SUM(E621:I621)</f>
        <v>4309043</v>
      </c>
      <c r="L621" s="6"/>
      <c r="M621" s="438">
        <f t="shared" ref="M621" si="303">+(K621-K620)/K620</f>
        <v>1.8805125838331255E-3</v>
      </c>
      <c r="N621" s="29"/>
      <c r="O621" s="29"/>
      <c r="P621" s="29"/>
      <c r="Q621" s="332">
        <f t="shared" ref="Q621" si="304">+K621-K620</f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ref="K622" si="305">SUM(E622:I622)</f>
        <v>4321579</v>
      </c>
      <c r="L622" s="6"/>
      <c r="M622" s="438">
        <f t="shared" ref="M622" si="306">+(K622-K621)/K621</f>
        <v>2.9092306574800947E-3</v>
      </c>
      <c r="N622" s="29"/>
      <c r="O622" s="29"/>
      <c r="P622" s="29"/>
      <c r="Q622" s="332">
        <f t="shared" ref="Q622" si="307">+K622-K621</f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 t="shared" si="93"/>
        <v>44522</v>
      </c>
      <c r="E623" s="241"/>
      <c r="F623" s="7"/>
      <c r="G623" s="7"/>
      <c r="H623" s="7"/>
      <c r="I623" s="7"/>
      <c r="J623" s="244"/>
      <c r="K623" s="7"/>
      <c r="L623" s="6"/>
      <c r="M623" s="438"/>
      <c r="N623" s="29"/>
      <c r="O623" s="29"/>
      <c r="P623" s="29"/>
      <c r="Q623" s="332"/>
      <c r="R623" s="6"/>
      <c r="S623" s="7"/>
      <c r="T623" s="6"/>
      <c r="U623" s="243"/>
      <c r="Y623" s="56"/>
    </row>
    <row r="624" spans="3:25" x14ac:dyDescent="0.3">
      <c r="C624" s="158">
        <f t="shared" si="93"/>
        <v>44523</v>
      </c>
      <c r="E624" s="241"/>
      <c r="F624" s="7"/>
      <c r="G624" s="7"/>
      <c r="H624" s="7"/>
      <c r="I624" s="7"/>
      <c r="J624" s="244"/>
      <c r="K624" s="7"/>
      <c r="L624" s="6"/>
      <c r="M624" s="438"/>
      <c r="N624" s="29"/>
      <c r="O624" s="29"/>
      <c r="P624" s="29"/>
      <c r="Q624" s="332"/>
      <c r="R624" s="6"/>
      <c r="S624" s="7"/>
      <c r="T624" s="6"/>
      <c r="U624" s="243"/>
      <c r="Y624" s="56"/>
    </row>
    <row r="625" spans="3:41" x14ac:dyDescent="0.3">
      <c r="C625" s="158">
        <f t="shared" si="93"/>
        <v>44524</v>
      </c>
      <c r="E625" s="241"/>
      <c r="F625" s="7"/>
      <c r="G625" s="7"/>
      <c r="H625" s="7"/>
      <c r="I625" s="7"/>
      <c r="J625" s="244"/>
      <c r="K625" s="7"/>
      <c r="L625" s="6"/>
      <c r="M625" s="438"/>
      <c r="N625" s="29"/>
      <c r="O625" s="29"/>
      <c r="P625" s="29"/>
      <c r="Q625" s="332"/>
      <c r="R625" s="6"/>
      <c r="S625" s="7"/>
      <c r="T625" s="6"/>
      <c r="U625" s="243"/>
      <c r="Y625" s="56"/>
    </row>
    <row r="626" spans="3:41" ht="15" thickBot="1" x14ac:dyDescent="0.35">
      <c r="C626" s="157">
        <f t="shared" si="93"/>
        <v>44525</v>
      </c>
      <c r="E626" s="245"/>
      <c r="F626" s="246"/>
      <c r="G626" s="246"/>
      <c r="H626" s="246"/>
      <c r="I626" s="246"/>
      <c r="J626" s="246"/>
      <c r="K626" s="246"/>
      <c r="L626" s="247"/>
      <c r="M626" s="248"/>
      <c r="N626" s="248"/>
      <c r="O626" s="248"/>
      <c r="P626" s="248"/>
      <c r="Q626" s="331"/>
      <c r="R626" s="247"/>
      <c r="S626" s="247"/>
      <c r="T626" s="247"/>
      <c r="U626" s="249"/>
      <c r="W626">
        <f>+W405+1</f>
        <v>396</v>
      </c>
      <c r="Y626" s="59"/>
    </row>
    <row r="627" spans="3:41" x14ac:dyDescent="0.3">
      <c r="E627" s="56"/>
      <c r="F627" s="1"/>
      <c r="G627" s="56"/>
      <c r="H627" s="56"/>
      <c r="I627" s="56"/>
      <c r="J627" s="1"/>
      <c r="K627" s="56"/>
      <c r="S627" s="56"/>
    </row>
    <row r="628" spans="3:41" x14ac:dyDescent="0.3">
      <c r="C628" s="166" t="s">
        <v>73</v>
      </c>
      <c r="E628" s="56">
        <f>+E622</f>
        <v>2675150</v>
      </c>
      <c r="F628" s="56"/>
      <c r="G628" s="56">
        <f t="shared" ref="G628:U628" si="308">+G622</f>
        <v>1233511</v>
      </c>
      <c r="H628" s="56">
        <f t="shared" si="308"/>
        <v>0</v>
      </c>
      <c r="I628" s="56">
        <f t="shared" si="308"/>
        <v>412918</v>
      </c>
      <c r="J628" s="56">
        <f t="shared" si="308"/>
        <v>0</v>
      </c>
      <c r="K628" s="56">
        <f t="shared" si="308"/>
        <v>4321579</v>
      </c>
      <c r="L628" s="56">
        <f t="shared" si="308"/>
        <v>0</v>
      </c>
      <c r="M628" s="56">
        <f t="shared" si="308"/>
        <v>2.9092306574800947E-3</v>
      </c>
      <c r="N628" s="56">
        <f t="shared" si="308"/>
        <v>0</v>
      </c>
      <c r="O628" s="56">
        <f t="shared" si="308"/>
        <v>0</v>
      </c>
      <c r="P628" s="56">
        <f t="shared" si="308"/>
        <v>0</v>
      </c>
      <c r="Q628" s="56">
        <f t="shared" si="308"/>
        <v>12536</v>
      </c>
      <c r="R628" s="56">
        <f t="shared" si="308"/>
        <v>0</v>
      </c>
      <c r="S628" s="56">
        <f t="shared" si="308"/>
        <v>94305</v>
      </c>
      <c r="T628" s="56">
        <f t="shared" si="308"/>
        <v>0</v>
      </c>
      <c r="U628" s="56">
        <f t="shared" si="308"/>
        <v>2.402125115017657E-2</v>
      </c>
      <c r="V628" s="56">
        <f>+V259</f>
        <v>0</v>
      </c>
    </row>
    <row r="629" spans="3:41" x14ac:dyDescent="0.3">
      <c r="E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</row>
    <row r="630" spans="3:41" x14ac:dyDescent="0.3">
      <c r="E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3:41" x14ac:dyDescent="0.3">
      <c r="C631" s="111"/>
      <c r="D631" s="112"/>
      <c r="E631" s="349"/>
      <c r="F631" s="10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</row>
    <row r="632" spans="3:41" x14ac:dyDescent="0.3">
      <c r="E632" s="56"/>
      <c r="K632" s="56"/>
      <c r="Q632" s="56"/>
    </row>
    <row r="633" spans="3:41" x14ac:dyDescent="0.3">
      <c r="D633" s="549" t="s">
        <v>26</v>
      </c>
      <c r="E633" t="s">
        <v>158</v>
      </c>
      <c r="K633" s="549"/>
      <c r="Q633" s="56"/>
      <c r="S633" s="59"/>
    </row>
    <row r="635" spans="3:41" x14ac:dyDescent="0.3">
      <c r="U635" s="549"/>
    </row>
    <row r="636" spans="3:41" x14ac:dyDescent="0.3">
      <c r="AO636" s="1">
        <v>3797000</v>
      </c>
    </row>
    <row r="637" spans="3:41" x14ac:dyDescent="0.3">
      <c r="C637" s="1"/>
    </row>
    <row r="638" spans="3:41" x14ac:dyDescent="0.3">
      <c r="C638" s="1"/>
      <c r="AO638" s="1">
        <v>30000</v>
      </c>
    </row>
    <row r="639" spans="3:41" x14ac:dyDescent="0.3">
      <c r="C639" s="59"/>
    </row>
    <row r="640" spans="3:41" x14ac:dyDescent="0.3">
      <c r="AO640" s="235">
        <f>+AO638/AO636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618"/>
  <sheetViews>
    <sheetView topLeftCell="A543" workbookViewId="0">
      <selection activeCell="U576" sqref="U576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1.6205158494503977E-2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Table'!$H$611</f>
        <v>44797345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Table'!AA626</f>
        <v>727149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11775</v>
      </c>
      <c r="J22" s="116"/>
      <c r="K22" s="127"/>
      <c r="L22" s="238">
        <v>11824</v>
      </c>
      <c r="M22" s="127"/>
      <c r="N22" s="147">
        <f>+(I22-L22)/I22</f>
        <v>-4.1613588110403395E-3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44058421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Table'!AP626</f>
        <v>38475618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5582803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38475618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44058421</v>
      </c>
      <c r="J27" s="116"/>
      <c r="K27" s="733">
        <v>44014933</v>
      </c>
      <c r="L27" s="733"/>
      <c r="M27" s="127"/>
      <c r="N27" s="137">
        <f>+I27-K27</f>
        <v>43488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0.96782171812656215</v>
      </c>
      <c r="J28" s="127"/>
      <c r="K28" s="127"/>
      <c r="L28" s="127"/>
      <c r="M28" s="98"/>
      <c r="N28" s="463">
        <f>+N27/K27</f>
        <v>9.8802831302730824E-4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Table'!H626</f>
        <v>45523282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44058421</v>
      </c>
      <c r="J34" s="706"/>
      <c r="K34" s="22"/>
      <c r="L34" s="25">
        <f>+I34/$I$32</f>
        <v>0.96782171812656215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727149</v>
      </c>
      <c r="J35" s="713"/>
      <c r="K35" s="22"/>
      <c r="L35" s="25">
        <f>+I35/$I$32</f>
        <v>1.5973123378933883E-2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737712</v>
      </c>
      <c r="J36" s="708"/>
      <c r="K36" s="259"/>
      <c r="L36" s="234">
        <f>+I36/$I$32</f>
        <v>1.6205158494503977E-2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Table'!AP644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Table'!AP685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1.6205158494503977E-2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1.6205158494503977E-2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1.6205158494503977E-2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1.6205158494503977E-2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2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ref="AA508" si="28">+W507-W508</f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ref="AA509" si="29">+W508-W509</f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ref="AA510" si="30">+W509-W510</f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ref="AA511" si="31">+W510-W511</f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ref="AA512" si="32">+W511-W512</f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ref="AA513" si="33">+W512-W513</f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" si="34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ref="AA517" si="35">+W516-W517</f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ref="AA518" si="36">+W517-W518</f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ref="AA519" si="37">+W518-W519</f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ref="AA520" si="38">+W519-W520</f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ref="AA521" si="39">+W520-W521</f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ref="AA522" si="40">+W521-W522</f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ref="AA523" si="41">+W522-W523</f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ref="AA524" si="42">+W523-W524</f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ref="AA525" si="43">+W524-W525</f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ref="AA526" si="44">+W525-W526</f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ref="AA527" si="45">+W526-W527</f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ref="AA528" si="46">+W527-W528</f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ref="AA529" si="47">+W528-W529</f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ref="AA530" si="48">+W529-W530</f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ref="AA531" si="49">+W530-W531</f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ref="AA532" si="50">+W531-W532</f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ref="AA533" si="51">+W532-W533</f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ref="AA534" si="52">+W533-W534</f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ref="AA535" si="53">+W534-W535</f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ref="AA536" si="54">+W535-W536</f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ref="AA537" si="55">+W536-W537</f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ref="AA538" si="56">+W537-W538</f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ref="AA539" si="57">+W538-W539</f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ref="AA540" si="58">+W539-W540</f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ref="AA541" si="59">+W540-W541</f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ref="AA542" si="60">+W541-W542</f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ref="AA543" si="61">+W542-W543</f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ref="AA544" si="62">+W543-W544</f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ref="AA545" si="63">+W544-W545</f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ref="AA546" si="64">+W545-W546</f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ref="AA547" si="65">+W546-W547</f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ref="AA548" si="66">+W547-W548</f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ref="AA549" si="67">+W548-W549</f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ref="AA550:AA551" si="68">+W549-W550</f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6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ref="AA552" si="69">+W551-W552</f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ref="AA553" si="70">+W552-W553</f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ref="AA554" si="71">+W553-W554</f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ref="AA555" si="72">+W554-W555</f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ref="AA556" si="73">+W555-W556</f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ref="AA557" si="74">+W556-W557</f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ref="AA558" si="75">+W557-W558</f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ref="AA559" si="76">+W558-W559</f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ref="AA560" si="77">+W559-W560</f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ref="AA561" si="78">+W560-W561</f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ref="AA562" si="79">+W561-W562</f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ref="AA563" si="80">+W562-W563</f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81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81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81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81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81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81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" si="82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ref="AA571" si="83">+W570-W571</f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ref="AA572" si="84">+W571-W572</f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ref="AA573" si="85">+W572-W573</f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ref="AA574" si="86">+W573-W574</f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ref="AA575" si="87">+W574-W575</f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f>+I$36</f>
        <v>737712</v>
      </c>
      <c r="X576" s="581"/>
      <c r="Y576" s="44">
        <v>3.0000000000000001E-3</v>
      </c>
      <c r="Z576" s="581"/>
      <c r="AA576" s="582">
        <f t="shared" ref="AA576" si="88">+W575-W576</f>
        <v>6457</v>
      </c>
      <c r="AB576" s="581"/>
      <c r="AC576" s="583"/>
      <c r="AD576" s="251"/>
    </row>
    <row r="577" spans="5:36" x14ac:dyDescent="0.3">
      <c r="O577" s="98"/>
      <c r="T577" s="250"/>
      <c r="U577" s="252">
        <f t="shared" si="25"/>
        <v>44522</v>
      </c>
      <c r="V577" s="6"/>
      <c r="W577" s="580"/>
      <c r="X577" s="581"/>
      <c r="Y577" s="44"/>
      <c r="Z577" s="581"/>
      <c r="AA577" s="582"/>
      <c r="AB577" s="581"/>
      <c r="AC577" s="583"/>
      <c r="AD577" s="251"/>
    </row>
    <row r="578" spans="5:36" x14ac:dyDescent="0.3">
      <c r="O578" s="98"/>
      <c r="T578" s="250"/>
      <c r="U578" s="252">
        <f t="shared" si="25"/>
        <v>44523</v>
      </c>
      <c r="V578" s="6"/>
      <c r="W578" s="580"/>
      <c r="X578" s="581"/>
      <c r="Y578" s="44"/>
      <c r="Z578" s="581"/>
      <c r="AA578" s="582"/>
      <c r="AB578" s="581"/>
      <c r="AC578" s="583"/>
      <c r="AD578" s="251"/>
    </row>
    <row r="579" spans="5:36" x14ac:dyDescent="0.3">
      <c r="O579" s="98"/>
      <c r="T579" s="250"/>
      <c r="U579" s="252">
        <f t="shared" si="25"/>
        <v>44524</v>
      </c>
      <c r="V579" s="6"/>
      <c r="W579" s="580"/>
      <c r="X579" s="581"/>
      <c r="Y579" s="44"/>
      <c r="Z579" s="581"/>
      <c r="AA579" s="582"/>
      <c r="AB579" s="581"/>
      <c r="AC579" s="583"/>
      <c r="AD579" s="251"/>
    </row>
    <row r="580" spans="5:36" x14ac:dyDescent="0.3">
      <c r="O580" s="98"/>
      <c r="T580" s="250"/>
      <c r="U580" s="252">
        <f t="shared" si="25"/>
        <v>44525</v>
      </c>
      <c r="V580" s="6"/>
      <c r="W580" s="580"/>
      <c r="X580" s="581"/>
      <c r="Y580" s="44"/>
      <c r="Z580" s="581"/>
      <c r="AA580" s="582"/>
      <c r="AB580" s="581"/>
      <c r="AC580" s="583"/>
      <c r="AD580" s="251"/>
    </row>
    <row r="581" spans="5:36" x14ac:dyDescent="0.3">
      <c r="O581" s="98"/>
      <c r="T581" s="250"/>
      <c r="U581" s="252">
        <f t="shared" si="25"/>
        <v>44526</v>
      </c>
      <c r="V581" s="6"/>
      <c r="W581" s="253"/>
      <c r="X581" s="6"/>
      <c r="Y581" s="44"/>
      <c r="Z581" s="6"/>
      <c r="AA581" s="254"/>
      <c r="AB581" s="6"/>
      <c r="AC581" s="258"/>
      <c r="AD581" s="251"/>
    </row>
    <row r="582" spans="5:36" ht="15" thickBot="1" x14ac:dyDescent="0.35">
      <c r="O582" s="98"/>
      <c r="T582" s="255"/>
      <c r="U582" s="350">
        <f t="shared" si="25"/>
        <v>44527</v>
      </c>
      <c r="V582" s="247"/>
      <c r="W582" s="351"/>
      <c r="X582" s="247"/>
      <c r="Y582" s="256"/>
      <c r="Z582" s="247"/>
      <c r="AA582" s="352"/>
      <c r="AB582" s="247"/>
      <c r="AC582" s="353"/>
      <c r="AD582" s="257"/>
    </row>
    <row r="583" spans="5:36" x14ac:dyDescent="0.3">
      <c r="O583" s="98"/>
    </row>
    <row r="584" spans="5:36" x14ac:dyDescent="0.3">
      <c r="O584" s="98"/>
      <c r="P584" s="57"/>
      <c r="Q584" s="57"/>
      <c r="R584" s="57"/>
    </row>
    <row r="585" spans="5:36" x14ac:dyDescent="0.3">
      <c r="O585" s="98"/>
    </row>
    <row r="586" spans="5:36" ht="15" thickBot="1" x14ac:dyDescent="0.35">
      <c r="O586" s="98"/>
    </row>
    <row r="587" spans="5:36" ht="15.6" thickTop="1" thickBot="1" x14ac:dyDescent="0.35">
      <c r="Q587" s="441"/>
      <c r="R587" s="442"/>
      <c r="S587" s="442"/>
      <c r="T587" s="442"/>
      <c r="U587" s="442"/>
      <c r="V587" s="442"/>
      <c r="W587" s="442"/>
      <c r="X587" s="442"/>
      <c r="Y587" s="442"/>
      <c r="Z587" s="442"/>
      <c r="AA587" s="442"/>
      <c r="AB587" s="443"/>
    </row>
    <row r="588" spans="5:36" ht="15" thickBot="1" x14ac:dyDescent="0.35">
      <c r="E588" s="674" t="s">
        <v>106</v>
      </c>
      <c r="F588" s="675"/>
      <c r="G588" s="675"/>
      <c r="H588" s="675"/>
      <c r="I588" s="675"/>
      <c r="J588" s="675"/>
      <c r="K588" s="675"/>
      <c r="L588" s="675"/>
      <c r="M588" s="676"/>
      <c r="Q588" s="444"/>
      <c r="R588" s="6"/>
      <c r="S588" s="6"/>
      <c r="T588" s="6"/>
      <c r="U588" s="5" t="s">
        <v>132</v>
      </c>
      <c r="V588" s="5"/>
      <c r="W588" s="5"/>
      <c r="X588" s="5"/>
      <c r="Y588" s="5"/>
      <c r="Z588" s="5"/>
      <c r="AA588" s="5" t="s">
        <v>28</v>
      </c>
      <c r="AB588" s="445"/>
    </row>
    <row r="589" spans="5:36" x14ac:dyDescent="0.3">
      <c r="E589" s="395"/>
      <c r="F589" s="396" t="s">
        <v>107</v>
      </c>
      <c r="G589" s="396"/>
      <c r="H589" s="396"/>
      <c r="I589" s="677">
        <v>21477737</v>
      </c>
      <c r="J589" s="677"/>
      <c r="K589" s="677"/>
      <c r="L589" s="677"/>
      <c r="M589" s="397"/>
      <c r="Q589" s="444"/>
      <c r="R589" s="437" t="s">
        <v>134</v>
      </c>
      <c r="S589" s="6"/>
      <c r="T589" s="6"/>
      <c r="U589" s="437" t="s">
        <v>133</v>
      </c>
      <c r="V589" s="5"/>
      <c r="W589" s="437" t="s">
        <v>20</v>
      </c>
      <c r="X589" s="5"/>
      <c r="Y589" s="437" t="s">
        <v>4</v>
      </c>
      <c r="Z589" s="5"/>
      <c r="AA589" s="446" t="s">
        <v>131</v>
      </c>
      <c r="AB589" s="445"/>
    </row>
    <row r="590" spans="5:36" x14ac:dyDescent="0.3">
      <c r="E590" s="395"/>
      <c r="F590" s="396" t="s">
        <v>97</v>
      </c>
      <c r="G590" s="396"/>
      <c r="H590" s="396"/>
      <c r="I590" s="396"/>
      <c r="J590" s="396"/>
      <c r="K590" s="396"/>
      <c r="L590" s="398">
        <f>+I602/I589</f>
        <v>4.5847474526762295E-4</v>
      </c>
      <c r="M590" s="397"/>
      <c r="Q590" s="444"/>
      <c r="R590" s="6" t="s">
        <v>121</v>
      </c>
      <c r="S590" s="6"/>
      <c r="T590" s="6"/>
      <c r="U590" s="7">
        <v>2003</v>
      </c>
      <c r="V590" s="6"/>
      <c r="W590" s="7">
        <v>389666</v>
      </c>
      <c r="X590" s="6"/>
      <c r="Y590" s="7">
        <v>31257</v>
      </c>
      <c r="Z590" s="6"/>
      <c r="AA590" s="253">
        <f>+AJ590</f>
        <v>19500</v>
      </c>
      <c r="AB590" s="445"/>
      <c r="AJ590" s="1">
        <v>19500</v>
      </c>
    </row>
    <row r="591" spans="5:36" x14ac:dyDescent="0.3">
      <c r="E591" s="395"/>
      <c r="F591" s="678" t="s">
        <v>95</v>
      </c>
      <c r="G591" s="678"/>
      <c r="H591" s="396"/>
      <c r="I591" s="396"/>
      <c r="J591" s="396"/>
      <c r="K591" s="396"/>
      <c r="L591" s="399">
        <f>+I602/(I589/100000)</f>
        <v>45.847474526762298</v>
      </c>
      <c r="M591" s="397"/>
      <c r="Q591" s="444"/>
      <c r="R591" s="6" t="s">
        <v>122</v>
      </c>
      <c r="S591" s="6"/>
      <c r="T591" s="6"/>
      <c r="U591" s="7">
        <v>1913</v>
      </c>
      <c r="V591" s="6"/>
      <c r="W591" s="7">
        <v>169892</v>
      </c>
      <c r="X591" s="6"/>
      <c r="Y591" s="7">
        <v>13076</v>
      </c>
      <c r="Z591" s="6"/>
      <c r="AA591" s="253">
        <f t="shared" ref="AA591:AA599" si="89">+AJ591</f>
        <v>8900</v>
      </c>
      <c r="AB591" s="445"/>
      <c r="AJ591" s="1">
        <v>8900</v>
      </c>
    </row>
    <row r="592" spans="5:36" x14ac:dyDescent="0.3">
      <c r="E592" s="395"/>
      <c r="F592" s="400"/>
      <c r="G592" s="400"/>
      <c r="H592" s="396"/>
      <c r="I592" s="396"/>
      <c r="J592" s="396"/>
      <c r="K592" s="396"/>
      <c r="L592" s="399"/>
      <c r="M592" s="397"/>
      <c r="Q592" s="444"/>
      <c r="R592" s="6" t="s">
        <v>123</v>
      </c>
      <c r="S592" s="6"/>
      <c r="T592" s="6"/>
      <c r="U592" s="7">
        <v>1568</v>
      </c>
      <c r="V592" s="6"/>
      <c r="W592" s="7">
        <v>16606</v>
      </c>
      <c r="X592" s="6"/>
      <c r="Y592" s="7">
        <v>912</v>
      </c>
      <c r="Z592" s="6"/>
      <c r="AA592" s="253">
        <f t="shared" si="89"/>
        <v>1100</v>
      </c>
      <c r="AB592" s="445"/>
      <c r="AJ592" s="1">
        <v>1100</v>
      </c>
    </row>
    <row r="593" spans="4:36" x14ac:dyDescent="0.3">
      <c r="E593" s="395"/>
      <c r="F593" s="400" t="s">
        <v>108</v>
      </c>
      <c r="G593" s="400"/>
      <c r="H593" s="678" t="s">
        <v>109</v>
      </c>
      <c r="I593" s="678"/>
      <c r="J593" s="396"/>
      <c r="K593" s="396"/>
      <c r="L593" s="399"/>
      <c r="M593" s="397"/>
      <c r="Q593" s="444"/>
      <c r="R593" s="6" t="s">
        <v>56</v>
      </c>
      <c r="S593" s="6"/>
      <c r="T593" s="6"/>
      <c r="U593" s="7">
        <v>1561</v>
      </c>
      <c r="V593" s="6"/>
      <c r="W593" s="7">
        <v>107611</v>
      </c>
      <c r="X593" s="6"/>
      <c r="Y593" s="7">
        <v>7937</v>
      </c>
      <c r="Z593" s="6"/>
      <c r="AA593" s="253">
        <f t="shared" si="89"/>
        <v>7000</v>
      </c>
      <c r="AB593" s="445"/>
      <c r="AJ593" s="1">
        <v>7000</v>
      </c>
    </row>
    <row r="594" spans="4:36" ht="15" thickBot="1" x14ac:dyDescent="0.35">
      <c r="E594" s="401"/>
      <c r="F594" s="402"/>
      <c r="G594" s="402"/>
      <c r="H594" s="402"/>
      <c r="I594" s="402"/>
      <c r="J594" s="402"/>
      <c r="K594" s="402"/>
      <c r="L594" s="402"/>
      <c r="M594" s="403"/>
      <c r="Q594" s="444"/>
      <c r="R594" s="6" t="s">
        <v>128</v>
      </c>
      <c r="S594" s="6"/>
      <c r="T594" s="6"/>
      <c r="U594" s="7">
        <v>1435</v>
      </c>
      <c r="V594" s="6"/>
      <c r="W594" s="7">
        <v>10128</v>
      </c>
      <c r="X594" s="6"/>
      <c r="Y594" s="7">
        <v>541</v>
      </c>
      <c r="Z594" s="6"/>
      <c r="AA594" s="253">
        <f t="shared" si="89"/>
        <v>700</v>
      </c>
      <c r="AB594" s="445"/>
      <c r="AJ594" s="1">
        <v>700</v>
      </c>
    </row>
    <row r="595" spans="4:36" x14ac:dyDescent="0.3">
      <c r="Q595" s="444"/>
      <c r="R595" s="6" t="s">
        <v>124</v>
      </c>
      <c r="S595" s="6"/>
      <c r="T595" s="6"/>
      <c r="U595" s="7">
        <v>1288</v>
      </c>
      <c r="V595" s="6"/>
      <c r="W595" s="7">
        <v>45913</v>
      </c>
      <c r="X595" s="6"/>
      <c r="Y595" s="7">
        <v>4287</v>
      </c>
      <c r="Z595" s="6"/>
      <c r="AA595" s="253">
        <f t="shared" si="89"/>
        <v>3600</v>
      </c>
      <c r="AB595" s="445"/>
      <c r="AJ595" s="1">
        <v>3600</v>
      </c>
    </row>
    <row r="596" spans="4:36" ht="15" thickBot="1" x14ac:dyDescent="0.35">
      <c r="D596" s="78"/>
      <c r="E596" s="139"/>
      <c r="F596" s="139"/>
      <c r="G596" s="139"/>
      <c r="H596" s="139"/>
      <c r="I596" s="310"/>
      <c r="J596" s="78"/>
      <c r="K596" s="98"/>
      <c r="L596" s="98"/>
      <c r="M596" s="98"/>
      <c r="N596" s="98"/>
      <c r="Q596" s="444"/>
      <c r="R596" s="6" t="s">
        <v>129</v>
      </c>
      <c r="S596" s="6"/>
      <c r="T596" s="6"/>
      <c r="U596" s="7">
        <v>1129</v>
      </c>
      <c r="V596" s="6"/>
      <c r="W596" s="7">
        <v>52477</v>
      </c>
      <c r="X596" s="6"/>
      <c r="Y596" s="7">
        <v>3152</v>
      </c>
      <c r="Z596" s="6"/>
      <c r="AA596" s="253">
        <f t="shared" si="89"/>
        <v>4600</v>
      </c>
      <c r="AB596" s="445"/>
      <c r="AJ596" s="1">
        <v>4600</v>
      </c>
    </row>
    <row r="597" spans="4:36" ht="16.2" thickBot="1" x14ac:dyDescent="0.35">
      <c r="D597" s="381"/>
      <c r="E597" s="679" t="s">
        <v>119</v>
      </c>
      <c r="F597" s="680"/>
      <c r="G597" s="680"/>
      <c r="H597" s="680"/>
      <c r="I597" s="680"/>
      <c r="J597" s="681"/>
      <c r="K597" s="382"/>
      <c r="L597" s="394" t="s">
        <v>10</v>
      </c>
      <c r="M597" s="383"/>
      <c r="N597" s="98"/>
      <c r="Q597" s="444"/>
      <c r="R597" s="6" t="s">
        <v>125</v>
      </c>
      <c r="S597" s="6"/>
      <c r="T597" s="6"/>
      <c r="U597" s="7">
        <v>1118</v>
      </c>
      <c r="V597" s="6"/>
      <c r="W597" s="7">
        <v>10889</v>
      </c>
      <c r="X597" s="6"/>
      <c r="Y597" s="7">
        <v>505</v>
      </c>
      <c r="Z597" s="6"/>
      <c r="AA597" s="253">
        <f t="shared" si="89"/>
        <v>980</v>
      </c>
      <c r="AB597" s="445"/>
      <c r="AJ597" s="1">
        <v>980</v>
      </c>
    </row>
    <row r="598" spans="4:36" x14ac:dyDescent="0.3">
      <c r="D598" s="360"/>
      <c r="E598" s="384" t="s">
        <v>75</v>
      </c>
      <c r="F598" s="16"/>
      <c r="G598" s="16"/>
      <c r="H598" s="16"/>
      <c r="I598" s="682">
        <f>+K81</f>
        <v>48675</v>
      </c>
      <c r="J598" s="682"/>
      <c r="K598" s="16"/>
      <c r="L598" s="60">
        <f>+I598/$I$598</f>
        <v>1</v>
      </c>
      <c r="M598" s="385"/>
      <c r="N598" s="98"/>
      <c r="Q598" s="444"/>
      <c r="R598" s="6" t="s">
        <v>126</v>
      </c>
      <c r="S598" s="6"/>
      <c r="T598" s="6"/>
      <c r="U598" s="7">
        <v>1093</v>
      </c>
      <c r="V598" s="6"/>
      <c r="W598" s="7">
        <v>138546</v>
      </c>
      <c r="X598" s="6"/>
      <c r="Y598" s="7">
        <v>6770</v>
      </c>
      <c r="Z598" s="6"/>
      <c r="AA598" s="253">
        <f t="shared" si="89"/>
        <v>12700</v>
      </c>
      <c r="AB598" s="445"/>
      <c r="AJ598" s="1">
        <v>12700</v>
      </c>
    </row>
    <row r="599" spans="4:36" x14ac:dyDescent="0.3">
      <c r="D599" s="360"/>
      <c r="E599" s="384"/>
      <c r="F599" s="16"/>
      <c r="G599" s="16"/>
      <c r="H599" s="16"/>
      <c r="I599" s="16"/>
      <c r="J599" s="16"/>
      <c r="K599" s="16"/>
      <c r="L599" s="16"/>
      <c r="M599" s="385"/>
      <c r="N599" s="98"/>
      <c r="Q599" s="444"/>
      <c r="R599" s="6" t="s">
        <v>127</v>
      </c>
      <c r="S599" s="6"/>
      <c r="T599" s="6"/>
      <c r="U599" s="447">
        <v>1081</v>
      </c>
      <c r="V599" s="6"/>
      <c r="W599" s="447">
        <v>65337</v>
      </c>
      <c r="X599" s="6"/>
      <c r="Y599" s="447">
        <v>3108</v>
      </c>
      <c r="Z599" s="6"/>
      <c r="AA599" s="448">
        <f t="shared" si="89"/>
        <v>6100</v>
      </c>
      <c r="AB599" s="445"/>
      <c r="AJ599" s="439">
        <v>6100</v>
      </c>
    </row>
    <row r="600" spans="4:36" x14ac:dyDescent="0.3">
      <c r="D600" s="372"/>
      <c r="E600" s="15"/>
      <c r="F600" s="386" t="s">
        <v>100</v>
      </c>
      <c r="G600" s="386"/>
      <c r="H600" s="15"/>
      <c r="I600" s="683">
        <f>+I81</f>
        <v>36684</v>
      </c>
      <c r="J600" s="684"/>
      <c r="K600" s="15"/>
      <c r="L600" s="60">
        <f>+I600/$I$598</f>
        <v>0.75365177195685673</v>
      </c>
      <c r="M600" s="365"/>
      <c r="N600" s="98"/>
      <c r="Q600" s="444"/>
      <c r="R600" s="5" t="s">
        <v>31</v>
      </c>
      <c r="S600" s="6"/>
      <c r="T600" s="6"/>
      <c r="U600" s="253">
        <f>+W600/(AA600/100)</f>
        <v>1545.0521632402579</v>
      </c>
      <c r="V600" s="6"/>
      <c r="W600" s="253">
        <f>SUM(W590:W599)</f>
        <v>1007065</v>
      </c>
      <c r="X600" s="6"/>
      <c r="Y600" s="253">
        <f>SUM(Y590:Y599)</f>
        <v>71545</v>
      </c>
      <c r="Z600" s="6"/>
      <c r="AA600" s="253">
        <f>SUM(AA590:AA599)</f>
        <v>65180</v>
      </c>
      <c r="AB600" s="445"/>
      <c r="AJ600" s="56">
        <f>SUM(AJ590:AJ599)</f>
        <v>65180</v>
      </c>
    </row>
    <row r="601" spans="4:36" x14ac:dyDescent="0.3">
      <c r="D601" s="372"/>
      <c r="E601" s="15"/>
      <c r="F601" s="15" t="s">
        <v>76</v>
      </c>
      <c r="G601" s="15"/>
      <c r="H601" s="15"/>
      <c r="I601" s="685">
        <f>+I75</f>
        <v>2144</v>
      </c>
      <c r="J601" s="686"/>
      <c r="K601" s="15"/>
      <c r="L601" s="60">
        <f>+I601/$I$598</f>
        <v>4.4047252182845401E-2</v>
      </c>
      <c r="M601" s="365"/>
      <c r="N601" s="98"/>
      <c r="Q601" s="444"/>
      <c r="R601" s="5"/>
      <c r="S601" s="6"/>
      <c r="T601" s="6"/>
      <c r="U601" s="6"/>
      <c r="V601" s="6"/>
      <c r="W601" s="253"/>
      <c r="X601" s="6"/>
      <c r="Y601" s="253"/>
      <c r="Z601" s="6"/>
      <c r="AA601" s="6"/>
      <c r="AB601" s="445"/>
      <c r="AJ601" s="56"/>
    </row>
    <row r="602" spans="4:36" ht="15" thickBot="1" x14ac:dyDescent="0.35">
      <c r="D602" s="372"/>
      <c r="E602" s="671" t="s">
        <v>101</v>
      </c>
      <c r="F602" s="671"/>
      <c r="G602" s="671"/>
      <c r="H602" s="15"/>
      <c r="I602" s="672">
        <f>+I598-I600-I601</f>
        <v>9847</v>
      </c>
      <c r="J602" s="673"/>
      <c r="K602" s="387"/>
      <c r="L602" s="388">
        <f>+I602/$I$598</f>
        <v>0.20230097586029788</v>
      </c>
      <c r="M602" s="365"/>
      <c r="N602" s="98"/>
      <c r="Q602" s="444"/>
      <c r="R602" s="5" t="s">
        <v>57</v>
      </c>
      <c r="S602" s="6"/>
      <c r="T602" s="6"/>
      <c r="U602" s="7">
        <v>7441</v>
      </c>
      <c r="V602" s="6"/>
      <c r="W602" s="7">
        <f>+'Main Table'!H106</f>
        <v>3029734</v>
      </c>
      <c r="X602" s="6"/>
      <c r="Y602" s="7">
        <f>+'Main Table'!AA106</f>
        <v>129682</v>
      </c>
      <c r="Z602" s="6"/>
      <c r="AA602" s="253">
        <f>+AJ602</f>
        <v>333000</v>
      </c>
      <c r="AB602" s="445"/>
      <c r="AJ602" s="56">
        <v>333000</v>
      </c>
    </row>
    <row r="603" spans="4:36" ht="15.6" thickTop="1" thickBot="1" x14ac:dyDescent="0.35">
      <c r="D603" s="372"/>
      <c r="E603" s="389"/>
      <c r="F603" s="389"/>
      <c r="G603" s="389"/>
      <c r="H603" s="15"/>
      <c r="I603" s="390"/>
      <c r="J603" s="389"/>
      <c r="K603" s="387"/>
      <c r="L603" s="391"/>
      <c r="M603" s="365"/>
      <c r="N603" s="98"/>
      <c r="Q603" s="444"/>
      <c r="R603" s="5" t="s">
        <v>130</v>
      </c>
      <c r="S603" s="6"/>
      <c r="T603" s="6"/>
      <c r="U603" s="449"/>
      <c r="V603" s="6"/>
      <c r="W603" s="450">
        <f>+W600/W602</f>
        <v>0.33239386692033029</v>
      </c>
      <c r="X603" s="6"/>
      <c r="Y603" s="450">
        <f>+Y600/Y602</f>
        <v>0.55169568637127742</v>
      </c>
      <c r="Z603" s="6"/>
      <c r="AA603" s="450">
        <f>+AA600/AA602</f>
        <v>0.19573573573573574</v>
      </c>
      <c r="AB603" s="445"/>
      <c r="AJ603" s="440">
        <f>+AJ600/AJ602</f>
        <v>0.19573573573573574</v>
      </c>
    </row>
    <row r="604" spans="4:36" ht="15.6" thickTop="1" thickBot="1" x14ac:dyDescent="0.35">
      <c r="D604" s="392"/>
      <c r="E604" s="393"/>
      <c r="F604" s="393"/>
      <c r="G604" s="393"/>
      <c r="H604" s="393"/>
      <c r="I604" s="393"/>
      <c r="J604" s="393"/>
      <c r="K604" s="393"/>
      <c r="L604" s="393"/>
      <c r="M604" s="380"/>
      <c r="N604" s="98"/>
      <c r="Q604" s="451"/>
      <c r="R604" s="452"/>
      <c r="S604" s="452"/>
      <c r="T604" s="452"/>
      <c r="U604" s="452"/>
      <c r="V604" s="452"/>
      <c r="W604" s="452"/>
      <c r="X604" s="452"/>
      <c r="Y604" s="452"/>
      <c r="Z604" s="452"/>
      <c r="AA604" s="452"/>
      <c r="AB604" s="453"/>
    </row>
    <row r="608" spans="4:36" x14ac:dyDescent="0.3">
      <c r="F608" s="1">
        <v>1248371</v>
      </c>
    </row>
    <row r="609" spans="6:23" x14ac:dyDescent="0.3">
      <c r="W609" s="1"/>
    </row>
    <row r="610" spans="6:23" x14ac:dyDescent="0.3">
      <c r="F610">
        <v>700</v>
      </c>
    </row>
    <row r="611" spans="6:23" x14ac:dyDescent="0.3">
      <c r="F611" s="76">
        <f>+F610/F608</f>
        <v>5.6073074430597954E-4</v>
      </c>
    </row>
    <row r="613" spans="6:23" x14ac:dyDescent="0.3">
      <c r="F613" s="1">
        <v>60000</v>
      </c>
    </row>
    <row r="614" spans="6:23" x14ac:dyDescent="0.3">
      <c r="F614">
        <f>+F611*F613</f>
        <v>33.643844658358773</v>
      </c>
    </row>
    <row r="616" spans="6:23" x14ac:dyDescent="0.3">
      <c r="F616" s="1">
        <v>331000000</v>
      </c>
    </row>
    <row r="617" spans="6:23" x14ac:dyDescent="0.3">
      <c r="F617" s="56">
        <f>+W86</f>
        <v>811067</v>
      </c>
    </row>
    <row r="618" spans="6:23" x14ac:dyDescent="0.3">
      <c r="F618" s="57">
        <f>+F617/F616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602:G602"/>
    <mergeCell ref="I602:J602"/>
    <mergeCell ref="E588:M588"/>
    <mergeCell ref="I589:L589"/>
    <mergeCell ref="F591:G591"/>
    <mergeCell ref="E597:J597"/>
    <mergeCell ref="I598:J598"/>
    <mergeCell ref="I600:J600"/>
    <mergeCell ref="I601:J601"/>
    <mergeCell ref="H593:I593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2021-11-22T23:39:41Z</dcterms:modified>
</cp:coreProperties>
</file>