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keresman\Documents\excel\A-MAK Table\2021\"/>
    </mc:Choice>
  </mc:AlternateContent>
  <xr:revisionPtr revIDLastSave="0" documentId="8_{4BB3EBD8-F0F1-4AC3-932F-9DFBC8442BC6}" xr6:coauthVersionLast="47" xr6:coauthVersionMax="47" xr10:uidLastSave="{00000000-0000-0000-0000-000000000000}"/>
  <bookViews>
    <workbookView xWindow="-108" yWindow="-108" windowWidth="30936" windowHeight="16896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Table'!$A$1:$CJ$636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635" i="2" l="1"/>
  <c r="T635" i="2"/>
  <c r="S635" i="2"/>
  <c r="R635" i="2"/>
  <c r="Q635" i="2"/>
  <c r="P635" i="2"/>
  <c r="O635" i="2"/>
  <c r="N635" i="2"/>
  <c r="M635" i="2"/>
  <c r="L635" i="2"/>
  <c r="K635" i="2"/>
  <c r="J635" i="2"/>
  <c r="I635" i="2"/>
  <c r="H635" i="2"/>
  <c r="G635" i="2"/>
  <c r="E635" i="2"/>
  <c r="BK635" i="1"/>
  <c r="BJ635" i="1"/>
  <c r="BI635" i="1"/>
  <c r="BB635" i="1"/>
  <c r="AU635" i="1"/>
  <c r="AT635" i="1"/>
  <c r="AS635" i="1"/>
  <c r="AM635" i="1"/>
  <c r="AK635" i="1"/>
  <c r="AD635" i="1"/>
  <c r="W635" i="1"/>
  <c r="V635" i="1"/>
  <c r="U635" i="1"/>
  <c r="M635" i="1"/>
  <c r="BO634" i="1"/>
  <c r="BO635" i="1" s="1"/>
  <c r="BM634" i="1"/>
  <c r="BM635" i="1" s="1"/>
  <c r="BL634" i="1"/>
  <c r="BL635" i="1" s="1"/>
  <c r="BK634" i="1"/>
  <c r="BJ634" i="1"/>
  <c r="BI634" i="1"/>
  <c r="BH634" i="1"/>
  <c r="BH635" i="1" s="1"/>
  <c r="BF634" i="1"/>
  <c r="BF635" i="1" s="1"/>
  <c r="BE634" i="1"/>
  <c r="BE635" i="1" s="1"/>
  <c r="BD634" i="1"/>
  <c r="BD635" i="1" s="1"/>
  <c r="BC634" i="1"/>
  <c r="BC635" i="1" s="1"/>
  <c r="BB634" i="1"/>
  <c r="BA634" i="1"/>
  <c r="BA635" i="1" s="1"/>
  <c r="AZ634" i="1"/>
  <c r="AZ635" i="1" s="1"/>
  <c r="AY634" i="1"/>
  <c r="AY635" i="1" s="1"/>
  <c r="AW634" i="1"/>
  <c r="AW635" i="1" s="1"/>
  <c r="AU634" i="1"/>
  <c r="AT634" i="1"/>
  <c r="AS634" i="1"/>
  <c r="AQ634" i="1"/>
  <c r="AQ635" i="1" s="1"/>
  <c r="AP634" i="1"/>
  <c r="AP635" i="1" s="1"/>
  <c r="AO634" i="1"/>
  <c r="AO635" i="1" s="1"/>
  <c r="AN634" i="1"/>
  <c r="AN635" i="1" s="1"/>
  <c r="AM634" i="1"/>
  <c r="AK634" i="1"/>
  <c r="AJ634" i="1"/>
  <c r="AJ635" i="1" s="1"/>
  <c r="AI634" i="1"/>
  <c r="AI635" i="1" s="1"/>
  <c r="AH634" i="1"/>
  <c r="AH635" i="1" s="1"/>
  <c r="AG634" i="1"/>
  <c r="AG635" i="1" s="1"/>
  <c r="AF634" i="1"/>
  <c r="AF635" i="1" s="1"/>
  <c r="AD634" i="1"/>
  <c r="AB634" i="1"/>
  <c r="AB635" i="1" s="1"/>
  <c r="Y634" i="1"/>
  <c r="Y635" i="1" s="1"/>
  <c r="X634" i="1"/>
  <c r="X635" i="1" s="1"/>
  <c r="W634" i="1"/>
  <c r="V634" i="1"/>
  <c r="U634" i="1"/>
  <c r="T634" i="1"/>
  <c r="T635" i="1" s="1"/>
  <c r="R634" i="1"/>
  <c r="R635" i="1" s="1"/>
  <c r="Q634" i="1"/>
  <c r="Q635" i="1" s="1"/>
  <c r="P634" i="1"/>
  <c r="P635" i="1" s="1"/>
  <c r="M634" i="1"/>
  <c r="L634" i="1"/>
  <c r="L635" i="1" s="1"/>
  <c r="K634" i="1"/>
  <c r="K635" i="1" s="1"/>
  <c r="J634" i="1"/>
  <c r="J635" i="1" s="1"/>
  <c r="I634" i="1"/>
  <c r="I635" i="1" s="1"/>
  <c r="H634" i="1"/>
  <c r="H635" i="1" s="1"/>
  <c r="D634" i="1"/>
  <c r="D635" i="1" s="1"/>
  <c r="BW628" i="1"/>
  <c r="BN628" i="1" s="1"/>
  <c r="BN634" i="1" s="1"/>
  <c r="BN635" i="1" s="1"/>
  <c r="BP628" i="1"/>
  <c r="BR628" i="1" s="1"/>
  <c r="BE628" i="1"/>
  <c r="BG628" i="1" s="1"/>
  <c r="BG634" i="1" s="1"/>
  <c r="BG635" i="1" s="1"/>
  <c r="BA628" i="1"/>
  <c r="AV628" i="1"/>
  <c r="AV634" i="1" s="1"/>
  <c r="AV635" i="1" s="1"/>
  <c r="AL628" i="1"/>
  <c r="AR628" i="1" s="1"/>
  <c r="AR634" i="1" s="1"/>
  <c r="AR635" i="1" s="1"/>
  <c r="AA628" i="1"/>
  <c r="AE628" i="1" s="1"/>
  <c r="AE634" i="1" s="1"/>
  <c r="AE635" i="1" s="1"/>
  <c r="Z628" i="1"/>
  <c r="Z634" i="1" s="1"/>
  <c r="Z635" i="1" s="1"/>
  <c r="V628" i="1"/>
  <c r="Q628" i="1"/>
  <c r="S628" i="1" s="1"/>
  <c r="S634" i="1" s="1"/>
  <c r="S635" i="1" s="1"/>
  <c r="O628" i="1"/>
  <c r="O634" i="1" s="1"/>
  <c r="O635" i="1" s="1"/>
  <c r="N628" i="1"/>
  <c r="N634" i="1" s="1"/>
  <c r="N635" i="1" s="1"/>
  <c r="J628" i="1"/>
  <c r="H628" i="1"/>
  <c r="AC628" i="1" s="1"/>
  <c r="AC634" i="1" s="1"/>
  <c r="AC635" i="1" s="1"/>
  <c r="I20" i="3"/>
  <c r="BW627" i="1"/>
  <c r="BN627" i="1" s="1"/>
  <c r="BE627" i="1"/>
  <c r="BP627" i="1" s="1"/>
  <c r="BR627" i="1" s="1"/>
  <c r="BA627" i="1"/>
  <c r="AL627" i="1"/>
  <c r="AR627" i="1" s="1"/>
  <c r="AA627" i="1"/>
  <c r="AE627" i="1" s="1"/>
  <c r="Z627" i="1"/>
  <c r="V627" i="1"/>
  <c r="Q627" i="1"/>
  <c r="S627" i="1" s="1"/>
  <c r="N627" i="1"/>
  <c r="J627" i="1"/>
  <c r="H627" i="1"/>
  <c r="O627" i="1" s="1"/>
  <c r="BW626" i="1"/>
  <c r="BN626" i="1" s="1"/>
  <c r="BE626" i="1"/>
  <c r="BP626" i="1" s="1"/>
  <c r="BA626" i="1"/>
  <c r="BG626" i="1" s="1"/>
  <c r="AX626" i="1"/>
  <c r="AV626" i="1"/>
  <c r="AL626" i="1"/>
  <c r="AR626" i="1" s="1"/>
  <c r="AA626" i="1"/>
  <c r="AE626" i="1" s="1"/>
  <c r="Z626" i="1"/>
  <c r="V626" i="1"/>
  <c r="Q626" i="1"/>
  <c r="S626" i="1" s="1"/>
  <c r="O626" i="1"/>
  <c r="N626" i="1"/>
  <c r="J626" i="1"/>
  <c r="H626" i="1"/>
  <c r="AC626" i="1" s="1"/>
  <c r="BW625" i="1"/>
  <c r="BE625" i="1"/>
  <c r="BP625" i="1" s="1"/>
  <c r="BA625" i="1"/>
  <c r="AL625" i="1"/>
  <c r="AR625" i="1" s="1"/>
  <c r="AA625" i="1"/>
  <c r="AE625" i="1" s="1"/>
  <c r="Z625" i="1"/>
  <c r="V625" i="1"/>
  <c r="S625" i="1"/>
  <c r="Q625" i="1"/>
  <c r="N625" i="1"/>
  <c r="J625" i="1"/>
  <c r="H625" i="1"/>
  <c r="U581" i="3"/>
  <c r="U582" i="3" s="1"/>
  <c r="U583" i="3" s="1"/>
  <c r="U584" i="3" s="1"/>
  <c r="U585" i="3" s="1"/>
  <c r="BW624" i="1"/>
  <c r="BN624" i="1" s="1"/>
  <c r="BE624" i="1"/>
  <c r="BA624" i="1"/>
  <c r="AX624" i="1"/>
  <c r="AL624" i="1"/>
  <c r="AR624" i="1" s="1"/>
  <c r="AA624" i="1"/>
  <c r="AE624" i="1" s="1"/>
  <c r="Z624" i="1"/>
  <c r="V624" i="1"/>
  <c r="Q624" i="1"/>
  <c r="S624" i="1" s="1"/>
  <c r="O624" i="1"/>
  <c r="N624" i="1"/>
  <c r="J624" i="1"/>
  <c r="H624" i="1"/>
  <c r="AV624" i="1" s="1"/>
  <c r="BW623" i="1"/>
  <c r="BN623" i="1" s="1"/>
  <c r="BP623" i="1"/>
  <c r="BR623" i="1" s="1"/>
  <c r="BE623" i="1"/>
  <c r="BA623" i="1"/>
  <c r="BG623" i="1" s="1"/>
  <c r="AL623" i="1"/>
  <c r="AR623" i="1" s="1"/>
  <c r="AA623" i="1"/>
  <c r="AE623" i="1" s="1"/>
  <c r="Z623" i="1"/>
  <c r="V623" i="1"/>
  <c r="Q623" i="1"/>
  <c r="S623" i="1" s="1"/>
  <c r="N623" i="1"/>
  <c r="J623" i="1"/>
  <c r="H623" i="1"/>
  <c r="O623" i="1" s="1"/>
  <c r="AL634" i="1" l="1"/>
  <c r="AL635" i="1" s="1"/>
  <c r="AA634" i="1"/>
  <c r="AA635" i="1" s="1"/>
  <c r="BP634" i="1"/>
  <c r="BP635" i="1" s="1"/>
  <c r="AX628" i="1"/>
  <c r="AX634" i="1" s="1"/>
  <c r="AX635" i="1" s="1"/>
  <c r="AV627" i="1"/>
  <c r="AX627" i="1"/>
  <c r="AC627" i="1"/>
  <c r="BG627" i="1"/>
  <c r="BR626" i="1"/>
  <c r="AC625" i="1"/>
  <c r="BR625" i="1"/>
  <c r="AV625" i="1"/>
  <c r="BG625" i="1"/>
  <c r="O625" i="1"/>
  <c r="AX625" i="1"/>
  <c r="BN625" i="1"/>
  <c r="BG624" i="1"/>
  <c r="BP624" i="1"/>
  <c r="AC624" i="1"/>
  <c r="AV623" i="1"/>
  <c r="AX623" i="1"/>
  <c r="AC623" i="1"/>
  <c r="BW622" i="1"/>
  <c r="BN622" i="1" s="1"/>
  <c r="BE622" i="1"/>
  <c r="BP622" i="1" s="1"/>
  <c r="BR622" i="1" s="1"/>
  <c r="BA622" i="1"/>
  <c r="AL622" i="1"/>
  <c r="AR622" i="1" s="1"/>
  <c r="AA622" i="1"/>
  <c r="AE622" i="1" s="1"/>
  <c r="Z622" i="1"/>
  <c r="V622" i="1"/>
  <c r="S622" i="1"/>
  <c r="Q622" i="1"/>
  <c r="N622" i="1"/>
  <c r="J622" i="1"/>
  <c r="H622" i="1"/>
  <c r="O622" i="1" s="1"/>
  <c r="B627" i="1"/>
  <c r="B628" i="1" s="1"/>
  <c r="B629" i="1" s="1"/>
  <c r="B630" i="1" s="1"/>
  <c r="B631" i="1" s="1"/>
  <c r="S629" i="2"/>
  <c r="W629" i="2"/>
  <c r="K629" i="2"/>
  <c r="Q629" i="2" s="1"/>
  <c r="S628" i="2"/>
  <c r="C629" i="2"/>
  <c r="C630" i="2" s="1"/>
  <c r="C631" i="2" s="1"/>
  <c r="C632" i="2" s="1"/>
  <c r="K628" i="2"/>
  <c r="S627" i="2"/>
  <c r="K627" i="2"/>
  <c r="M627" i="2" s="1"/>
  <c r="S626" i="2"/>
  <c r="K626" i="2"/>
  <c r="Q626" i="2" s="1"/>
  <c r="S625" i="2"/>
  <c r="K625" i="2"/>
  <c r="S624" i="2"/>
  <c r="K624" i="2"/>
  <c r="Q624" i="2" s="1"/>
  <c r="S623" i="2"/>
  <c r="K623" i="2"/>
  <c r="BR624" i="1" l="1"/>
  <c r="AV622" i="1"/>
  <c r="AX622" i="1"/>
  <c r="AC622" i="1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N621" i="1"/>
  <c r="BE620" i="1"/>
  <c r="BA620" i="1"/>
  <c r="AL620" i="1"/>
  <c r="Z620" i="1"/>
  <c r="Q620" i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N619" i="1"/>
  <c r="BE618" i="1"/>
  <c r="BA618" i="1"/>
  <c r="AL618" i="1"/>
  <c r="AR618" i="1" s="1"/>
  <c r="Z618" i="1"/>
  <c r="Q618" i="1"/>
  <c r="N618" i="1"/>
  <c r="BE617" i="1"/>
  <c r="BA617" i="1"/>
  <c r="AL617" i="1"/>
  <c r="AR617" i="1" s="1"/>
  <c r="Z617" i="1"/>
  <c r="Q617" i="1"/>
  <c r="N617" i="1"/>
  <c r="BE616" i="1"/>
  <c r="BA616" i="1"/>
  <c r="AL616" i="1"/>
  <c r="AR616" i="1" s="1"/>
  <c r="Z616" i="1"/>
  <c r="Q616" i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N615" i="1"/>
  <c r="S616" i="2"/>
  <c r="K616" i="2"/>
  <c r="BA726" i="1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Q615" i="2" s="1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S614" i="1" l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M558" i="1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Q634" i="1"/>
  <c r="BQ635" i="1" s="1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725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634" i="1"/>
  <c r="BU635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634" i="1"/>
  <c r="BV635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K475" i="1" s="1"/>
  <c r="BM475" i="1" s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G470" i="1" l="1"/>
  <c r="BK474" i="1"/>
  <c r="BM474" i="1" s="1"/>
  <c r="BK476" i="1"/>
  <c r="BM476" i="1" s="1"/>
  <c r="BG471" i="1"/>
  <c r="CL760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606" i="3"/>
  <c r="AJ604" i="3"/>
  <c r="AJ607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724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D646" i="1"/>
  <c r="D645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725" i="1"/>
  <c r="BG745" i="1"/>
  <c r="BG746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745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V635" i="2"/>
  <c r="S357" i="2"/>
  <c r="AP760" i="1"/>
  <c r="BP746" i="1"/>
  <c r="BG747" i="1" s="1"/>
  <c r="BN743" i="1"/>
  <c r="BP743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724" i="1"/>
  <c r="BP724" i="1" s="1"/>
  <c r="BP726" i="1"/>
  <c r="BP727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747" i="1"/>
  <c r="BG748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744" i="1"/>
  <c r="BP744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748" i="1" l="1"/>
  <c r="BY748" i="1" s="1"/>
  <c r="Q358" i="2"/>
  <c r="M357" i="2"/>
  <c r="U357" i="2"/>
  <c r="M358" i="2"/>
  <c r="CL754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728" i="1" l="1"/>
  <c r="BG752" i="1"/>
  <c r="BP751" i="1"/>
  <c r="BP753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719" i="1"/>
  <c r="N721" i="1" s="1"/>
  <c r="N722" i="1" l="1"/>
  <c r="D722" i="1" s="1"/>
  <c r="N723" i="1"/>
  <c r="N724" i="1"/>
  <c r="D723" i="1" l="1"/>
  <c r="D724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710" i="1"/>
  <c r="BG710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s="1"/>
  <c r="Q247" i="2" l="1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655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640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634" i="1"/>
  <c r="G635" i="1" s="1"/>
  <c r="F634" i="1"/>
  <c r="F635" i="1" s="1"/>
  <c r="E634" i="1"/>
  <c r="E635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658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S221" i="1" s="1"/>
  <c r="Q220" i="1"/>
  <c r="Q219" i="1"/>
  <c r="Q218" i="1"/>
  <c r="Q217" i="1"/>
  <c r="Q216" i="1"/>
  <c r="Q215" i="1"/>
  <c r="Q214" i="1"/>
  <c r="Q213" i="1"/>
  <c r="S213" i="1" s="1"/>
  <c r="Q212" i="1"/>
  <c r="Q211" i="1"/>
  <c r="Q210" i="1"/>
  <c r="Q209" i="1"/>
  <c r="Q208" i="1"/>
  <c r="Q207" i="1"/>
  <c r="Q206" i="1"/>
  <c r="Q205" i="1"/>
  <c r="S205" i="1" s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197" i="1" l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655" i="1" l="1"/>
  <c r="AR654" i="1"/>
  <c r="AP654" i="1"/>
  <c r="AR653" i="1"/>
  <c r="AP653" i="1"/>
  <c r="AV653" i="1" l="1"/>
  <c r="AV654" i="1"/>
  <c r="AV655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699" i="1"/>
  <c r="N214" i="1"/>
  <c r="N204" i="1"/>
  <c r="BA698" i="1" s="1"/>
  <c r="N174" i="1"/>
  <c r="BA697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698" i="1" l="1"/>
  <c r="BE698" i="1" s="1"/>
  <c r="Q218" i="2"/>
  <c r="BC699" i="1"/>
  <c r="BE699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667" i="1"/>
  <c r="H667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686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639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637" i="1"/>
  <c r="BK640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687" i="1"/>
  <c r="AP688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682" i="1"/>
  <c r="H683" i="1"/>
  <c r="J683" i="1" s="1"/>
  <c r="H684" i="1"/>
  <c r="J684" i="1" s="1"/>
  <c r="S154" i="2"/>
  <c r="M156" i="2" l="1"/>
  <c r="Q156" i="2"/>
  <c r="O684" i="1"/>
  <c r="AI154" i="1"/>
  <c r="AI161" i="1"/>
  <c r="BK160" i="1"/>
  <c r="BM160" i="1" s="1"/>
  <c r="AR154" i="1"/>
  <c r="BG154" i="1"/>
  <c r="U155" i="2"/>
  <c r="J682" i="1"/>
  <c r="J689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685" i="1"/>
  <c r="AA684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BK157" i="1" s="1"/>
  <c r="BM157" i="1" s="1"/>
  <c r="AL151" i="1"/>
  <c r="AR151" i="1" s="1"/>
  <c r="Q151" i="1"/>
  <c r="S158" i="1" s="1"/>
  <c r="AR152" i="1" l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621" i="3"/>
  <c r="F622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660" i="1" l="1"/>
  <c r="AR652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659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664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651" i="1" s="1"/>
  <c r="AH113" i="1"/>
  <c r="AP651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651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671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658" i="1"/>
  <c r="AP652" i="1" s="1"/>
  <c r="AV652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696" i="1"/>
  <c r="BC697" i="1" s="1"/>
  <c r="BE697" i="1" s="1"/>
  <c r="BE708" i="1"/>
  <c r="BE712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699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708" i="1" s="1"/>
  <c r="AL113" i="1"/>
  <c r="K114" i="2"/>
  <c r="V578" i="1" l="1"/>
  <c r="BA712" i="1"/>
  <c r="BC710" i="1"/>
  <c r="BG708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603" i="3"/>
  <c r="AA602" i="3"/>
  <c r="AA601" i="3"/>
  <c r="AA600" i="3"/>
  <c r="AA599" i="3"/>
  <c r="AA598" i="3"/>
  <c r="AA597" i="3"/>
  <c r="AA596" i="3"/>
  <c r="AA595" i="3"/>
  <c r="AA594" i="3"/>
  <c r="Y604" i="3"/>
  <c r="W604" i="3"/>
  <c r="S107" i="2"/>
  <c r="V621" i="1" l="1"/>
  <c r="AA604" i="3"/>
  <c r="AA607" i="3" s="1"/>
  <c r="Q109" i="2"/>
  <c r="M109" i="2"/>
  <c r="BG107" i="1"/>
  <c r="U108" i="2"/>
  <c r="M108" i="2"/>
  <c r="BE106" i="1"/>
  <c r="BA106" i="1"/>
  <c r="AL106" i="1"/>
  <c r="AR106" i="1" s="1"/>
  <c r="K107" i="2"/>
  <c r="Q108" i="2" s="1"/>
  <c r="U604" i="3" l="1"/>
  <c r="BG106" i="1"/>
  <c r="U107" i="2"/>
  <c r="S106" i="2" l="1"/>
  <c r="BE105" i="1"/>
  <c r="BA105" i="1"/>
  <c r="AL105" i="1"/>
  <c r="AR105" i="1" s="1"/>
  <c r="K106" i="2"/>
  <c r="S105" i="2"/>
  <c r="Q107" i="2" l="1"/>
  <c r="M107" i="2"/>
  <c r="BG105" i="1"/>
  <c r="U106" i="2"/>
  <c r="BE104" i="1" l="1"/>
  <c r="BA104" i="1"/>
  <c r="BK110" i="1" s="1"/>
  <c r="BM110" i="1" s="1"/>
  <c r="AL104" i="1"/>
  <c r="AR104" i="1" s="1"/>
  <c r="K105" i="2"/>
  <c r="Q106" i="2" l="1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Q105" i="2" l="1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M104" i="2" l="1"/>
  <c r="Q103" i="2"/>
  <c r="BG102" i="1"/>
  <c r="U103" i="2"/>
  <c r="M103" i="2"/>
  <c r="BG101" i="1"/>
  <c r="U102" i="2"/>
  <c r="BE100" i="1" l="1"/>
  <c r="BA100" i="1"/>
  <c r="AL100" i="1"/>
  <c r="K101" i="2"/>
  <c r="S100" i="2"/>
  <c r="Q102" i="2" l="1"/>
  <c r="M102" i="2"/>
  <c r="AR100" i="1"/>
  <c r="BG100" i="1"/>
  <c r="U101" i="2"/>
  <c r="BE99" i="1"/>
  <c r="BA99" i="1"/>
  <c r="AL99" i="1"/>
  <c r="AR99" i="1" s="1"/>
  <c r="K100" i="2"/>
  <c r="Q101" i="2" l="1"/>
  <c r="M101" i="2"/>
  <c r="BG99" i="1"/>
  <c r="U100" i="2"/>
  <c r="S99" i="2" l="1"/>
  <c r="BE98" i="1"/>
  <c r="BA98" i="1"/>
  <c r="AL98" i="1"/>
  <c r="AR98" i="1" s="1"/>
  <c r="K99" i="2"/>
  <c r="M100" i="2" l="1"/>
  <c r="Q100" i="2"/>
  <c r="BG98" i="1"/>
  <c r="U99" i="2"/>
  <c r="S98" i="2"/>
  <c r="BE97" i="1" l="1"/>
  <c r="BA97" i="1"/>
  <c r="AL97" i="1"/>
  <c r="AR97" i="1" s="1"/>
  <c r="K98" i="2"/>
  <c r="Q99" i="2" l="1"/>
  <c r="M99" i="2"/>
  <c r="BK103" i="1"/>
  <c r="BM103" i="1" s="1"/>
  <c r="BG97" i="1"/>
  <c r="U98" i="2"/>
  <c r="Q96" i="1" l="1"/>
  <c r="BE96" i="1"/>
  <c r="BA96" i="1"/>
  <c r="AL96" i="1"/>
  <c r="AR96" i="1" s="1"/>
  <c r="AG96" i="1"/>
  <c r="S97" i="2"/>
  <c r="K97" i="2"/>
  <c r="S96" i="2"/>
  <c r="K96" i="2"/>
  <c r="AI103" i="1" l="1"/>
  <c r="S103" i="1"/>
  <c r="Q97" i="2"/>
  <c r="Q98" i="2"/>
  <c r="M98" i="2"/>
  <c r="BG96" i="1"/>
  <c r="U97" i="2"/>
  <c r="M97" i="2"/>
  <c r="U96" i="2"/>
  <c r="BE95" i="1" l="1"/>
  <c r="BA95" i="1"/>
  <c r="AL95" i="1"/>
  <c r="AR95" i="1" s="1"/>
  <c r="S95" i="2"/>
  <c r="BG95" i="1" l="1"/>
  <c r="BE94" i="1"/>
  <c r="BA94" i="1"/>
  <c r="AL94" i="1"/>
  <c r="AR94" i="1" s="1"/>
  <c r="K95" i="2"/>
  <c r="Q96" i="2" l="1"/>
  <c r="M96" i="2"/>
  <c r="BG94" i="1"/>
  <c r="U95" i="2"/>
  <c r="S94" i="2" l="1"/>
  <c r="BE93" i="1" l="1"/>
  <c r="BA93" i="1"/>
  <c r="AL93" i="1"/>
  <c r="AR93" i="1" s="1"/>
  <c r="K94" i="2"/>
  <c r="M95" i="2" l="1"/>
  <c r="Q95" i="2"/>
  <c r="BG93" i="1"/>
  <c r="U94" i="2"/>
  <c r="S93" i="2"/>
  <c r="K93" i="2"/>
  <c r="BE92" i="1"/>
  <c r="BA92" i="1"/>
  <c r="AL92" i="1"/>
  <c r="AR92" i="1" s="1"/>
  <c r="M94" i="2" l="1"/>
  <c r="Q94" i="2"/>
  <c r="U93" i="2"/>
  <c r="BG92" i="1"/>
  <c r="S92" i="2" l="1"/>
  <c r="BE91" i="1" l="1"/>
  <c r="BA91" i="1"/>
  <c r="AL91" i="1"/>
  <c r="AR91" i="1" s="1"/>
  <c r="K92" i="2"/>
  <c r="M93" i="2" l="1"/>
  <c r="Q93" i="2"/>
  <c r="BG91" i="1"/>
  <c r="U92" i="2"/>
  <c r="S91" i="2"/>
  <c r="BE90" i="1" l="1"/>
  <c r="BA90" i="1"/>
  <c r="BK96" i="1" s="1"/>
  <c r="BM96" i="1" s="1"/>
  <c r="AL90" i="1"/>
  <c r="AR90" i="1" s="1"/>
  <c r="K91" i="2"/>
  <c r="Q92" i="2" l="1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S54" i="1" l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Q90" i="2" l="1"/>
  <c r="M90" i="2"/>
  <c r="BG88" i="1"/>
  <c r="U89" i="2"/>
  <c r="S88" i="2"/>
  <c r="BE87" i="1" l="1"/>
  <c r="BA87" i="1"/>
  <c r="AL87" i="1"/>
  <c r="AR87" i="1" s="1"/>
  <c r="K88" i="2"/>
  <c r="Q89" i="2" l="1"/>
  <c r="M89" i="2"/>
  <c r="BG87" i="1"/>
  <c r="U88" i="2"/>
  <c r="S87" i="2"/>
  <c r="K87" i="2"/>
  <c r="Q88" i="2" s="1"/>
  <c r="BE86" i="1"/>
  <c r="BA86" i="1"/>
  <c r="AL86" i="1"/>
  <c r="AR86" i="1" s="1"/>
  <c r="U87" i="2" l="1"/>
  <c r="M88" i="2"/>
  <c r="BG86" i="1"/>
  <c r="S86" i="2"/>
  <c r="BE85" i="1" l="1"/>
  <c r="BA85" i="1"/>
  <c r="AL85" i="1"/>
  <c r="AR85" i="1" s="1"/>
  <c r="K86" i="2"/>
  <c r="Q87" i="2" l="1"/>
  <c r="M87" i="2"/>
  <c r="BG85" i="1"/>
  <c r="U86" i="2"/>
  <c r="S85" i="2"/>
  <c r="K85" i="2" l="1"/>
  <c r="BE84" i="1"/>
  <c r="BA84" i="1"/>
  <c r="AL84" i="1"/>
  <c r="AR84" i="1" s="1"/>
  <c r="Q86" i="2" l="1"/>
  <c r="M86" i="2"/>
  <c r="U85" i="2"/>
  <c r="BG84" i="1"/>
  <c r="BE83" i="1" l="1"/>
  <c r="BA83" i="1"/>
  <c r="AL83" i="1"/>
  <c r="AR83" i="1" s="1"/>
  <c r="S84" i="2"/>
  <c r="K84" i="2"/>
  <c r="F615" i="3"/>
  <c r="F618" i="3" s="1"/>
  <c r="S83" i="2"/>
  <c r="BK89" i="1" l="1"/>
  <c r="BM89" i="1" s="1"/>
  <c r="BK112" i="1"/>
  <c r="Q85" i="2"/>
  <c r="M85" i="2"/>
  <c r="BG83" i="1"/>
  <c r="U84" i="2"/>
  <c r="W78" i="1" l="1"/>
  <c r="K83" i="2"/>
  <c r="BE82" i="1"/>
  <c r="BA82" i="1"/>
  <c r="AL82" i="1"/>
  <c r="S82" i="2"/>
  <c r="K82" i="2"/>
  <c r="BE81" i="1"/>
  <c r="BA81" i="1"/>
  <c r="AL81" i="1"/>
  <c r="AG82" i="1" l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AI89" i="1" l="1"/>
  <c r="AR650" i="1"/>
  <c r="U81" i="2"/>
  <c r="Q82" i="2"/>
  <c r="BG80" i="1"/>
  <c r="S80" i="2"/>
  <c r="K80" i="2"/>
  <c r="BE79" i="1"/>
  <c r="BA79" i="1"/>
  <c r="AL79" i="1"/>
  <c r="U80" i="2" l="1"/>
  <c r="Q81" i="2"/>
  <c r="M81" i="2"/>
  <c r="AR79" i="1"/>
  <c r="BG79" i="1"/>
  <c r="S79" i="2"/>
  <c r="K79" i="2" l="1"/>
  <c r="BE78" i="1"/>
  <c r="BA78" i="1"/>
  <c r="AL78" i="1"/>
  <c r="AR78" i="1" s="1"/>
  <c r="M80" i="2" l="1"/>
  <c r="Q80" i="2"/>
  <c r="U79" i="2"/>
  <c r="BG78" i="1"/>
  <c r="S78" i="2" l="1"/>
  <c r="BE77" i="1"/>
  <c r="BA77" i="1"/>
  <c r="AL77" i="1"/>
  <c r="AR77" i="1" s="1"/>
  <c r="K78" i="2"/>
  <c r="Q79" i="2" l="1"/>
  <c r="M79" i="2"/>
  <c r="BG77" i="1"/>
  <c r="U78" i="2"/>
  <c r="BE76" i="1"/>
  <c r="BA76" i="1"/>
  <c r="AL76" i="1"/>
  <c r="AR76" i="1" s="1"/>
  <c r="S77" i="2"/>
  <c r="K77" i="2"/>
  <c r="Q78" i="2" s="1"/>
  <c r="BK82" i="1" l="1"/>
  <c r="BK83" i="1"/>
  <c r="M78" i="2"/>
  <c r="BG76" i="1"/>
  <c r="U77" i="2"/>
  <c r="S76" i="2"/>
  <c r="BM82" i="1" l="1"/>
  <c r="BE75" i="1"/>
  <c r="BA75" i="1"/>
  <c r="AL75" i="1"/>
  <c r="AR75" i="1" s="1"/>
  <c r="K76" i="2"/>
  <c r="Q77" i="2" l="1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650" i="1"/>
  <c r="AV650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605" i="3" l="1"/>
  <c r="I602" i="3"/>
  <c r="L602" i="3" s="1"/>
  <c r="I78" i="3"/>
  <c r="I80" i="3" s="1"/>
  <c r="I77" i="3"/>
  <c r="BE64" i="1"/>
  <c r="BA64" i="1"/>
  <c r="AL64" i="1"/>
  <c r="AR64" i="1" s="1"/>
  <c r="K65" i="2"/>
  <c r="Y19" i="3"/>
  <c r="Q66" i="2" l="1"/>
  <c r="M66" i="2"/>
  <c r="L605" i="3"/>
  <c r="I79" i="3"/>
  <c r="I81" i="3" s="1"/>
  <c r="I82" i="3" s="1"/>
  <c r="BG64" i="1"/>
  <c r="U65" i="2"/>
  <c r="S64" i="2"/>
  <c r="N81" i="3" l="1"/>
  <c r="N82" i="3" s="1"/>
  <c r="I604" i="3"/>
  <c r="L604" i="3" s="1"/>
  <c r="K64" i="2"/>
  <c r="BE63" i="1"/>
  <c r="BA63" i="1"/>
  <c r="AL63" i="1"/>
  <c r="AR63" i="1" s="1"/>
  <c r="Y18" i="3"/>
  <c r="Q65" i="2" l="1"/>
  <c r="M65" i="2"/>
  <c r="I606" i="3"/>
  <c r="U64" i="2"/>
  <c r="BG63" i="1"/>
  <c r="L595" i="3" l="1"/>
  <c r="L606" i="3"/>
  <c r="L594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647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695" i="1"/>
  <c r="B698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AR649" i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657" i="1"/>
  <c r="AR659" i="1" s="1"/>
  <c r="AV659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649" i="1"/>
  <c r="AV649" i="1" s="1"/>
  <c r="BA655" i="1" s="1"/>
  <c r="BA656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633" i="2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C633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U561" i="3" l="1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U565" i="3" l="1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U569" i="3" l="1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U573" i="3" l="1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U577" i="3" l="1"/>
  <c r="U578" i="3" s="1"/>
  <c r="U579" i="3" s="1"/>
  <c r="U580" i="3" s="1"/>
  <c r="U586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B445" i="1" l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B448" i="1" l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B453" i="1" l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B457" i="1" l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B462" i="1" l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B473" i="1" l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B475" i="1" l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B482" i="1" l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B485" i="1" l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B489" i="1" l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B495" i="1" l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B499" i="1" l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B504" i="1" l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B509" i="1" l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B513" i="1" l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B528" i="1" l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B531" i="1" l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B535" i="1" l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B540" i="1" l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B545" i="1" l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B549" i="1" l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B555" i="1" l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B560" i="1" l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B565" i="1" l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B570" i="1" l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B574" i="1" l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B580" i="1" l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B583" i="1" l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B587" i="1" l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B590" i="1" l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B594" i="1" l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B601" i="1" l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B604" i="1" l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B608" i="1" l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B612" i="1" l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B615" i="1" l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B618" i="1" l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B623" i="1" l="1"/>
  <c r="B624" i="1" s="1"/>
  <c r="B625" i="1" s="1"/>
  <c r="B626" i="1" s="1"/>
  <c r="B632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BW150" i="1" l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BN151" i="1" l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606" i="3"/>
  <c r="Y607" i="3" s="1"/>
  <c r="O92" i="1"/>
  <c r="H93" i="1"/>
  <c r="J93" i="1"/>
  <c r="AC92" i="1"/>
  <c r="AV92" i="1"/>
  <c r="BW153" i="1" l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BN154" i="1" l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BW157" i="1" l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BW158" i="1" l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AX158" i="1" l="1"/>
  <c r="BN158" i="1"/>
  <c r="BW159" i="1"/>
  <c r="BR135" i="1"/>
  <c r="BP136" i="1"/>
  <c r="AA116" i="1"/>
  <c r="AE115" i="1"/>
  <c r="O97" i="1"/>
  <c r="H98" i="1"/>
  <c r="J98" i="1"/>
  <c r="AV97" i="1"/>
  <c r="AC97" i="1"/>
  <c r="BW160" i="1" l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BN160" i="1" l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BN161" i="1" l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BW164" i="1" l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AX164" i="1" l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AX165" i="1" l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AX166" i="1" l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BW168" i="1" l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BN169" i="1" l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606" i="3"/>
  <c r="W607" i="3" s="1"/>
  <c r="AC106" i="1"/>
  <c r="BW171" i="1" l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W172" i="1" l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N172" i="1" l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N174" i="1" l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W176" i="1" l="1"/>
  <c r="BN175" i="1"/>
  <c r="AX175" i="1"/>
  <c r="BP158" i="1"/>
  <c r="BR157" i="1"/>
  <c r="AA135" i="1"/>
  <c r="AE134" i="1"/>
  <c r="J112" i="1"/>
  <c r="H112" i="1"/>
  <c r="O111" i="1"/>
  <c r="AC111" i="1"/>
  <c r="AV111" i="1"/>
  <c r="BW177" i="1" l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W178" i="1" l="1"/>
  <c r="BN177" i="1"/>
  <c r="AX177" i="1"/>
  <c r="BR159" i="1"/>
  <c r="BP160" i="1"/>
  <c r="AA137" i="1"/>
  <c r="AE136" i="1"/>
  <c r="J114" i="1"/>
  <c r="O113" i="1"/>
  <c r="AV113" i="1"/>
  <c r="AC113" i="1"/>
  <c r="BW179" i="1" l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W180" i="1" l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W181" i="1" l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N182" i="1" l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W184" i="1" l="1"/>
  <c r="BN183" i="1"/>
  <c r="AX183" i="1"/>
  <c r="BR165" i="1"/>
  <c r="BP166" i="1"/>
  <c r="AE143" i="1"/>
  <c r="AA144" i="1"/>
  <c r="H119" i="1"/>
  <c r="J119" i="1"/>
  <c r="O118" i="1"/>
  <c r="AC118" i="1"/>
  <c r="AV118" i="1"/>
  <c r="BN184" i="1" l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W186" i="1" l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W187" i="1" l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W189" i="1" l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N189" i="1" l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W191" i="1" l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W192" i="1" l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N192" i="1" l="1"/>
  <c r="AX192" i="1"/>
  <c r="BW193" i="1"/>
  <c r="BP177" i="1"/>
  <c r="BR176" i="1"/>
  <c r="AE157" i="1"/>
  <c r="AA158" i="1"/>
  <c r="AC126" i="1"/>
  <c r="J127" i="1"/>
  <c r="H127" i="1"/>
  <c r="O126" i="1"/>
  <c r="AV126" i="1"/>
  <c r="BW194" i="1" l="1"/>
  <c r="BN193" i="1"/>
  <c r="AX193" i="1"/>
  <c r="BR177" i="1"/>
  <c r="BP178" i="1"/>
  <c r="AA159" i="1"/>
  <c r="AE158" i="1"/>
  <c r="AV127" i="1"/>
  <c r="H128" i="1"/>
  <c r="J128" i="1"/>
  <c r="O127" i="1"/>
  <c r="AC127" i="1"/>
  <c r="BW195" i="1" l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W197" i="1" l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W198" i="1" l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W199" i="1" l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N199" i="1" l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AX200" i="1" l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AX201" i="1" l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N202" i="1" l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W204" i="1" l="1"/>
  <c r="BN203" i="1"/>
  <c r="AX203" i="1"/>
  <c r="BR189" i="1"/>
  <c r="BP190" i="1"/>
  <c r="AE170" i="1"/>
  <c r="AA171" i="1"/>
  <c r="O136" i="1"/>
  <c r="J137" i="1"/>
  <c r="H137" i="1"/>
  <c r="AV136" i="1"/>
  <c r="AC136" i="1"/>
  <c r="AX204" i="1" l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AX206" i="1" l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N207" i="1" l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W209" i="1" l="1"/>
  <c r="AX208" i="1"/>
  <c r="BN208" i="1"/>
  <c r="BR193" i="1"/>
  <c r="BP194" i="1"/>
  <c r="AA176" i="1"/>
  <c r="AE175" i="1"/>
  <c r="O140" i="1"/>
  <c r="H141" i="1"/>
  <c r="J141" i="1"/>
  <c r="AV140" i="1"/>
  <c r="AC140" i="1"/>
  <c r="BN209" i="1" l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W211" i="1" l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W212" i="1" l="1"/>
  <c r="AX211" i="1"/>
  <c r="BN211" i="1"/>
  <c r="BR197" i="1"/>
  <c r="BP198" i="1"/>
  <c r="AE178" i="1"/>
  <c r="AA179" i="1"/>
  <c r="O143" i="1"/>
  <c r="J144" i="1"/>
  <c r="H144" i="1"/>
  <c r="AV143" i="1"/>
  <c r="AC143" i="1"/>
  <c r="AX212" i="1" l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W214" i="1" l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668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721" i="1" s="1"/>
  <c r="O173" i="1"/>
  <c r="AV173" i="1"/>
  <c r="AC173" i="1"/>
  <c r="BE721" i="1" l="1"/>
  <c r="BA743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743" i="1" l="1"/>
  <c r="BP721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743" i="1" l="1"/>
  <c r="CA743" i="1" s="1"/>
  <c r="BC743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734" i="1" s="1"/>
  <c r="BA722" i="1" s="1"/>
  <c r="J235" i="1"/>
  <c r="O234" i="1"/>
  <c r="AC234" i="1"/>
  <c r="BE722" i="1" l="1"/>
  <c r="BA744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722" i="1" l="1"/>
  <c r="BE744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744" i="1" l="1"/>
  <c r="BC744" i="1"/>
  <c r="BC748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H648" i="1"/>
  <c r="AV269" i="1"/>
  <c r="H649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736" i="1"/>
  <c r="BA723" i="1" s="1"/>
  <c r="BA727" i="1" s="1"/>
  <c r="BR731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729" i="1"/>
  <c r="AA403" i="1"/>
  <c r="AA404" i="1" s="1"/>
  <c r="AE402" i="1"/>
  <c r="BE723" i="1"/>
  <c r="BA745" i="1"/>
  <c r="BA746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730" i="1"/>
  <c r="AA405" i="1"/>
  <c r="AE404" i="1"/>
  <c r="AE403" i="1"/>
  <c r="BE727" i="1"/>
  <c r="BE745" i="1"/>
  <c r="BP723" i="1"/>
  <c r="AC329" i="1"/>
  <c r="J330" i="1"/>
  <c r="H330" i="1"/>
  <c r="AV329" i="1"/>
  <c r="O329" i="1"/>
  <c r="BE747" i="1" l="1"/>
  <c r="BA748" i="1"/>
  <c r="BE748" i="1" s="1"/>
  <c r="BR748" i="1" s="1"/>
  <c r="CL749" i="1" s="1"/>
  <c r="BE746" i="1"/>
  <c r="BC745" i="1"/>
  <c r="AX439" i="1"/>
  <c r="BW440" i="1"/>
  <c r="BW441" i="1" s="1"/>
  <c r="BN439" i="1"/>
  <c r="BR424" i="1"/>
  <c r="BP425" i="1"/>
  <c r="BP426" i="1" s="1"/>
  <c r="AE405" i="1"/>
  <c r="AA406" i="1"/>
  <c r="AA407" i="1" s="1"/>
  <c r="BR745" i="1"/>
  <c r="D727" i="1"/>
  <c r="AH580" i="1" s="1"/>
  <c r="BG727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746" i="1"/>
  <c r="BC746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727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W631" i="1"/>
  <c r="BW632" i="1" s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AX620" i="1"/>
  <c r="BR599" i="1"/>
  <c r="BP600" i="1"/>
  <c r="BP601" i="1" s="1"/>
  <c r="AE584" i="1"/>
  <c r="AA585" i="1"/>
  <c r="AV468" i="1"/>
  <c r="J469" i="1"/>
  <c r="H469" i="1"/>
  <c r="O468" i="1"/>
  <c r="AC468" i="1"/>
  <c r="BN621" i="1" l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R602" i="1" l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R603" i="1" l="1"/>
  <c r="BP604" i="1"/>
  <c r="AE588" i="1"/>
  <c r="AA589" i="1"/>
  <c r="AA590" i="1" s="1"/>
  <c r="AV471" i="1"/>
  <c r="J472" i="1"/>
  <c r="H472" i="1"/>
  <c r="O471" i="1"/>
  <c r="AC471" i="1"/>
  <c r="BR604" i="1" l="1"/>
  <c r="BP605" i="1"/>
  <c r="AE590" i="1"/>
  <c r="AA591" i="1"/>
  <c r="AE589" i="1"/>
  <c r="AV472" i="1"/>
  <c r="J473" i="1"/>
  <c r="H473" i="1"/>
  <c r="O472" i="1"/>
  <c r="AC472" i="1"/>
  <c r="BP606" i="1" l="1"/>
  <c r="BR605" i="1"/>
  <c r="AE591" i="1"/>
  <c r="AA592" i="1"/>
  <c r="AV473" i="1"/>
  <c r="J474" i="1"/>
  <c r="H474" i="1"/>
  <c r="O473" i="1"/>
  <c r="AC473" i="1"/>
  <c r="BP607" i="1" l="1"/>
  <c r="BP608" i="1" s="1"/>
  <c r="BR606" i="1"/>
  <c r="AA593" i="1"/>
  <c r="AA594" i="1" s="1"/>
  <c r="AE592" i="1"/>
  <c r="J475" i="1"/>
  <c r="H475" i="1"/>
  <c r="AV474" i="1"/>
  <c r="O474" i="1"/>
  <c r="AC474" i="1"/>
  <c r="BR608" i="1" l="1"/>
  <c r="BP609" i="1"/>
  <c r="BR607" i="1"/>
  <c r="AE594" i="1"/>
  <c r="AA595" i="1"/>
  <c r="AE593" i="1"/>
  <c r="AV475" i="1"/>
  <c r="J476" i="1"/>
  <c r="H476" i="1"/>
  <c r="O475" i="1"/>
  <c r="AC475" i="1"/>
  <c r="BR609" i="1" l="1"/>
  <c r="BP610" i="1"/>
  <c r="AE595" i="1"/>
  <c r="AA596" i="1"/>
  <c r="AV476" i="1"/>
  <c r="J477" i="1"/>
  <c r="H477" i="1"/>
  <c r="O476" i="1"/>
  <c r="AC476" i="1"/>
  <c r="BR610" i="1" l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R612" i="1" l="1"/>
  <c r="BP613" i="1"/>
  <c r="BR611" i="1"/>
  <c r="AE597" i="1"/>
  <c r="AA598" i="1"/>
  <c r="AV478" i="1"/>
  <c r="H479" i="1"/>
  <c r="J479" i="1"/>
  <c r="O478" i="1"/>
  <c r="AC478" i="1"/>
  <c r="BP614" i="1" l="1"/>
  <c r="BP615" i="1" s="1"/>
  <c r="BR613" i="1"/>
  <c r="AE598" i="1"/>
  <c r="AA599" i="1"/>
  <c r="AC479" i="1"/>
  <c r="J480" i="1"/>
  <c r="H480" i="1"/>
  <c r="AV479" i="1"/>
  <c r="O479" i="1"/>
  <c r="BP616" i="1" l="1"/>
  <c r="BR615" i="1"/>
  <c r="BR614" i="1"/>
  <c r="AE599" i="1"/>
  <c r="AA600" i="1"/>
  <c r="AA601" i="1" s="1"/>
  <c r="AV480" i="1"/>
  <c r="O480" i="1"/>
  <c r="J481" i="1"/>
  <c r="H481" i="1"/>
  <c r="AC480" i="1"/>
  <c r="BR616" i="1" l="1"/>
  <c r="BP617" i="1"/>
  <c r="BP618" i="1" s="1"/>
  <c r="AA602" i="1"/>
  <c r="AE601" i="1"/>
  <c r="AE600" i="1"/>
  <c r="J482" i="1"/>
  <c r="H482" i="1"/>
  <c r="AV481" i="1"/>
  <c r="O481" i="1"/>
  <c r="AC481" i="1"/>
  <c r="BR618" i="1" l="1"/>
  <c r="BP619" i="1"/>
  <c r="BR617" i="1"/>
  <c r="AA603" i="1"/>
  <c r="AA604" i="1" s="1"/>
  <c r="AE602" i="1"/>
  <c r="AV482" i="1"/>
  <c r="J483" i="1"/>
  <c r="H483" i="1"/>
  <c r="O482" i="1"/>
  <c r="AC482" i="1"/>
  <c r="BR619" i="1" l="1"/>
  <c r="BP620" i="1"/>
  <c r="AE604" i="1"/>
  <c r="AA605" i="1"/>
  <c r="AE603" i="1"/>
  <c r="AV483" i="1"/>
  <c r="H484" i="1"/>
  <c r="J484" i="1"/>
  <c r="O483" i="1"/>
  <c r="AC483" i="1"/>
  <c r="BR620" i="1" l="1"/>
  <c r="BP621" i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R621" i="1" l="1"/>
  <c r="AE606" i="1"/>
  <c r="AA607" i="1"/>
  <c r="AA608" i="1" s="1"/>
  <c r="O485" i="1"/>
  <c r="H486" i="1"/>
  <c r="J486" i="1"/>
  <c r="AV485" i="1"/>
  <c r="AC485" i="1"/>
  <c r="AA609" i="1" l="1"/>
  <c r="AE608" i="1"/>
  <c r="AE607" i="1"/>
  <c r="AV486" i="1"/>
  <c r="H487" i="1"/>
  <c r="J487" i="1"/>
  <c r="O486" i="1"/>
  <c r="AC486" i="1"/>
  <c r="AA610" i="1" l="1"/>
  <c r="AE609" i="1"/>
  <c r="AV487" i="1"/>
  <c r="H488" i="1"/>
  <c r="J488" i="1"/>
  <c r="O487" i="1"/>
  <c r="AC487" i="1"/>
  <c r="AE610" i="1" l="1"/>
  <c r="AA611" i="1"/>
  <c r="AA612" i="1" s="1"/>
  <c r="J489" i="1"/>
  <c r="H489" i="1"/>
  <c r="AV488" i="1"/>
  <c r="O488" i="1"/>
  <c r="AC488" i="1"/>
  <c r="AE612" i="1" l="1"/>
  <c r="AA613" i="1"/>
  <c r="AE611" i="1"/>
  <c r="AV489" i="1"/>
  <c r="J490" i="1"/>
  <c r="H490" i="1"/>
  <c r="O489" i="1"/>
  <c r="AC489" i="1"/>
  <c r="AE613" i="1" l="1"/>
  <c r="AA614" i="1"/>
  <c r="AA615" i="1" s="1"/>
  <c r="AV490" i="1"/>
  <c r="O490" i="1"/>
  <c r="H491" i="1"/>
  <c r="J491" i="1"/>
  <c r="AC490" i="1"/>
  <c r="AE615" i="1" l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AE616" i="1" l="1"/>
  <c r="AA617" i="1"/>
  <c r="AA618" i="1" s="1"/>
  <c r="AV492" i="1"/>
  <c r="J493" i="1"/>
  <c r="H493" i="1"/>
  <c r="O492" i="1"/>
  <c r="AC492" i="1"/>
  <c r="AA447" i="3"/>
  <c r="AE618" i="1" l="1"/>
  <c r="AA619" i="1"/>
  <c r="AE617" i="1"/>
  <c r="AV493" i="1"/>
  <c r="J494" i="1"/>
  <c r="H494" i="1"/>
  <c r="O493" i="1"/>
  <c r="AC493" i="1"/>
  <c r="AE619" i="1" l="1"/>
  <c r="AA620" i="1"/>
  <c r="J495" i="1"/>
  <c r="H495" i="1"/>
  <c r="AV494" i="1"/>
  <c r="O494" i="1"/>
  <c r="AC494" i="1"/>
  <c r="AE620" i="1" l="1"/>
  <c r="AA621" i="1"/>
  <c r="AV495" i="1"/>
  <c r="J496" i="1"/>
  <c r="H496" i="1"/>
  <c r="O495" i="1"/>
  <c r="AC495" i="1"/>
  <c r="AE621" i="1" l="1"/>
  <c r="AV496" i="1"/>
  <c r="J497" i="1"/>
  <c r="H497" i="1"/>
  <c r="O496" i="1"/>
  <c r="AC496" i="1"/>
  <c r="AJ21" i="2" l="1"/>
  <c r="AD49" i="2"/>
  <c r="AD51" i="2" s="1"/>
  <c r="AD53" i="2" s="1"/>
  <c r="AD55" i="2" s="1"/>
  <c r="AD57" i="2" s="1"/>
  <c r="I21" i="3"/>
  <c r="I35" i="3" s="1"/>
  <c r="AV497" i="1"/>
  <c r="O497" i="1"/>
  <c r="H498" i="1"/>
  <c r="J498" i="1"/>
  <c r="AC497" i="1"/>
  <c r="AA451" i="3"/>
  <c r="AA452" i="3"/>
  <c r="AA450" i="3"/>
  <c r="J499" i="1" l="1"/>
  <c r="H499" i="1"/>
  <c r="AV498" i="1"/>
  <c r="O498" i="1"/>
  <c r="AC498" i="1"/>
  <c r="AV499" i="1" l="1"/>
  <c r="J500" i="1"/>
  <c r="H500" i="1"/>
  <c r="O499" i="1"/>
  <c r="AC499" i="1"/>
  <c r="AV500" i="1" l="1"/>
  <c r="J501" i="1"/>
  <c r="H501" i="1"/>
  <c r="O500" i="1"/>
  <c r="AC500" i="1"/>
  <c r="AV501" i="1" l="1"/>
  <c r="J502" i="1"/>
  <c r="H502" i="1"/>
  <c r="O501" i="1"/>
  <c r="AC501" i="1"/>
  <c r="AA458" i="3"/>
  <c r="AA456" i="3"/>
  <c r="AA457" i="3"/>
  <c r="AA454" i="3"/>
  <c r="AA455" i="3"/>
  <c r="AA453" i="3"/>
  <c r="AV502" i="1" l="1"/>
  <c r="J503" i="1"/>
  <c r="H503" i="1"/>
  <c r="O502" i="1"/>
  <c r="AC502" i="1"/>
  <c r="H504" i="1" l="1"/>
  <c r="J504" i="1"/>
  <c r="AV503" i="1"/>
  <c r="O503" i="1"/>
  <c r="AC503" i="1"/>
  <c r="AV504" i="1" l="1"/>
  <c r="H505" i="1"/>
  <c r="J505" i="1"/>
  <c r="O504" i="1"/>
  <c r="AC504" i="1"/>
  <c r="AV505" i="1" l="1"/>
  <c r="H506" i="1"/>
  <c r="J506" i="1"/>
  <c r="O505" i="1"/>
  <c r="AC505" i="1"/>
  <c r="AV506" i="1" l="1"/>
  <c r="J507" i="1"/>
  <c r="H507" i="1"/>
  <c r="O506" i="1"/>
  <c r="AC506" i="1"/>
  <c r="AA462" i="3"/>
  <c r="AA463" i="3"/>
  <c r="AA460" i="3"/>
  <c r="AA461" i="3"/>
  <c r="AA459" i="3"/>
  <c r="AV507" i="1" l="1"/>
  <c r="J508" i="1"/>
  <c r="H508" i="1"/>
  <c r="O507" i="1"/>
  <c r="AC507" i="1"/>
  <c r="J509" i="1" l="1"/>
  <c r="H509" i="1"/>
  <c r="AV508" i="1"/>
  <c r="O508" i="1"/>
  <c r="AC508" i="1"/>
  <c r="AV509" i="1" l="1"/>
  <c r="J510" i="1"/>
  <c r="H510" i="1"/>
  <c r="O509" i="1"/>
  <c r="AC509" i="1"/>
  <c r="AV510" i="1" l="1"/>
  <c r="H511" i="1"/>
  <c r="J511" i="1"/>
  <c r="O510" i="1"/>
  <c r="AC510" i="1"/>
  <c r="AV511" i="1" l="1"/>
  <c r="J512" i="1"/>
  <c r="H512" i="1"/>
  <c r="O511" i="1"/>
  <c r="AC511" i="1"/>
  <c r="AA465" i="3"/>
  <c r="AA466" i="3"/>
  <c r="AA464" i="3"/>
  <c r="J513" i="1" l="1"/>
  <c r="H513" i="1"/>
  <c r="AV512" i="1"/>
  <c r="O512" i="1"/>
  <c r="AC512" i="1"/>
  <c r="BR747" i="1"/>
  <c r="CL763" i="1" s="1"/>
  <c r="CL765" i="1" s="1"/>
  <c r="AV513" i="1" l="1"/>
  <c r="J514" i="1"/>
  <c r="H514" i="1"/>
  <c r="O513" i="1"/>
  <c r="AC513" i="1"/>
  <c r="BA751" i="1"/>
  <c r="BC751" i="1" s="1"/>
  <c r="CL751" i="1"/>
  <c r="AV514" i="1" l="1"/>
  <c r="H515" i="1"/>
  <c r="J515" i="1"/>
  <c r="O514" i="1"/>
  <c r="AC514" i="1"/>
  <c r="AV515" i="1" l="1"/>
  <c r="J516" i="1"/>
  <c r="H516" i="1"/>
  <c r="O515" i="1"/>
  <c r="AC515" i="1"/>
  <c r="AA470" i="3"/>
  <c r="AA471" i="3"/>
  <c r="AA468" i="3"/>
  <c r="AA469" i="3"/>
  <c r="AA467" i="3"/>
  <c r="J517" i="1" l="1"/>
  <c r="H517" i="1"/>
  <c r="AV516" i="1"/>
  <c r="O516" i="1"/>
  <c r="AC516" i="1"/>
  <c r="AV517" i="1" l="1"/>
  <c r="H518" i="1"/>
  <c r="J518" i="1"/>
  <c r="O517" i="1"/>
  <c r="AC517" i="1"/>
  <c r="AV518" i="1" l="1"/>
  <c r="H519" i="1"/>
  <c r="J519" i="1"/>
  <c r="O518" i="1"/>
  <c r="AC518" i="1"/>
  <c r="AV519" i="1" l="1"/>
  <c r="J520" i="1"/>
  <c r="H520" i="1"/>
  <c r="O519" i="1"/>
  <c r="AC519" i="1"/>
  <c r="AA477" i="3"/>
  <c r="AA475" i="3"/>
  <c r="AA476" i="3"/>
  <c r="AA473" i="3"/>
  <c r="AA474" i="3"/>
  <c r="AA472" i="3"/>
  <c r="AV520" i="1" l="1"/>
  <c r="O520" i="1"/>
  <c r="J521" i="1"/>
  <c r="H521" i="1"/>
  <c r="AC520" i="1"/>
  <c r="AV521" i="1" l="1"/>
  <c r="O521" i="1"/>
  <c r="J522" i="1"/>
  <c r="H522" i="1"/>
  <c r="AC521" i="1"/>
  <c r="J523" i="1" l="1"/>
  <c r="H523" i="1"/>
  <c r="AV522" i="1"/>
  <c r="O522" i="1"/>
  <c r="AC522" i="1"/>
  <c r="H524" i="1" l="1"/>
  <c r="J524" i="1"/>
  <c r="AV523" i="1"/>
  <c r="O523" i="1"/>
  <c r="AC523" i="1"/>
  <c r="AV524" i="1" l="1"/>
  <c r="J525" i="1"/>
  <c r="H525" i="1"/>
  <c r="O524" i="1"/>
  <c r="AC524" i="1"/>
  <c r="AV525" i="1" l="1"/>
  <c r="J526" i="1"/>
  <c r="H526" i="1"/>
  <c r="O525" i="1"/>
  <c r="AC525" i="1"/>
  <c r="AA481" i="3"/>
  <c r="AA479" i="3"/>
  <c r="AA480" i="3"/>
  <c r="AA478" i="3"/>
  <c r="AV526" i="1" l="1"/>
  <c r="O526" i="1"/>
  <c r="J527" i="1"/>
  <c r="H527" i="1"/>
  <c r="AC526" i="1"/>
  <c r="J528" i="1" l="1"/>
  <c r="H528" i="1"/>
  <c r="AV527" i="1"/>
  <c r="O527" i="1"/>
  <c r="AC527" i="1"/>
  <c r="AV528" i="1" l="1"/>
  <c r="H529" i="1"/>
  <c r="J529" i="1"/>
  <c r="O528" i="1"/>
  <c r="AC528" i="1"/>
  <c r="AV529" i="1" l="1"/>
  <c r="J530" i="1"/>
  <c r="H530" i="1"/>
  <c r="O529" i="1"/>
  <c r="AC529" i="1"/>
  <c r="AA483" i="3"/>
  <c r="AA484" i="3"/>
  <c r="AA482" i="3"/>
  <c r="H531" i="1" l="1"/>
  <c r="J531" i="1"/>
  <c r="AV530" i="1"/>
  <c r="O530" i="1"/>
  <c r="AC530" i="1"/>
  <c r="AV531" i="1" l="1"/>
  <c r="H532" i="1"/>
  <c r="J532" i="1"/>
  <c r="O531" i="1"/>
  <c r="AC531" i="1"/>
  <c r="O532" i="1" l="1"/>
  <c r="J533" i="1"/>
  <c r="H533" i="1"/>
  <c r="AV532" i="1"/>
  <c r="AC532" i="1"/>
  <c r="AV533" i="1" l="1"/>
  <c r="J534" i="1"/>
  <c r="H534" i="1"/>
  <c r="O533" i="1"/>
  <c r="AC533" i="1"/>
  <c r="AA488" i="3"/>
  <c r="AA489" i="3"/>
  <c r="AA486" i="3"/>
  <c r="AA487" i="3"/>
  <c r="AA485" i="3"/>
  <c r="J535" i="1" l="1"/>
  <c r="H535" i="1"/>
  <c r="AV534" i="1"/>
  <c r="O534" i="1"/>
  <c r="AC534" i="1"/>
  <c r="O535" i="1" l="1"/>
  <c r="J536" i="1"/>
  <c r="H536" i="1"/>
  <c r="AV535" i="1"/>
  <c r="AC535" i="1"/>
  <c r="AV536" i="1" l="1"/>
  <c r="H537" i="1"/>
  <c r="J537" i="1"/>
  <c r="O536" i="1"/>
  <c r="AC536" i="1"/>
  <c r="O537" i="1" l="1"/>
  <c r="J538" i="1"/>
  <c r="H538" i="1"/>
  <c r="AV537" i="1"/>
  <c r="AC537" i="1"/>
  <c r="AA493" i="3"/>
  <c r="AA494" i="3"/>
  <c r="AA491" i="3"/>
  <c r="AA492" i="3"/>
  <c r="AA490" i="3"/>
  <c r="AC538" i="1" l="1"/>
  <c r="J539" i="1"/>
  <c r="H539" i="1"/>
  <c r="O538" i="1"/>
  <c r="AV538" i="1"/>
  <c r="H540" i="1" l="1"/>
  <c r="J540" i="1"/>
  <c r="AV539" i="1"/>
  <c r="O539" i="1"/>
  <c r="AC539" i="1"/>
  <c r="AV540" i="1" l="1"/>
  <c r="H541" i="1"/>
  <c r="J541" i="1"/>
  <c r="O540" i="1"/>
  <c r="AC540" i="1"/>
  <c r="O541" i="1" l="1"/>
  <c r="J542" i="1"/>
  <c r="H542" i="1"/>
  <c r="AV541" i="1"/>
  <c r="AC541" i="1"/>
  <c r="AV542" i="1" l="1"/>
  <c r="J543" i="1"/>
  <c r="H543" i="1"/>
  <c r="O542" i="1"/>
  <c r="AC542" i="1"/>
  <c r="AA498" i="3"/>
  <c r="AA496" i="3"/>
  <c r="AA497" i="3"/>
  <c r="AA495" i="3"/>
  <c r="AV543" i="1" l="1"/>
  <c r="J544" i="1"/>
  <c r="H544" i="1"/>
  <c r="O543" i="1"/>
  <c r="AC543" i="1"/>
  <c r="J545" i="1" l="1"/>
  <c r="H545" i="1"/>
  <c r="AV544" i="1"/>
  <c r="O544" i="1"/>
  <c r="AC544" i="1"/>
  <c r="AV545" i="1" l="1"/>
  <c r="J546" i="1"/>
  <c r="H546" i="1"/>
  <c r="O545" i="1"/>
  <c r="AC545" i="1"/>
  <c r="AV546" i="1" l="1"/>
  <c r="H547" i="1"/>
  <c r="J547" i="1"/>
  <c r="O546" i="1"/>
  <c r="AC546" i="1"/>
  <c r="AA502" i="3"/>
  <c r="AA503" i="3"/>
  <c r="AA500" i="3"/>
  <c r="AA501" i="3"/>
  <c r="AA499" i="3"/>
  <c r="AV547" i="1" l="1"/>
  <c r="J548" i="1"/>
  <c r="H548" i="1"/>
  <c r="O547" i="1"/>
  <c r="AC547" i="1"/>
  <c r="J549" i="1" l="1"/>
  <c r="H549" i="1"/>
  <c r="AV548" i="1"/>
  <c r="O548" i="1"/>
  <c r="AC548" i="1"/>
  <c r="AV549" i="1" l="1"/>
  <c r="J550" i="1"/>
  <c r="H550" i="1"/>
  <c r="O549" i="1"/>
  <c r="AC549" i="1"/>
  <c r="AV550" i="1" l="1"/>
  <c r="J551" i="1"/>
  <c r="H551" i="1"/>
  <c r="O550" i="1"/>
  <c r="AC550" i="1"/>
  <c r="AV551" i="1" l="1"/>
  <c r="J552" i="1"/>
  <c r="H552" i="1"/>
  <c r="O551" i="1"/>
  <c r="AC551" i="1"/>
  <c r="AA509" i="3"/>
  <c r="AA507" i="3"/>
  <c r="AA508" i="3"/>
  <c r="AA505" i="3"/>
  <c r="AA506" i="3"/>
  <c r="AA504" i="3"/>
  <c r="O552" i="1" l="1"/>
  <c r="J553" i="1"/>
  <c r="H553" i="1"/>
  <c r="AV552" i="1"/>
  <c r="AC552" i="1"/>
  <c r="AV553" i="1" l="1"/>
  <c r="H554" i="1"/>
  <c r="O553" i="1"/>
  <c r="J554" i="1"/>
  <c r="AC553" i="1"/>
  <c r="H555" i="1" l="1"/>
  <c r="J555" i="1"/>
  <c r="AV554" i="1"/>
  <c r="O554" i="1"/>
  <c r="AC554" i="1"/>
  <c r="AV555" i="1" l="1"/>
  <c r="J556" i="1"/>
  <c r="H556" i="1"/>
  <c r="O555" i="1"/>
  <c r="AC555" i="1"/>
  <c r="O556" i="1" l="1"/>
  <c r="J557" i="1"/>
  <c r="H557" i="1"/>
  <c r="AV556" i="1"/>
  <c r="AC556" i="1"/>
  <c r="AV557" i="1" l="1"/>
  <c r="J558" i="1"/>
  <c r="H558" i="1"/>
  <c r="O557" i="1"/>
  <c r="AC557" i="1"/>
  <c r="AA511" i="3"/>
  <c r="AA512" i="3"/>
  <c r="AA510" i="3"/>
  <c r="AV558" i="1" l="1"/>
  <c r="H559" i="1"/>
  <c r="J559" i="1"/>
  <c r="O558" i="1"/>
  <c r="AC558" i="1"/>
  <c r="J560" i="1" l="1"/>
  <c r="H560" i="1"/>
  <c r="O559" i="1"/>
  <c r="AV559" i="1"/>
  <c r="AC559" i="1"/>
  <c r="AV560" i="1" l="1"/>
  <c r="H561" i="1"/>
  <c r="J561" i="1"/>
  <c r="O560" i="1"/>
  <c r="AC560" i="1"/>
  <c r="O561" i="1" l="1"/>
  <c r="H562" i="1"/>
  <c r="J562" i="1"/>
  <c r="AV561" i="1"/>
  <c r="AC561" i="1"/>
  <c r="AA517" i="3"/>
  <c r="AA518" i="3"/>
  <c r="AA513" i="3"/>
  <c r="AV562" i="1" l="1"/>
  <c r="J563" i="1"/>
  <c r="H563" i="1"/>
  <c r="O562" i="1"/>
  <c r="AC562" i="1"/>
  <c r="AV563" i="1" l="1"/>
  <c r="J564" i="1"/>
  <c r="H564" i="1"/>
  <c r="O563" i="1"/>
  <c r="AC563" i="1"/>
  <c r="H565" i="1" l="1"/>
  <c r="J565" i="1"/>
  <c r="AV564" i="1"/>
  <c r="O564" i="1"/>
  <c r="AC564" i="1"/>
  <c r="O565" i="1" l="1"/>
  <c r="J566" i="1"/>
  <c r="H566" i="1"/>
  <c r="AV565" i="1"/>
  <c r="AC565" i="1"/>
  <c r="O566" i="1" l="1"/>
  <c r="H567" i="1"/>
  <c r="J567" i="1"/>
  <c r="AV566" i="1"/>
  <c r="AC566" i="1"/>
  <c r="AV567" i="1" l="1"/>
  <c r="J568" i="1"/>
  <c r="H568" i="1"/>
  <c r="O567" i="1"/>
  <c r="AC567" i="1"/>
  <c r="AA522" i="3"/>
  <c r="AA523" i="3"/>
  <c r="AA520" i="3"/>
  <c r="AA521" i="3"/>
  <c r="AA519" i="3"/>
  <c r="AV568" i="1" l="1"/>
  <c r="J569" i="1"/>
  <c r="H569" i="1"/>
  <c r="O568" i="1"/>
  <c r="AC568" i="1"/>
  <c r="H570" i="1" l="1"/>
  <c r="J570" i="1"/>
  <c r="AV569" i="1"/>
  <c r="O569" i="1"/>
  <c r="AC569" i="1"/>
  <c r="J571" i="1" l="1"/>
  <c r="H571" i="1"/>
  <c r="AV570" i="1"/>
  <c r="O570" i="1"/>
  <c r="AC570" i="1"/>
  <c r="AV571" i="1" l="1"/>
  <c r="H572" i="1"/>
  <c r="J572" i="1"/>
  <c r="O571" i="1"/>
  <c r="AC571" i="1"/>
  <c r="H573" i="1" l="1"/>
  <c r="J573" i="1"/>
  <c r="AV572" i="1"/>
  <c r="O572" i="1"/>
  <c r="AC572" i="1"/>
  <c r="AA527" i="3"/>
  <c r="AA525" i="3"/>
  <c r="AA526" i="3"/>
  <c r="AA524" i="3"/>
  <c r="AV573" i="1" l="1"/>
  <c r="J574" i="1"/>
  <c r="H574" i="1"/>
  <c r="O573" i="1"/>
  <c r="AC573" i="1"/>
  <c r="AV574" i="1" l="1"/>
  <c r="H575" i="1"/>
  <c r="J575" i="1"/>
  <c r="O574" i="1"/>
  <c r="AC574" i="1"/>
  <c r="AV575" i="1" l="1"/>
  <c r="J576" i="1"/>
  <c r="H576" i="1"/>
  <c r="O575" i="1"/>
  <c r="AC575" i="1"/>
  <c r="AA533" i="3"/>
  <c r="AA531" i="3"/>
  <c r="AA532" i="3"/>
  <c r="AA529" i="3"/>
  <c r="AA530" i="3"/>
  <c r="AA528" i="3"/>
  <c r="AV576" i="1" l="1"/>
  <c r="J577" i="1"/>
  <c r="H577" i="1"/>
  <c r="O576" i="1"/>
  <c r="AC576" i="1"/>
  <c r="AV577" i="1" l="1"/>
  <c r="J578" i="1"/>
  <c r="H578" i="1"/>
  <c r="O577" i="1"/>
  <c r="AC577" i="1"/>
  <c r="AV578" i="1" l="1"/>
  <c r="J579" i="1"/>
  <c r="H579" i="1"/>
  <c r="O578" i="1"/>
  <c r="AC578" i="1"/>
  <c r="J580" i="1" l="1"/>
  <c r="H580" i="1"/>
  <c r="AV579" i="1"/>
  <c r="O579" i="1"/>
  <c r="AC579" i="1"/>
  <c r="O580" i="1" l="1"/>
  <c r="H581" i="1"/>
  <c r="J581" i="1"/>
  <c r="AV580" i="1"/>
  <c r="AC580" i="1"/>
  <c r="J582" i="1" l="1"/>
  <c r="H582" i="1"/>
  <c r="AV581" i="1"/>
  <c r="O581" i="1"/>
  <c r="AC581" i="1"/>
  <c r="AA535" i="3"/>
  <c r="AA536" i="3"/>
  <c r="AA534" i="3"/>
  <c r="H583" i="1" l="1"/>
  <c r="J583" i="1"/>
  <c r="O582" i="1"/>
  <c r="AV582" i="1"/>
  <c r="AC582" i="1"/>
  <c r="O583" i="1" l="1"/>
  <c r="J584" i="1"/>
  <c r="H584" i="1"/>
  <c r="AV583" i="1"/>
  <c r="AC583" i="1"/>
  <c r="AV584" i="1" l="1"/>
  <c r="H585" i="1"/>
  <c r="J585" i="1"/>
  <c r="O584" i="1"/>
  <c r="AC584" i="1"/>
  <c r="O585" i="1" l="1"/>
  <c r="J586" i="1"/>
  <c r="H586" i="1"/>
  <c r="AV585" i="1"/>
  <c r="AC585" i="1"/>
  <c r="AA541" i="3"/>
  <c r="AA538" i="3"/>
  <c r="AA540" i="3"/>
  <c r="AA537" i="3"/>
  <c r="J587" i="1" l="1"/>
  <c r="H587" i="1"/>
  <c r="O586" i="1"/>
  <c r="AV586" i="1"/>
  <c r="AC586" i="1"/>
  <c r="O587" i="1" l="1"/>
  <c r="J588" i="1"/>
  <c r="H588" i="1"/>
  <c r="AV587" i="1"/>
  <c r="AC587" i="1"/>
  <c r="AV588" i="1" l="1"/>
  <c r="J589" i="1"/>
  <c r="H589" i="1"/>
  <c r="O588" i="1"/>
  <c r="AC588" i="1"/>
  <c r="J590" i="1" l="1"/>
  <c r="H590" i="1"/>
  <c r="O589" i="1"/>
  <c r="AV589" i="1"/>
  <c r="AC589" i="1"/>
  <c r="AA543" i="3"/>
  <c r="AA544" i="3"/>
  <c r="AA542" i="3"/>
  <c r="AV590" i="1" l="1"/>
  <c r="J591" i="1"/>
  <c r="H591" i="1"/>
  <c r="O590" i="1"/>
  <c r="AC590" i="1"/>
  <c r="O591" i="1" l="1"/>
  <c r="H592" i="1"/>
  <c r="J592" i="1"/>
  <c r="AV591" i="1"/>
  <c r="AC591" i="1"/>
  <c r="O592" i="1" l="1"/>
  <c r="J593" i="1"/>
  <c r="H593" i="1"/>
  <c r="AV592" i="1"/>
  <c r="AC592" i="1"/>
  <c r="AA548" i="3"/>
  <c r="AA546" i="3"/>
  <c r="AA547" i="3"/>
  <c r="AA545" i="3"/>
  <c r="J594" i="1" l="1"/>
  <c r="H594" i="1"/>
  <c r="O593" i="1"/>
  <c r="AV593" i="1"/>
  <c r="AC593" i="1"/>
  <c r="O594" i="1" l="1"/>
  <c r="J595" i="1"/>
  <c r="H595" i="1"/>
  <c r="AV594" i="1"/>
  <c r="AC594" i="1"/>
  <c r="O595" i="1" l="1"/>
  <c r="J596" i="1"/>
  <c r="H596" i="1"/>
  <c r="AV595" i="1"/>
  <c r="AC595" i="1"/>
  <c r="AV596" i="1" l="1"/>
  <c r="J597" i="1"/>
  <c r="H597" i="1"/>
  <c r="O596" i="1"/>
  <c r="AC596" i="1"/>
  <c r="AA553" i="3"/>
  <c r="AA554" i="3"/>
  <c r="AA551" i="3"/>
  <c r="AA552" i="3"/>
  <c r="AA550" i="3"/>
  <c r="AA549" i="3"/>
  <c r="O597" i="1" l="1"/>
  <c r="J598" i="1"/>
  <c r="AV597" i="1"/>
  <c r="H598" i="1"/>
  <c r="AC597" i="1"/>
  <c r="AV598" i="1" l="1"/>
  <c r="J599" i="1"/>
  <c r="H599" i="1"/>
  <c r="O598" i="1"/>
  <c r="AC598" i="1"/>
  <c r="AV599" i="1" l="1"/>
  <c r="H600" i="1"/>
  <c r="J600" i="1"/>
  <c r="O599" i="1"/>
  <c r="AC599" i="1"/>
  <c r="H601" i="1" l="1"/>
  <c r="J601" i="1"/>
  <c r="O600" i="1"/>
  <c r="AV600" i="1"/>
  <c r="AC600" i="1"/>
  <c r="O601" i="1" l="1"/>
  <c r="J602" i="1"/>
  <c r="H602" i="1"/>
  <c r="AV601" i="1"/>
  <c r="AC601" i="1"/>
  <c r="J603" i="1" l="1"/>
  <c r="H603" i="1"/>
  <c r="O602" i="1"/>
  <c r="AV602" i="1"/>
  <c r="AC602" i="1"/>
  <c r="J604" i="1" l="1"/>
  <c r="H604" i="1"/>
  <c r="AV603" i="1"/>
  <c r="O603" i="1"/>
  <c r="AC603" i="1"/>
  <c r="AA557" i="3"/>
  <c r="AA558" i="3"/>
  <c r="AV604" i="1" l="1"/>
  <c r="J605" i="1"/>
  <c r="H605" i="1"/>
  <c r="O604" i="1"/>
  <c r="AC604" i="1"/>
  <c r="AA555" i="3"/>
  <c r="AA556" i="3"/>
  <c r="AV605" i="1" l="1"/>
  <c r="H606" i="1"/>
  <c r="J606" i="1"/>
  <c r="O605" i="1"/>
  <c r="AC605" i="1"/>
  <c r="AA561" i="3"/>
  <c r="AA559" i="3"/>
  <c r="AC606" i="1" l="1"/>
  <c r="J607" i="1"/>
  <c r="H607" i="1"/>
  <c r="O606" i="1"/>
  <c r="AV606" i="1"/>
  <c r="AA560" i="3"/>
  <c r="J608" i="1" l="1"/>
  <c r="H608" i="1"/>
  <c r="O607" i="1"/>
  <c r="AV607" i="1"/>
  <c r="AC607" i="1"/>
  <c r="O608" i="1" l="1"/>
  <c r="AV608" i="1"/>
  <c r="J609" i="1"/>
  <c r="H609" i="1"/>
  <c r="AC608" i="1"/>
  <c r="O609" i="1" l="1"/>
  <c r="H610" i="1"/>
  <c r="J610" i="1"/>
  <c r="AV609" i="1"/>
  <c r="AC609" i="1"/>
  <c r="O610" i="1" l="1"/>
  <c r="AV610" i="1"/>
  <c r="J611" i="1"/>
  <c r="H611" i="1"/>
  <c r="AC610" i="1"/>
  <c r="AA565" i="3"/>
  <c r="AA563" i="3"/>
  <c r="AA564" i="3"/>
  <c r="AA562" i="3"/>
  <c r="J612" i="1" l="1"/>
  <c r="H612" i="1"/>
  <c r="I23" i="3" s="1"/>
  <c r="I25" i="3" s="1"/>
  <c r="I27" i="3" s="1"/>
  <c r="O611" i="1"/>
  <c r="AV611" i="1"/>
  <c r="AC611" i="1"/>
  <c r="I34" i="3" l="1"/>
  <c r="N27" i="3"/>
  <c r="N28" i="3" s="1"/>
  <c r="O612" i="1"/>
  <c r="J613" i="1"/>
  <c r="H613" i="1"/>
  <c r="AV612" i="1"/>
  <c r="AC612" i="1"/>
  <c r="O613" i="1" l="1"/>
  <c r="J614" i="1"/>
  <c r="H614" i="1"/>
  <c r="AV613" i="1"/>
  <c r="AC613" i="1"/>
  <c r="J615" i="1" l="1"/>
  <c r="H615" i="1"/>
  <c r="O614" i="1"/>
  <c r="AV614" i="1"/>
  <c r="AC614" i="1"/>
  <c r="AA567" i="3"/>
  <c r="AA568" i="3"/>
  <c r="AA566" i="3"/>
  <c r="J616" i="1" l="1"/>
  <c r="H616" i="1"/>
  <c r="O615" i="1"/>
  <c r="AV615" i="1"/>
  <c r="AC615" i="1"/>
  <c r="O616" i="1" l="1"/>
  <c r="J617" i="1"/>
  <c r="H617" i="1"/>
  <c r="AV616" i="1"/>
  <c r="AC616" i="1"/>
  <c r="J618" i="1" l="1"/>
  <c r="H618" i="1"/>
  <c r="O617" i="1"/>
  <c r="AV617" i="1"/>
  <c r="AC617" i="1"/>
  <c r="AA572" i="3"/>
  <c r="AA570" i="3"/>
  <c r="AA571" i="3"/>
  <c r="AA569" i="3"/>
  <c r="O618" i="1" l="1"/>
  <c r="J619" i="1"/>
  <c r="H619" i="1"/>
  <c r="AV618" i="1"/>
  <c r="AC618" i="1"/>
  <c r="AV619" i="1" l="1"/>
  <c r="J620" i="1"/>
  <c r="H620" i="1"/>
  <c r="O619" i="1"/>
  <c r="AC619" i="1"/>
  <c r="O620" i="1" l="1"/>
  <c r="J621" i="1"/>
  <c r="H621" i="1"/>
  <c r="AV620" i="1"/>
  <c r="AC620" i="1"/>
  <c r="AA574" i="3"/>
  <c r="AA575" i="3"/>
  <c r="AA573" i="3"/>
  <c r="O621" i="1" l="1"/>
  <c r="AV621" i="1"/>
  <c r="AC621" i="1"/>
  <c r="AF21" i="2" l="1"/>
  <c r="I32" i="3"/>
  <c r="L35" i="3" l="1"/>
  <c r="L32" i="3"/>
  <c r="L34" i="3"/>
  <c r="I28" i="3"/>
  <c r="I36" i="3"/>
  <c r="W583" i="3" s="1"/>
  <c r="AA583" i="3" s="1"/>
  <c r="AA581" i="3" l="1"/>
  <c r="AA582" i="3"/>
  <c r="AA580" i="3"/>
  <c r="AA578" i="3"/>
  <c r="AA579" i="3"/>
  <c r="L36" i="3"/>
  <c r="AA577" i="3" l="1"/>
  <c r="AA576" i="3"/>
  <c r="Y350" i="3"/>
  <c r="Y244" i="3"/>
  <c r="Y12" i="3"/>
  <c r="Y121" i="3"/>
  <c r="Y214" i="3"/>
</calcChain>
</file>

<file path=xl/sharedStrings.xml><?xml version="1.0" encoding="utf-8"?>
<sst xmlns="http://schemas.openxmlformats.org/spreadsheetml/2006/main" count="390" uniqueCount="190">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</sst>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164" fontId="2" fillId="12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10" fillId="12" borderId="0" xfId="0" applyFont="1" applyFill="1" applyAlignment="1">
      <alignment horizontal="left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Alignment="1">
      <alignment horizontal="center" wrapText="1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64" fontId="2" fillId="12" borderId="1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Table'!$BA$738:$BA$742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Table'!$AS$743:$AT$748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Table'!$BA$743:$BA$748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18613911.303063061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Table'!$BC$738:$BC$742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Table'!$AS$743:$AT$748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Table'!$BC$743:$BC$748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42993763.360390395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Table'!$BJ$738:$BJ$742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Table'!$AS$743:$AT$748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Table'!$BJ$743:$BJ$747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Table'!$BK$738:$BK$742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Table'!$AS$743:$AT$748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Table'!$BK$743:$BK$747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Table'!$BL$738:$BL$742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Table'!$AS$743:$AT$748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Table'!$BL$743:$BL$747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Table'!$BM$738:$BM$742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Table'!$AS$743:$AT$748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Table'!$BM$743:$BM$747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Table'!$BP$738:$BP$742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Table'!$AS$743:$AT$748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Table'!$BP$743:$BP$748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193810000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Table'!$AU$738:$AU$742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Table'!$AS$743:$AT$748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Table'!$AU$743:$AU$748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Table'!$AV$738:$AV$742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Table'!$AS$743:$AT$748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Table'!$AV$743:$AV$747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Table'!$AW$738:$AW$742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Table'!$AS$743:$AT$748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Table'!$AW$743:$AW$747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Table'!$AX$738:$AX$742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Table'!$AS$743:$AT$748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Table'!$AX$743:$AX$747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Table'!$AY$738:$AY$742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Table'!$AS$743:$AT$748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Table'!$AY$743:$AY$747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Table'!$AZ$738:$AZ$742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Table'!$AS$743:$AT$748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Table'!$AZ$743:$AZ$747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Table'!$BB$738:$BB$742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Table'!$AS$743:$AT$748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Table'!$BB$743:$BB$747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Table'!$BD$738:$BD$742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Table'!$AS$743:$AT$748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Table'!$BD$743:$BD$747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Table'!$BE$738:$BE$742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Table'!$AS$743:$AT$748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Table'!$BE$743:$BE$747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Table'!$BF$738:$BF$742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Table'!$AS$743:$AT$748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Table'!$BF$743:$BF$747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Table'!$BG$738:$BG$742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Table'!$AS$743:$AT$748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Table'!$BG$743:$BG$747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Table'!$BH$738:$BH$742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Table'!$AS$743:$AT$748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Table'!$BH$743:$BH$747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Table'!$BI$738:$BI$742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Table'!$AS$743:$AT$748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Table'!$BI$743:$BI$747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Table'!$BN$738:$BN$742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Table'!$AS$743:$AT$748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Table'!$BN$743:$BN$747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Table'!$BO$738:$BO$742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Table'!$AS$743:$AT$748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Table'!$BO$743:$BO$747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Table'!$BQ$738:$BQ$742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Table'!$AS$743:$AT$748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Table'!$BQ$743:$BQ$747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Table'!$BR$738:$BR$742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Table'!$AS$743:$AT$748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Table'!$BR$743:$BR$747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Table'!$BS$738:$BS$742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Table'!$AS$743:$AT$748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Table'!$BS$743:$BS$747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Table'!$BT$738:$BT$742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Table'!$AS$743:$AT$748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Table'!$BR$743:$BR$748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255417674.66345346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Table'!$BU$738:$BU$742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Table'!$AS$743:$AT$748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Table'!$BU$743:$BU$747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Table'!$BV$738:$BV$742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Table'!$AS$743:$AT$748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Table'!$BV$743:$BV$747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647</xdr:row>
      <xdr:rowOff>99060</xdr:rowOff>
    </xdr:from>
    <xdr:to>
      <xdr:col>22</xdr:col>
      <xdr:colOff>312420</xdr:colOff>
      <xdr:row>648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647</xdr:row>
      <xdr:rowOff>129540</xdr:rowOff>
    </xdr:from>
    <xdr:to>
      <xdr:col>23</xdr:col>
      <xdr:colOff>68580</xdr:colOff>
      <xdr:row>648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665</xdr:row>
      <xdr:rowOff>125730</xdr:rowOff>
    </xdr:from>
    <xdr:to>
      <xdr:col>54</xdr:col>
      <xdr:colOff>213360</xdr:colOff>
      <xdr:row>680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755</xdr:row>
      <xdr:rowOff>91440</xdr:rowOff>
    </xdr:from>
    <xdr:to>
      <xdr:col>76</xdr:col>
      <xdr:colOff>472440</xdr:colOff>
      <xdr:row>778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759</xdr:row>
      <xdr:rowOff>60960</xdr:rowOff>
    </xdr:from>
    <xdr:to>
      <xdr:col>76</xdr:col>
      <xdr:colOff>60960</xdr:colOff>
      <xdr:row>759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L779"/>
  <sheetViews>
    <sheetView tabSelected="1" topLeftCell="A598" zoomScaleNormal="100" workbookViewId="0">
      <selection activeCell="BE628" sqref="BE628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2.66406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9.332031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0.109375" bestFit="1" customWidth="1"/>
    <col min="78" max="78" width="2.109375" customWidth="1"/>
    <col min="79" max="79" width="9.77734375" customWidth="1"/>
    <col min="80" max="80" width="1.33203125" customWidth="1"/>
    <col min="81" max="81" width="9" bestFit="1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08" t="s">
        <v>5</v>
      </c>
      <c r="C1" s="608"/>
      <c r="D1" s="608"/>
    </row>
    <row r="2" spans="2:90" ht="15.6" x14ac:dyDescent="0.3">
      <c r="B2" s="608" t="s">
        <v>6</v>
      </c>
      <c r="C2" s="608"/>
      <c r="D2" s="608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3" t="s">
        <v>13</v>
      </c>
      <c r="C3" s="613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09" t="s">
        <v>11</v>
      </c>
      <c r="K4" s="610"/>
      <c r="L4" s="610"/>
      <c r="M4" s="610"/>
      <c r="N4" s="610"/>
      <c r="O4" s="610"/>
      <c r="P4" s="610"/>
      <c r="Q4" s="610"/>
      <c r="R4" s="610"/>
      <c r="S4" s="610"/>
      <c r="T4" s="610"/>
      <c r="U4" s="610"/>
      <c r="V4" s="610"/>
      <c r="W4" s="610"/>
      <c r="X4" s="610"/>
      <c r="Y4" s="610"/>
      <c r="Z4" s="610"/>
      <c r="AA4" s="610"/>
      <c r="AB4" s="610"/>
      <c r="AC4" s="610"/>
      <c r="AD4" s="11"/>
      <c r="AE4" s="282"/>
      <c r="AF4" s="404"/>
      <c r="AG4" s="404"/>
      <c r="AH4" s="404"/>
      <c r="AI4" s="404"/>
      <c r="AJ4" s="12"/>
      <c r="AL4" s="625" t="s">
        <v>14</v>
      </c>
      <c r="AM4" s="626"/>
      <c r="AN4" s="626"/>
      <c r="AO4" s="626"/>
      <c r="AP4" s="626"/>
      <c r="AQ4" s="626"/>
      <c r="AR4" s="626"/>
      <c r="AS4" s="626"/>
      <c r="AT4" s="626"/>
      <c r="AU4" s="626"/>
      <c r="AV4" s="626"/>
      <c r="AW4" s="626"/>
      <c r="AX4" s="626"/>
      <c r="AY4" s="626"/>
      <c r="AZ4" s="626"/>
      <c r="BA4" s="626"/>
      <c r="BB4" s="626"/>
      <c r="BC4" s="626"/>
      <c r="BD4" s="626"/>
      <c r="BE4" s="626"/>
      <c r="BF4" s="626"/>
      <c r="BG4" s="626"/>
      <c r="BH4" s="626"/>
      <c r="BI4" s="626"/>
      <c r="BJ4" s="626"/>
      <c r="BK4" s="626"/>
      <c r="BL4" s="626"/>
      <c r="BM4" s="626"/>
      <c r="BN4" s="626"/>
      <c r="BO4" s="626"/>
      <c r="BP4" s="626"/>
      <c r="BQ4" s="626"/>
      <c r="BR4" s="626"/>
      <c r="BS4" s="626"/>
      <c r="BT4" s="626"/>
      <c r="BU4" s="627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4" t="s">
        <v>12</v>
      </c>
      <c r="G6" s="614"/>
      <c r="H6" s="614"/>
      <c r="I6" s="614"/>
      <c r="J6" s="614"/>
      <c r="K6" s="614"/>
      <c r="L6" s="614"/>
      <c r="M6" s="292"/>
      <c r="N6" s="499"/>
      <c r="O6" s="292"/>
      <c r="P6" s="293"/>
      <c r="Q6" s="620" t="s">
        <v>111</v>
      </c>
      <c r="R6" s="614"/>
      <c r="S6" s="614"/>
      <c r="T6" s="614"/>
      <c r="U6" s="621"/>
      <c r="V6" s="3"/>
      <c r="W6" s="8" t="s">
        <v>7</v>
      </c>
      <c r="X6" s="30"/>
      <c r="Y6" s="615">
        <v>1.2500000000000001E-2</v>
      </c>
      <c r="Z6" s="615"/>
      <c r="AA6" s="615"/>
      <c r="AB6" s="615"/>
      <c r="AC6" s="615"/>
      <c r="AD6" s="615"/>
      <c r="AE6" s="615"/>
      <c r="AF6" s="615"/>
      <c r="AG6" s="615"/>
      <c r="AH6" s="615"/>
      <c r="AI6" s="615"/>
      <c r="AJ6" s="616"/>
      <c r="AK6" s="3"/>
      <c r="AL6" s="631" t="s">
        <v>25</v>
      </c>
      <c r="AM6" s="632"/>
      <c r="AN6" s="632"/>
      <c r="AO6" s="632"/>
      <c r="AP6" s="632"/>
      <c r="AQ6" s="632"/>
      <c r="AR6" s="632"/>
      <c r="AS6" s="632"/>
      <c r="AT6" s="632"/>
      <c r="AU6" s="632"/>
      <c r="AV6" s="632"/>
      <c r="AW6" s="632"/>
      <c r="AX6" s="632"/>
      <c r="AY6" s="633"/>
      <c r="AZ6" s="3"/>
      <c r="BA6" s="634" t="s">
        <v>7</v>
      </c>
      <c r="BB6" s="604"/>
      <c r="BC6" s="604"/>
      <c r="BD6" s="85"/>
      <c r="BE6" s="628" t="s">
        <v>24</v>
      </c>
      <c r="BF6" s="628"/>
      <c r="BG6" s="628"/>
      <c r="BH6" s="628"/>
      <c r="BI6" s="628"/>
      <c r="BJ6" s="628"/>
      <c r="BK6" s="628"/>
      <c r="BL6" s="628"/>
      <c r="BM6" s="628"/>
      <c r="BN6" s="628"/>
      <c r="BO6" s="628"/>
      <c r="BP6" s="628"/>
      <c r="BQ6" s="628"/>
      <c r="BR6" s="604"/>
      <c r="BS6" s="604"/>
      <c r="BT6" s="604"/>
      <c r="BU6" s="629"/>
      <c r="BV6" s="3"/>
    </row>
    <row r="7" spans="2:90" ht="16.2" x14ac:dyDescent="0.3">
      <c r="D7" s="611" t="s">
        <v>20</v>
      </c>
      <c r="E7" s="612"/>
      <c r="F7" s="612"/>
      <c r="G7" s="612"/>
      <c r="H7" s="612"/>
      <c r="I7" s="612"/>
      <c r="J7" s="612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7" t="s">
        <v>33</v>
      </c>
      <c r="X7" s="618"/>
      <c r="Y7" s="618"/>
      <c r="Z7" s="618"/>
      <c r="AA7" s="618"/>
      <c r="AB7" s="618"/>
      <c r="AC7" s="618"/>
      <c r="AD7" s="618"/>
      <c r="AE7" s="618"/>
      <c r="AF7" s="618"/>
      <c r="AG7" s="618"/>
      <c r="AH7" s="618"/>
      <c r="AI7" s="618"/>
      <c r="AJ7" s="619"/>
      <c r="AK7" s="3"/>
      <c r="AL7" s="611" t="s">
        <v>68</v>
      </c>
      <c r="AM7" s="612"/>
      <c r="AN7" s="612"/>
      <c r="AO7" s="612"/>
      <c r="AP7" s="612"/>
      <c r="AQ7" s="612"/>
      <c r="AR7" s="612"/>
      <c r="AS7" s="612"/>
      <c r="AT7" s="612"/>
      <c r="AU7" s="612"/>
      <c r="AV7" s="612"/>
      <c r="AW7" s="612"/>
      <c r="AX7" s="612"/>
      <c r="AY7" s="630"/>
      <c r="BA7" s="611" t="s">
        <v>23</v>
      </c>
      <c r="BB7" s="612"/>
      <c r="BC7" s="612"/>
      <c r="BD7" s="612"/>
      <c r="BE7" s="612"/>
      <c r="BF7" s="612"/>
      <c r="BG7" s="612"/>
      <c r="BH7" s="612"/>
      <c r="BI7" s="612"/>
      <c r="BJ7" s="612"/>
      <c r="BK7" s="612"/>
      <c r="BL7" s="612"/>
      <c r="BM7" s="612"/>
      <c r="BN7" s="612"/>
      <c r="BO7" s="612"/>
      <c r="BP7" s="612"/>
      <c r="BQ7" s="612"/>
      <c r="BR7" s="612"/>
      <c r="BS7" s="612"/>
      <c r="BT7" s="612"/>
      <c r="BU7" s="630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623" t="s">
        <v>1</v>
      </c>
      <c r="BB8" s="624"/>
      <c r="BC8" s="624"/>
      <c r="BD8" s="63"/>
      <c r="BE8" s="624" t="s">
        <v>22</v>
      </c>
      <c r="BF8" s="624"/>
      <c r="BG8" s="624"/>
      <c r="BH8" s="624"/>
      <c r="BI8" s="635"/>
      <c r="BJ8" s="636" t="s">
        <v>111</v>
      </c>
      <c r="BK8" s="637"/>
      <c r="BL8" s="637"/>
      <c r="BM8" s="638"/>
      <c r="BN8" s="623" t="s">
        <v>22</v>
      </c>
      <c r="BO8" s="624"/>
      <c r="BP8" s="624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SUM(D102:D633)</f>
        <v>42976075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SUM(D109:D640)</f>
        <v>42745771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SUM(D116:D647)</f>
        <v>43197446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SUM(D123:D657)</f>
        <v>373802576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SUM(D124:D658)</f>
        <v>373740857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SUM(D125:D659)</f>
        <v>373682508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SUM(D126:D660)</f>
        <v>373617020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SUM(D127:D661)</f>
        <v>373550972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SUM(D128:D662)</f>
        <v>373478977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SUM(D129:D663)</f>
        <v>450405589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SUM(D130:D664)</f>
        <v>450330602.23262841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SUM(D131:D665)</f>
        <v>450267343.23262841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SUM(D132:D666)</f>
        <v>781202064.23262835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SUM(D133:D667)</f>
        <v>825493185.23262835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SUM(D134:D668)</f>
        <v>825425706.30462837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SUM(D135:D669)</f>
        <v>825353739.30462837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SUM(D136:D670)</f>
        <v>825284296.34662843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SUM(D137:D671)</f>
        <v>826207262.34662843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SUM(D138:D672)</f>
        <v>826139849.34662843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SUM(D139:D673)</f>
        <v>826083719.34662843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SUM(D140:D674)</f>
        <v>826022148.34662843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SUM(D141:D675)</f>
        <v>825957419.34662843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SUM(D142:D676)</f>
        <v>825890498.34662843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SUM(D143:D677)</f>
        <v>825821929.34662843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SUM(D144:D678)</f>
        <v>825750846.34662843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SUM(D145:D679)</f>
        <v>825692305.34662843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SUM(D146:D680)</f>
        <v>825643267.34662843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SUM(D147:D681)</f>
        <v>825594621.34662843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SUM(D148:D682)</f>
        <v>825540057.34662843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SUM(D149:D683)</f>
        <v>825484909.34662843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SUM(D150:D684)</f>
        <v>825426199.34662843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SUM(D151:D685)</f>
        <v>825362953.34662843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SUM(D152:D686)</f>
        <v>825308754.34662843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SUM(D153:D687)</f>
        <v>825260905.34662843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SUM(D154:D688)</f>
        <v>825211105.34662843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SUM(D155:D689)</f>
        <v>825156586.34662843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SUM(D156:D690)</f>
        <v>825102241.34662843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SUM(D157:D691)</f>
        <v>825046877.34662843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SUM(D158:D692)</f>
        <v>824986277.34662843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SUM(D159:D693)</f>
        <v>824932754.34662843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SUM(D160:D694)</f>
        <v>824895911.34662843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SUM(D161:D695)</f>
        <v>824855299.34662843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3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SUM(D162:D696)</f>
        <v>824811300.34662843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3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SUM(D163:D697)</f>
        <v>824766327.34662843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3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SUM(D164:D698)</f>
        <v>824720970.34662843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3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SUM(D165:D699)</f>
        <v>824670489.34662843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3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SUM(D166:D700)</f>
        <v>824626660.34662843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3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SUM(D167:D701)</f>
        <v>824593942.34662843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3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SUM(D168:D702)</f>
        <v>824552458.34662843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3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SUM(D169:D703)</f>
        <v>824512360.34662843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3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SUM(D170:D704)</f>
        <v>824467723.34662843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3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SUM(D171:D705)</f>
        <v>824421717.34662843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3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SUM(D172:D706)</f>
        <v>824372116.34662843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3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SUM(D173:D707)</f>
        <v>824329456.34662843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3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SUM(D174:D708)</f>
        <v>824295475.34662843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3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SUM(D175:D709)</f>
        <v>824256915.34662843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3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SUM(D176:D710)</f>
        <v>824214936.34662843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3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SUM(D177:D711)</f>
        <v>824173725.34662843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3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SUM(D178:D712)</f>
        <v>824128261.34662843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3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SUM(D179:D713)</f>
        <v>824075412.34662843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3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SUM(D180:D714)</f>
        <v>824033320.34662843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3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SUM(D181:D715)</f>
        <v>824002210.34662843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3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SUM(D182:D719)</f>
        <v>823976790.34662843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3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SUM(D183:D720)</f>
        <v>823948351.34662843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3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SUM(D184:D721)</f>
        <v>823913108.34662843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3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SUM(D185:D722)</f>
        <v>857588583.06091416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3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SUM(D186:D723)</f>
        <v>908399125.91805696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3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SUM(D187:D724)</f>
        <v>976931272.4894855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3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SUM(D188:D726)</f>
        <v>976899415.4894855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3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SUM(D189:D727)</f>
        <v>1154446619.060914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3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SUM(D190:D731)</f>
        <v>1154410172.060914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3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SUM(D191:D732)</f>
        <v>1154370018.060914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3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SUM(D192:D733)</f>
        <v>1154323723.060914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3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SUM(D193:D734)</f>
        <v>1154272378.060914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3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SUM(D194:D735)</f>
        <v>1154228765.060914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3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SUM(D195:D736)</f>
        <v>1154195379.060914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3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SUM(D196:D742)</f>
        <v>1154158575.060914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3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SUM(D197:D743)</f>
        <v>1154122879.060914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3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SUM(D198:D744)</f>
        <v>1154081263.060914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3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SUM(D199:D745)</f>
        <v>1154035908.060914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3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SUM(D200:D747)</f>
        <v>1153982279.060914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3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SUM(D201:D749)</f>
        <v>1153939073.060914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3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SUM(D202:D750)</f>
        <v>1153905291.060914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3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SUM(D203:D751)</f>
        <v>1153867873.060914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3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SUM(D204:D752)</f>
        <v>1153823646.060914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3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SUM(D205:D753)</f>
        <v>1153782717.060914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3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SUM(D206:D754)</f>
        <v>1153735328.060914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3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SUM(D207:D755)</f>
        <v>1153683925.060914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3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SUM(D208:D756)</f>
        <v>1153635000.060914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3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SUM(D209:D757)</f>
        <v>1153600934.060914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3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SUM(D210:D758)</f>
        <v>1153563217.060914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3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SUM(D211:D759)</f>
        <v>1153518549.060914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3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SUM(D212:D760)</f>
        <v>1153469191.060914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3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SUM(D213:D761)</f>
        <v>1153411873.060914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3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SUM(D214:D762)</f>
        <v>1153350890.060914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3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SUM(D215:D763)</f>
        <v>1153296655.060914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3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SUM(D216:D764)</f>
        <v>1153254720.060914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3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SUM(D217:D765)</f>
        <v>1153208929.060914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3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SUM(D218:D766)</f>
        <v>1153157395.060914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3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SUM(D219:D767)</f>
        <v>1153097702.060914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3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SUM(D220:D768)</f>
        <v>1153031573.060914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3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SUM(D221:D769)</f>
        <v>1152959886.060914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3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SUM(D222:D770)</f>
        <v>1152905654.060914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3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SUM(D223:D771)</f>
        <v>1152860713.060914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3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SUM(D224:D772)</f>
        <v>1152803386.060914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3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SUM(D225:D773)</f>
        <v>1152741314.060914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3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SUM(D226:D774)</f>
        <v>1152677651.060914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3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SUM(D227:D775)</f>
        <v>1152603350.060914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3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SUM(D228:D776)</f>
        <v>1152521936.060914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3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SUM(D229:D777)</f>
        <v>1152442487.060914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3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SUM(D230:D778)</f>
        <v>1152381598.060914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3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SUM(D231:D779)</f>
        <v>1152311757.060914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3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SUM(D232:D780)</f>
        <v>1152236685.060914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3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SUM(D233:D781)</f>
        <v>1152155104.060914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3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SUM(D234:D782)</f>
        <v>1152063574.060914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3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SUM(D235:D783)</f>
        <v>1151962113.060914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3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SUM(D236:D784)</f>
        <v>1151875820.060914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3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SUM(D237:D785)</f>
        <v>1151804499.060914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3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SUM(D238:D786)</f>
        <v>1151715594.060914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3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SUM(D239:D787)</f>
        <v>1151621127.060914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3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SUM(D240:D788)</f>
        <v>1151512738.060914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3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SUM(D241:D789)</f>
        <v>1151394419.060914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3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SUM(D242:D790)</f>
        <v>1151261878.060914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3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SUM(D243:D791)</f>
        <v>1151137488.060914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3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SUM(D244:D792)</f>
        <v>1151034762.060914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3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SUM(D245:D793)</f>
        <v>1150909073.060914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3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SUM(D246:D794)</f>
        <v>1150773420.060914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3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SUM(D247:D795)</f>
        <v>1150630514.060914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3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SUM(D248:D796)</f>
        <v>1150468973.060914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3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SUM(D249:D797)</f>
        <v>1150285446.060914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3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SUM(D250:D798)</f>
        <v>1150128193.060914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3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SUM(D251:D799)</f>
        <v>1149989944.060914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3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SUM(D252:D800)</f>
        <v>1149827795.060914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3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SUM(D253:D801)</f>
        <v>1149670534.060914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3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SUM(D254:D802)</f>
        <v>1149496766.060914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3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SUM(D255:D803)</f>
        <v>1149304580.060914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3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SUM(D256:D804)</f>
        <v>1149100401.060914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3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SUM(D257:D805)</f>
        <v>1148927562.060914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3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SUM(D258:D806)</f>
        <v>1148790935.060914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3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SUM(D259:D807)</f>
        <v>1148618635.060914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3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SUM(D260:D808)</f>
        <v>1148441553.060914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3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SUM(D261:D809)</f>
        <v>1148260650.060914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3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SUM(D262:D810)</f>
        <v>1148152587.060914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3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SUM(D263:D811)</f>
        <v>1147988575.060914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3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SUM(D264:D812)</f>
        <v>1147845202.060914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3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SUM(D265:D813)</f>
        <v>1147707014.060914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3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SUM(D266:D814)</f>
        <v>1147545446.060914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3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SUM(D267:D815)</f>
        <v>1147363170.060914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3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SUM(D268:D816)</f>
        <v>1147159433.060914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3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SUM(D269:D817)</f>
        <v>1146940857.060914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3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SUM(D270:D818)</f>
        <v>1146705585.060914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3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SUM(D271:D819)</f>
        <v>1146493102.060914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3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SUM(D272:D820)</f>
        <v>1146310323.060914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3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SUM(D273:D821)</f>
        <v>1146110238.060914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3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SUM(D274:D822)</f>
        <v>1145900482.060914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3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SUM(D275:D823)</f>
        <v>1145673529.060914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3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SUM(D276:D824)</f>
        <v>1145446215.060914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3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SUM(D277:D825)</f>
        <v>1145199454.060914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3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SUM(D278:D826)</f>
        <v>1144979156.060914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3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SUM(D279:D827)</f>
        <v>1144791255.060914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3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SUM(D280:D828)</f>
        <v>1144591523.060914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3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SUM(D281:D829)</f>
        <v>1144391488.060914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3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SUM(D282:D830)</f>
        <v>1144141315.060914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3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SUM(D283:D831)</f>
        <v>1143903443.060914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3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SUM(D284:D832)</f>
        <v>1143648763.060914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3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SUM(D285:D833)</f>
        <v>1143459113.060914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3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SUM(D286:D834)</f>
        <v>1143270833.060914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3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SUM(D287:D835)</f>
        <v>1143070724.060914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3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SUM(D288:D836)</f>
        <v>1142871644.060914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3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SUM(D289:D837)</f>
        <v>1142639302.060914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3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SUM(D290:D838)</f>
        <v>1142446272.060914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3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SUM(D291:D839)</f>
        <v>1142347432.060914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3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SUM(D292:D840)</f>
        <v>1142186828.060914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3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SUM(D293:D841)</f>
        <v>1142059088.060914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3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SUM(D294:D842)</f>
        <v>1141872697.060914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3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SUM(D295:D843)</f>
        <v>1141673075.060914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3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SUM(D296:D844)</f>
        <v>1141438300.060914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3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SUM(D297:D845)</f>
        <v>1141209887.060914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3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SUM(D298:D846)</f>
        <v>1141043843.060914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3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SUM(D299:D847)</f>
        <v>1140811616.060914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3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SUM(D300:D848)</f>
        <v>1140617279.060914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3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SUM(D301:D849)</f>
        <v>1140427117.060914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3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SUM(D302:D850)</f>
        <v>1140192406.060914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3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SUM(D303:D851)</f>
        <v>1139931433.060914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3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SUM(D304:D852)</f>
        <v>1139657243.060914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3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SUM(D305:D853)</f>
        <v>1139350794.060914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3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SUM(D306:D854)</f>
        <v>1139101100.060914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3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SUM(D307:D855)</f>
        <v>1138880273.060914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3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SUM(D308:D856)</f>
        <v>1138665590.060914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3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SUM(D309:D857)</f>
        <v>1138441962.060914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3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SUM(D310:D858)</f>
        <v>1138203889.060914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3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SUM(D311:D859)</f>
        <v>1137969470.060914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3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SUM(D312:D860)</f>
        <v>1137720664.060914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3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SUM(D313:D861)</f>
        <v>1137517897.060914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3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SUM(D314:D862)</f>
        <v>1137343337.060914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3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SUM(D315:D863)</f>
        <v>1137194009.060914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3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SUM(D316:D864)</f>
        <v>1137019631.060914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3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SUM(D317:D865)</f>
        <v>1136829550.060914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3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SUM(D318:D866)</f>
        <v>1136635792.060914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3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SUM(D319:D867)</f>
        <v>1136443727.060914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3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SUM(D320:D868)</f>
        <v>1136270660.060914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3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SUM(D321:D869)</f>
        <v>1136135478.060914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3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SUM(D322:D870)</f>
        <v>1135983234.060914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3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SUM(D323:D871)</f>
        <v>1135831507.060914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3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SUM(D324:D872)</f>
        <v>1135671476.060914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3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SUM(D325:D873)</f>
        <v>1135508843.060914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3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SUM(D326:D874)</f>
        <v>1135339810.060914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3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SUM(D327:D875)</f>
        <v>1135199078.060914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3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SUM(D328:D876)</f>
        <v>1135091262.060914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3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SUM(D329:D877)</f>
        <v>1134964810.060914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3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SUM(D330:D878)</f>
        <v>1134848583.060914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3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SUM(D331:D879)</f>
        <v>1134735124.060914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3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SUM(D332:D880)</f>
        <v>1134613387.060914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3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SUM(D333:D881)</f>
        <v>1134487262.060914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3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SUM(D334:D882)</f>
        <v>1134381279.060914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3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SUM(D335:D883)</f>
        <v>1134290023.060914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3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SUM(D336:D884)</f>
        <v>1134199677.060914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3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SUM(D337:D885)</f>
        <v>1134104135.060914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3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SUM(D338:D886)</f>
        <v>1134007329.060914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3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SUM(D339:D887)</f>
        <v>1133903085.060914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3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SUM(D340:D888)</f>
        <v>1133802797.060914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3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SUM(D341:D889)</f>
        <v>1133716313.060914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3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SUM(D342:D890)</f>
        <v>1133652016.060914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3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SUM(D343:D891)</f>
        <v>1133599231.060914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3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SUM(D344:D892)</f>
        <v>1133535833.060914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3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SUM(D345:D893)</f>
        <v>1133464193.060914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3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SUM(D346:D894)</f>
        <v>1133395269.060914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3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SUM(D347:D895)</f>
        <v>1133309730.060914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3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SUM(D348:D896)</f>
        <v>1133240113.060914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3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SUM(D349:D897)</f>
        <v>1133182888.060914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3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SUM(D350:D898)</f>
        <v>1133111834.060914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3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SUM(D351:D899)</f>
        <v>1133038130.060914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3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SUM(D352:D900)</f>
        <v>1132962831.060914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3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SUM(D353:D901)</f>
        <v>1132885454.060914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3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SUM(D354:D902)</f>
        <v>1132804829.060914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3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SUM(D355:D903)</f>
        <v>1132740509.060914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3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SUM(D356:D904)</f>
        <v>1132691097.060914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3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SUM(D357:D905)</f>
        <v>1132635916.060914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3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SUM(D358:D906)</f>
        <v>1132579026.060914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3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SUM(D359:D907)</f>
        <v>1132511801.060914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3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SUM(D360:D908)</f>
        <v>1132443480.060914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3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SUM(D361:D909)</f>
        <v>1132374240.060914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3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SUM(D362:D910)</f>
        <v>1132316012.060914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3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SUM(D363:D911)</f>
        <v>1132274045.060914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3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SUM(D364:D912)</f>
        <v>1132228677.060914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3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SUM(D365:D913)</f>
        <v>1132172994.060914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3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28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SUM(D366:D914)</f>
        <v>1132111634.060914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3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SUM(D367:D915)</f>
        <v>1132048861.060914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3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SUM(D368:D916)</f>
        <v>1131982076.060914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3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SUM(D369:D917)</f>
        <v>1131932358.060914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3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SUM(D370:D918)</f>
        <v>1131895462.060914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3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SUM(D371:D919)</f>
        <v>1131848695.060914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3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SUM(D372:D920)</f>
        <v>1131795464.060914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3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SUM(D373:D921)</f>
        <v>1131731969.060914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3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SUM(D374:D922)</f>
        <v>1131669340.060914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3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SUM(D375:D923)</f>
        <v>1131602927.060914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3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SUM(D376:D924)</f>
        <v>1131547019.060914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3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SUM(D377:D925)</f>
        <v>1131507514.060914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3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SUM(D378:D926)</f>
        <v>1131461766.060914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3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SUM(D379:D927)</f>
        <v>1131403061.060914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3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SUM(D380:D928)</f>
        <v>1131336523.060914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3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SUM(D381:D929)</f>
        <v>1131269477.060914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3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SUM(D382:D930)</f>
        <v>1131192501.060914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3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SUM(D383:D931)</f>
        <v>1131128842.060914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3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SUM(D384:D932)</f>
        <v>1131084746.060914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3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SUM(D385:D933)</f>
        <v>1131024548.060914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3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SUM(D386:D934)</f>
        <v>1130962089.060914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3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SUM(D387:D935)</f>
        <v>1130893333.060914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3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SUM(D388:D936)</f>
        <v>1130849082.060914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3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SUM(D389:D937)</f>
        <v>1130779058.060914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3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SUM(D390:D938)</f>
        <v>1130712904.060914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3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SUM(D391:D939)</f>
        <v>1130675921.060914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3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SUM(D392:D940)</f>
        <v>1130618277.060914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3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SUM(D393:D941)</f>
        <v>1130555994.060914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3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SUM(D394:D942)</f>
        <v>1130480811.060914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3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SUM(D395:D943)</f>
        <v>1130400650.060914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3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SUM(D396:D944)</f>
        <v>1130315282.060914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3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SUM(D397:D945)</f>
        <v>1130248502.060914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3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SUM(D398:D946)</f>
        <v>1130200628.060914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3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SUM(D399:D947)</f>
        <v>1130144106.060914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3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SUM(D400:D948)</f>
        <v>1130066386.060914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3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SUM(D401:D949)</f>
        <v>1129987947.060914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3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SUM(D402:D950)</f>
        <v>1129913468.060914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3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SUM(D403:D951)</f>
        <v>1129831695.060914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3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SUM(D404:D952)</f>
        <v>1129768114.060914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3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SUM(D405:D953)</f>
        <v>1129724933.060914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3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SUM(D406:D954)</f>
        <v>1129673283.060914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3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SUM(D407:D955)</f>
        <v>1129612966.060914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3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SUM(D408:D956)</f>
        <v>1129547909.060914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3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SUM(D409:D957)</f>
        <v>1129480839.060914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3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SUM(D410:D958)</f>
        <v>1129414324.060914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3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SUM(D411:D959)</f>
        <v>1129361044.060914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3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SUM(D412:D960)</f>
        <v>1129326308.060914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3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SUM(D413:D961)</f>
        <v>1129278852.060914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3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SUM(D414:D962)</f>
        <v>1129226806.060914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3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SUM(D415:D963)</f>
        <v>1129170202.060914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3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SUM(D416:D964)</f>
        <v>1129110933.060914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3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SUM(D417:D965)</f>
        <v>1129051027.060914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3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SUM(D418:D966)</f>
        <v>1129008993.060914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3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SUM(D419:D967)</f>
        <v>1128978292.060914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3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SUM(D420:D968)</f>
        <v>1128937838.060914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3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SUM(D421:D969)</f>
        <v>1128895484.060914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3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SUM(D422:D970)</f>
        <v>1128849355.060914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3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SUM(D423:D971)</f>
        <v>1128801536.060914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3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SUM(D424:D972)</f>
        <v>1128752045.060914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3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SUM(D425:D973)</f>
        <v>1128716290.060914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3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SUM(D426:D974)</f>
        <v>1128694090.060914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3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SUM(D427:D975)</f>
        <v>1128663938.060914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3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SUM(D428:D976)</f>
        <v>1128629034.060914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3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SUM(D429:D977)</f>
        <v>1128593218.060914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3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SUM(D430:D978)</f>
        <v>1128553393.060914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3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SUM(D431:D979)</f>
        <v>1128514298.060914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3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SUM(D432:D980)</f>
        <v>1128488656.060914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3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SUM(D433:D981)</f>
        <v>1128470822.060914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3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SUM(D434:D982)</f>
        <v>1128445792.060914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3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SUM(D435:D983)</f>
        <v>1128418286.060914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3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SUM(D436:D984)</f>
        <v>1128389745.060914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3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SUM(D437:D985)</f>
        <v>1128359531.060914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3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SUM(D438:D986)</f>
        <v>1128330517.060914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3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SUM(D439:D987)</f>
        <v>1128310878.060914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3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SUM(D440:D988)</f>
        <v>1128297337.060914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3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SUM(D441:D989)</f>
        <v>1128276971.060914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3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SUM(D442:D990)</f>
        <v>1128254233.060914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628" si="399">+BW470+1</f>
        <v>462</v>
      </c>
    </row>
    <row r="472" spans="2:75" x14ac:dyDescent="0.3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SUM(D443:D991)</f>
        <v>1128230733.060914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3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SUM(D444:D992)</f>
        <v>1128206340.060914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3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SUM(D445:D993)</f>
        <v>1128183527.060914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3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SUM(D446:D994)</f>
        <v>1128170866.060914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3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SUM(D447:D995)</f>
        <v>1128163116.060914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3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SUM(D448:D996)</f>
        <v>1128157881.060914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3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SUM(D449:D997)</f>
        <v>1128144905.060914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3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SUM(D450:D998)</f>
        <v>1128127931.060914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3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SUM(D451:D999)</f>
        <v>1128110110.060914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3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SUM(D452:D1000)</f>
        <v>1128093185.060914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3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SUM(D453:D1001)</f>
        <v>1128081582.060914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3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SUM(D454:D1002)</f>
        <v>1128075174.060914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3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SUM(D455:D1003)</f>
        <v>1128062891.060914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3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SUM(D456:D1004)</f>
        <v>1128049349.060914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3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SUM(D457:D1005)</f>
        <v>1128035148.060914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3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SUM(D458:D1006)</f>
        <v>1128018384.060914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3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SUM(D459:D1007)</f>
        <v>1128002239.060914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3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SUM(D460:D1008)</f>
        <v>1127992812.060914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3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SUM(D461:D1009)</f>
        <v>1127987527.060914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3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SUM(D462:D1010)</f>
        <v>1127976006.060914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3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SUM(D463:D1011)</f>
        <v>1127963426.060914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3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SUM(D464:D1012)</f>
        <v>1127949363.060914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3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SUM(D465:D1013)</f>
        <v>1127935630.060914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3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SUM(D466:D1014)</f>
        <v>1127922241.060914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3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SUM(D467:D1015)</f>
        <v>1127914459.060914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3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SUM(D468:D1016)</f>
        <v>1127910037.060914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3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SUM(D469:D1017)</f>
        <v>1127900282.060914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3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SUM(D470:D1018)</f>
        <v>1127887408.060914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3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SUM(D471:D1019)</f>
        <v>1127874043.060914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3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SUM(D472:D1020)</f>
        <v>1127858583.060914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3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SUM(D473:D1021)</f>
        <v>1127843046.060914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3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SUM(D474:D1022)</f>
        <v>1127836460.060914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3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SUM(D475:D1023)</f>
        <v>1127829154.060914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3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SUM(D476:D1024)</f>
        <v>1127817172.060914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3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SUM(D477:D1025)</f>
        <v>1127805745.060914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3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SUM(D478:D1026)</f>
        <v>1127791548.060914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3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SUM(D479:D1027)</f>
        <v>1127774599.060914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3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SUM(D480:D1028)</f>
        <v>1127756200.060914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3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SUM(D481:D1029)</f>
        <v>1127748222.060914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3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SUM(D482:D1030)</f>
        <v>1127742473.060914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3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SUM(D483:D1031)</f>
        <v>1127737341.060914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3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SUM(D484:D1032)</f>
        <v>1127725729.060914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3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SUM(D485:D1033)</f>
        <v>1127708917.060914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3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SUM(D486:D1034)</f>
        <v>1127689570.060914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3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SUM(D487:D1035)</f>
        <v>1127662333.060914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3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SUM(D488:D1036)</f>
        <v>1127647798.060914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3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SUM(D489:D1037)</f>
        <v>1127641156.060914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3">
      <c r="B519" s="158">
        <f t="shared" ref="B519:B632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SUM(D490:D1038)</f>
        <v>1127621160.060914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3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SUM(D491:D1039)</f>
        <v>1127581406.060914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3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SUM(D492:D1040)</f>
        <v>1127545959.060914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3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SUM(D493:D1041)</f>
        <v>1127509285.060914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3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SUM(D494:D1042)</f>
        <v>1127468756.060914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3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SUM(D495:D1043)</f>
        <v>1127444675.060914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3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SUM(D496:D1044)</f>
        <v>1127422397.060914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3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SUM(D497:D1045)</f>
        <v>1127389821.060914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3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SUM(D498:D1046)</f>
        <v>1127345589.060914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3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SUM(D499:D1047)</f>
        <v>1127289064.060914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3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SUM(D500:D1048)</f>
        <v>1127227413.060914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3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SUM(D501:D1049)</f>
        <v>1127159928.060914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3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SUM(D502:D1050)</f>
        <v>1127123149.060914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3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SUM(D503:D1051)</f>
        <v>1127109331.060914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3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SUM(D504:D1052)</f>
        <v>1127073515.060914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3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SUM(D505:D1053)</f>
        <v>1127011934.060914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3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SUM(D506:D1054)</f>
        <v>1126927400.060914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3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SUM(D507:D1055)</f>
        <v>1126842887.060914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3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SUM(D508:D1056)</f>
        <v>1126741789.060914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3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SUM(D509:D1057)</f>
        <v>1126689891.060914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3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SUM(D510:D1058)</f>
        <v>1126668123.060914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3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SUM(D511:D1059)</f>
        <v>1126611754.060914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3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SUM(D512:D1060)</f>
        <v>1126506996.060914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3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SUM(D513:D1061)</f>
        <v>1126394717.060914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3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SUM(D514:D1062)</f>
        <v>1126273772.060914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3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SUM(D515:D1063)</f>
        <v>1126143066.060914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3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SUM(D516:D1064)</f>
        <v>1126074116.060914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3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SUM(D517:D1065)</f>
        <v>1126049726.060914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3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SUM(D518:D1066)</f>
        <v>1125947351.060914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3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SUM(D519:D1067)</f>
        <v>1125846097.060914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3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SUM(D520:D1068)</f>
        <v>1125701462.060914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3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SUM(D521:D1069)</f>
        <v>1125557925.060914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3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SUM(D522:D1070)</f>
        <v>1125402628.060914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3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" si="473">+H551+D552</f>
        <v>40154140</v>
      </c>
      <c r="I552" s="16"/>
      <c r="J552" s="436">
        <f t="shared" ref="J552" si="474">+D552/H551</f>
        <v>2.7327456102314443E-3</v>
      </c>
      <c r="K552" s="16"/>
      <c r="L552" s="16"/>
      <c r="M552" s="16"/>
      <c r="N552" s="16">
        <f t="shared" ref="N552" si="475">SUM(D546:D552)</f>
        <v>822378</v>
      </c>
      <c r="O552" s="16">
        <f t="shared" ref="O552" si="476">+H552/BW552</f>
        <v>73948.69244935544</v>
      </c>
      <c r="P552" s="41"/>
      <c r="Q552" s="17">
        <f t="shared" ref="Q552" si="477">SUM(D546:D552)</f>
        <v>822378</v>
      </c>
      <c r="R552" s="16"/>
      <c r="S552" s="60">
        <f t="shared" ref="S552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" si="479">SUM(W547:W552)</f>
        <v>7175</v>
      </c>
      <c r="AA552" s="33">
        <f t="shared" ref="AA552" si="480">+AA551+W552</f>
        <v>647123</v>
      </c>
      <c r="AB552" s="33"/>
      <c r="AC552" s="46">
        <f t="shared" ref="AC552" si="481">+AA552/H552</f>
        <v>1.6115972101506844E-2</v>
      </c>
      <c r="AD552" s="33"/>
      <c r="AE552" s="33">
        <f t="shared" ref="AE552" si="482">+AA552/BW552</f>
        <v>1191.7550644567218</v>
      </c>
      <c r="AF552" s="50"/>
      <c r="AG552" s="33">
        <f t="shared" ref="AG552" si="483">SUM(W546:W552)</f>
        <v>8094</v>
      </c>
      <c r="AH552" s="33">
        <f>SUM(D523:D1071)</f>
        <v>1125331493.060914</v>
      </c>
      <c r="AI552" s="213">
        <f t="shared" ref="AI552" si="484">+(AG552-AG545)/AG545</f>
        <v>0.15595544130248501</v>
      </c>
      <c r="AJ552" s="50"/>
      <c r="AK552" s="111"/>
      <c r="AL552" s="23">
        <f t="shared" ref="AL552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" si="486">+AL552/AP551</f>
        <v>5.9939066012698093E-3</v>
      </c>
      <c r="AS552" s="25"/>
      <c r="AT552" s="25"/>
      <c r="AU552" s="24"/>
      <c r="AV552" s="298">
        <f t="shared" ref="AV552" si="487">+AP552/H552</f>
        <v>0.79849562212016001</v>
      </c>
      <c r="AW552" s="298"/>
      <c r="AX552" s="24">
        <f t="shared" ref="AX552" si="488">+AP552/BW552</f>
        <v>59047.707182320439</v>
      </c>
      <c r="AY552" s="308"/>
      <c r="AZ552" s="111"/>
      <c r="BA552" s="65">
        <f t="shared" ref="BA552" si="489">+BC552-BC551</f>
        <v>3507865</v>
      </c>
      <c r="BB552" s="66"/>
      <c r="BC552" s="66">
        <v>609706717</v>
      </c>
      <c r="BD552" s="66"/>
      <c r="BE552" s="66">
        <f t="shared" ref="BE552" si="490">+D552</f>
        <v>109432</v>
      </c>
      <c r="BF552" s="66"/>
      <c r="BG552" s="144">
        <f t="shared" ref="BG552" si="491">+BE552/BA552</f>
        <v>3.1196183433512978E-2</v>
      </c>
      <c r="BH552" s="66"/>
      <c r="BI552" s="170"/>
      <c r="BJ552" s="66"/>
      <c r="BK552" s="66">
        <f t="shared" ref="BK552" si="492">SUM(BA546:BA552)</f>
        <v>16335497</v>
      </c>
      <c r="BL552" s="66"/>
      <c r="BM552" s="144">
        <f t="shared" ref="BM552" si="493">+Q552/BK552</f>
        <v>5.034300456239562E-2</v>
      </c>
      <c r="BN552" s="65">
        <f t="shared" ref="BN552" si="494">+BC552/BW552</f>
        <v>1122848.4659300183</v>
      </c>
      <c r="BO552" s="66"/>
      <c r="BP552" s="66">
        <f t="shared" ref="BP552" si="495">+BP551+BE552</f>
        <v>39247162</v>
      </c>
      <c r="BQ552" s="66"/>
      <c r="BR552" s="435">
        <f t="shared" ref="BR552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3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ref="H553" si="497">+H552+D553</f>
        <v>40296199</v>
      </c>
      <c r="I553" s="16"/>
      <c r="J553" s="436">
        <f t="shared" ref="J553" si="498">+D553/H552</f>
        <v>3.5378419261376287E-3</v>
      </c>
      <c r="K553" s="16"/>
      <c r="L553" s="16"/>
      <c r="M553" s="16"/>
      <c r="N553" s="16">
        <f t="shared" ref="N553" si="499">SUM(D547:D553)</f>
        <v>848661</v>
      </c>
      <c r="O553" s="16">
        <f t="shared" ref="O553" si="500">+H553/BW553</f>
        <v>74073.895220588238</v>
      </c>
      <c r="P553" s="41"/>
      <c r="Q553" s="17">
        <f t="shared" ref="Q553" si="501">SUM(D547:D553)</f>
        <v>848661</v>
      </c>
      <c r="R553" s="16"/>
      <c r="S553" s="60">
        <f t="shared" ref="S553" si="502">+(Q553-Q546)/Q546</f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ref="Z553" si="503">SUM(W548:W553)</f>
        <v>7409</v>
      </c>
      <c r="AA553" s="33">
        <f t="shared" ref="AA553" si="504">+AA552+W553</f>
        <v>649057</v>
      </c>
      <c r="AB553" s="33"/>
      <c r="AC553" s="46">
        <f t="shared" ref="AC553" si="505">+AA553/H553</f>
        <v>1.6107151942544258E-2</v>
      </c>
      <c r="AD553" s="33"/>
      <c r="AE553" s="33">
        <f t="shared" ref="AE553" si="506">+AA553/BW553</f>
        <v>1193.1194852941176</v>
      </c>
      <c r="AF553" s="50"/>
      <c r="AG553" s="33">
        <f t="shared" ref="AG553" si="507">SUM(W547:W553)</f>
        <v>9109</v>
      </c>
      <c r="AH553" s="33">
        <f>SUM(D524:D1072)</f>
        <v>1125300610.060914</v>
      </c>
      <c r="AI553" s="213">
        <f t="shared" ref="AI553" si="508">+(AG553-AG546)/AG546</f>
        <v>0.36874530428249436</v>
      </c>
      <c r="AJ553" s="50"/>
      <c r="AK553" s="111"/>
      <c r="AL553" s="23">
        <f t="shared" ref="AL553" si="509">+AP553-AP552</f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ref="AR553" si="510">+AL553/AP552</f>
        <v>3.5517368123693096E-3</v>
      </c>
      <c r="AS553" s="25"/>
      <c r="AT553" s="25"/>
      <c r="AU553" s="24"/>
      <c r="AV553" s="298">
        <f t="shared" ref="AV553" si="511">+AP553/H553</f>
        <v>0.79850667801198816</v>
      </c>
      <c r="AW553" s="298"/>
      <c r="AX553" s="24">
        <f t="shared" ref="AX553" si="512">+AP553/BW553</f>
        <v>59148.5</v>
      </c>
      <c r="AY553" s="308"/>
      <c r="AZ553" s="111"/>
      <c r="BA553" s="65">
        <f t="shared" ref="BA553" si="513">+BC553-BC552</f>
        <v>1509314</v>
      </c>
      <c r="BB553" s="66"/>
      <c r="BC553" s="66">
        <v>611216031</v>
      </c>
      <c r="BD553" s="66"/>
      <c r="BE553" s="66">
        <f t="shared" ref="BE553" si="514">+D553</f>
        <v>142059</v>
      </c>
      <c r="BF553" s="66"/>
      <c r="BG553" s="144">
        <f t="shared" ref="BG553" si="515">+BE553/BA553</f>
        <v>9.4121567811601831E-2</v>
      </c>
      <c r="BH553" s="66"/>
      <c r="BI553" s="170"/>
      <c r="BJ553" s="66"/>
      <c r="BK553" s="66">
        <f t="shared" ref="BK553" si="516">SUM(BA547:BA553)</f>
        <v>13887767</v>
      </c>
      <c r="BL553" s="66"/>
      <c r="BM553" s="144">
        <f t="shared" ref="BM553" si="517">+Q553/BK553</f>
        <v>6.1108528102466003E-2</v>
      </c>
      <c r="BN553" s="65">
        <f t="shared" ref="BN553" si="518">+BC553/BW553</f>
        <v>1123558.8805147058</v>
      </c>
      <c r="BO553" s="66"/>
      <c r="BP553" s="66">
        <f t="shared" ref="BP553" si="519">+BP552+BE553</f>
        <v>39389221</v>
      </c>
      <c r="BQ553" s="66"/>
      <c r="BR553" s="435">
        <f t="shared" ref="BR553" si="520">+BP553/BC553</f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3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ref="H554" si="521">+H553+D554</f>
        <v>40460708</v>
      </c>
      <c r="I554" s="16"/>
      <c r="J554" s="436">
        <f t="shared" ref="J554" si="522">+D554/H553</f>
        <v>4.0824942322723792E-3</v>
      </c>
      <c r="K554" s="16"/>
      <c r="L554" s="16"/>
      <c r="M554" s="16"/>
      <c r="N554" s="16">
        <f t="shared" ref="N554" si="523">SUM(D548:D554)</f>
        <v>855411</v>
      </c>
      <c r="O554" s="16">
        <f t="shared" ref="O554" si="524">+H554/BW554</f>
        <v>74239.831192660553</v>
      </c>
      <c r="P554" s="41"/>
      <c r="Q554" s="17">
        <f t="shared" ref="Q554" si="525">SUM(D548:D554)</f>
        <v>855411</v>
      </c>
      <c r="R554" s="16"/>
      <c r="S554" s="60">
        <f t="shared" ref="S554" si="526">+(Q554-Q547)/Q547</f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ref="Z554" si="527">SUM(W549:W554)</f>
        <v>7762</v>
      </c>
      <c r="AA554" s="33">
        <f t="shared" ref="AA554" si="528">+AA553+W554</f>
        <v>651339</v>
      </c>
      <c r="AB554" s="33"/>
      <c r="AC554" s="46">
        <f t="shared" ref="AC554" si="529">+AA554/H554</f>
        <v>1.6098062347302475E-2</v>
      </c>
      <c r="AD554" s="33"/>
      <c r="AE554" s="33">
        <f t="shared" ref="AE554" si="530">+AA554/BW554</f>
        <v>1195.1174311926607</v>
      </c>
      <c r="AF554" s="50"/>
      <c r="AG554" s="33">
        <f t="shared" ref="AG554" si="531">SUM(W548:W554)</f>
        <v>9691</v>
      </c>
      <c r="AH554" s="33">
        <f>SUM(D525:D1073)</f>
        <v>1125196913.060914</v>
      </c>
      <c r="AI554" s="213">
        <f t="shared" ref="AI554" si="532">+(AG554-AG547)/AG547</f>
        <v>0.40960000000000002</v>
      </c>
      <c r="AJ554" s="50"/>
      <c r="AK554" s="111"/>
      <c r="AL554" s="23">
        <f t="shared" ref="AL554" si="533">+AP554-AP553</f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ref="AR554" si="534">+AL554/AP553</f>
        <v>2.9306844338452221E-3</v>
      </c>
      <c r="AS554" s="25"/>
      <c r="AT554" s="25"/>
      <c r="AU554" s="24"/>
      <c r="AV554" s="298">
        <f t="shared" ref="AV554" si="535">+AP554/H554</f>
        <v>0.79759068971309155</v>
      </c>
      <c r="AW554" s="298"/>
      <c r="AX554" s="24">
        <f t="shared" ref="AX554" si="536">+AP554/BW554</f>
        <v>59212.998165137615</v>
      </c>
      <c r="AY554" s="308"/>
      <c r="AZ554" s="111"/>
      <c r="BA554" s="65">
        <f t="shared" ref="BA554" si="537">+BC554-BC553</f>
        <v>2550940</v>
      </c>
      <c r="BB554" s="66"/>
      <c r="BC554" s="66">
        <v>613766971</v>
      </c>
      <c r="BD554" s="66"/>
      <c r="BE554" s="66">
        <f t="shared" ref="BE554" si="538">+D554</f>
        <v>164509</v>
      </c>
      <c r="BF554" s="66"/>
      <c r="BG554" s="144">
        <f t="shared" ref="BG554" si="539">+BE554/BA554</f>
        <v>6.4489560710953603E-2</v>
      </c>
      <c r="BH554" s="66"/>
      <c r="BI554" s="170"/>
      <c r="BJ554" s="66"/>
      <c r="BK554" s="66">
        <f t="shared" ref="BK554" si="540">SUM(BA548:BA554)</f>
        <v>14749701</v>
      </c>
      <c r="BL554" s="66"/>
      <c r="BM554" s="144">
        <f t="shared" ref="BM554" si="541">+Q554/BK554</f>
        <v>5.7995141732025621E-2</v>
      </c>
      <c r="BN554" s="65">
        <f t="shared" ref="BN554" si="542">+BC554/BW554</f>
        <v>1126177.9284403669</v>
      </c>
      <c r="BO554" s="66"/>
      <c r="BP554" s="66">
        <f t="shared" ref="BP554" si="543">+BP553+BE554</f>
        <v>39553730</v>
      </c>
      <c r="BQ554" s="66"/>
      <c r="BR554" s="435">
        <f t="shared" ref="BR554" si="544">+BP554/BC554</f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3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ref="H555" si="545">+H554+D555</f>
        <v>40611850</v>
      </c>
      <c r="I555" s="16"/>
      <c r="J555" s="436">
        <f t="shared" ref="J555" si="546">+D555/H554</f>
        <v>3.7355253397938562E-3</v>
      </c>
      <c r="K555" s="16"/>
      <c r="L555" s="16"/>
      <c r="M555" s="16"/>
      <c r="N555" s="16">
        <f t="shared" ref="N555" si="547">SUM(D549:D555)</f>
        <v>845805</v>
      </c>
      <c r="O555" s="16">
        <f t="shared" ref="O555" si="548">+H555/BW555</f>
        <v>74380.67765567766</v>
      </c>
      <c r="P555" s="41"/>
      <c r="Q555" s="17">
        <f t="shared" ref="Q555" si="549">SUM(D549:D555)</f>
        <v>845805</v>
      </c>
      <c r="R555" s="16"/>
      <c r="S555" s="60">
        <f t="shared" ref="S555" si="550">+(Q555-Q548)/Q548</f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ref="Z555" si="551">SUM(W550:W555)</f>
        <v>7872</v>
      </c>
      <c r="AA555" s="33">
        <f t="shared" ref="AA555" si="552">+AA554+W555</f>
        <v>653210</v>
      </c>
      <c r="AB555" s="33"/>
      <c r="AC555" s="46">
        <f t="shared" ref="AC555" si="553">+AA555/H555</f>
        <v>1.6084221723462487E-2</v>
      </c>
      <c r="AD555" s="33"/>
      <c r="AE555" s="33">
        <f t="shared" ref="AE555" si="554">+AA555/BW555</f>
        <v>1196.3553113553114</v>
      </c>
      <c r="AF555" s="50"/>
      <c r="AG555" s="33">
        <f t="shared" ref="AG555" si="555">SUM(W549:W555)</f>
        <v>9633</v>
      </c>
      <c r="AH555" s="33">
        <f>SUM(D526:D1074)</f>
        <v>1125052619.060914</v>
      </c>
      <c r="AI555" s="213">
        <f t="shared" ref="AI555" si="556">+(AG555-AG548)/AG548</f>
        <v>0.33070866141732286</v>
      </c>
      <c r="AJ555" s="50"/>
      <c r="AK555" s="111"/>
      <c r="AL555" s="23">
        <f t="shared" ref="AL555" si="557">+AP555-AP554</f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ref="AR555" si="558">+AL555/AP554</f>
        <v>2.3749434633184309E-3</v>
      </c>
      <c r="AS555" s="25"/>
      <c r="AT555" s="25"/>
      <c r="AU555" s="24"/>
      <c r="AV555" s="298">
        <f t="shared" ref="AV555" si="559">+AP555/H555</f>
        <v>0.7965095409344809</v>
      </c>
      <c r="AW555" s="298"/>
      <c r="AX555" s="24">
        <f t="shared" ref="AX555" si="560">+AP555/BW555</f>
        <v>59244.919413919415</v>
      </c>
      <c r="AY555" s="308"/>
      <c r="AZ555" s="111"/>
      <c r="BA555" s="65">
        <f t="shared" ref="BA555" si="561">+BC555-BC554</f>
        <v>1917422</v>
      </c>
      <c r="BB555" s="66"/>
      <c r="BC555" s="66">
        <v>615684393</v>
      </c>
      <c r="BD555" s="66"/>
      <c r="BE555" s="66">
        <f t="shared" ref="BE555" si="562">+D555</f>
        <v>151142</v>
      </c>
      <c r="BF555" s="66"/>
      <c r="BG555" s="144">
        <f t="shared" ref="BG555" si="563">+BE555/BA555</f>
        <v>7.8825631498960588E-2</v>
      </c>
      <c r="BH555" s="66"/>
      <c r="BI555" s="170"/>
      <c r="BJ555" s="66"/>
      <c r="BK555" s="66">
        <f t="shared" ref="BK555" si="564">SUM(BA549:BA555)</f>
        <v>14790703</v>
      </c>
      <c r="BL555" s="66"/>
      <c r="BM555" s="144">
        <f t="shared" ref="BM555" si="565">+Q555/BK555</f>
        <v>5.7184908655119368E-2</v>
      </c>
      <c r="BN555" s="65">
        <f t="shared" ref="BN555" si="566">+BC555/BW555</f>
        <v>1127627.0934065934</v>
      </c>
      <c r="BO555" s="66"/>
      <c r="BP555" s="66">
        <f t="shared" ref="BP555" si="567">+BP554+BE555</f>
        <v>39704872</v>
      </c>
      <c r="BQ555" s="66"/>
      <c r="BR555" s="435">
        <f t="shared" ref="BR555" si="568">+BP555/BC555</f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3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ref="H556" si="569">+H555+D556</f>
        <v>40770006</v>
      </c>
      <c r="I556" s="16"/>
      <c r="J556" s="436">
        <f t="shared" ref="J556" si="570">+D556/H555</f>
        <v>3.8943313343272959E-3</v>
      </c>
      <c r="K556" s="16"/>
      <c r="L556" s="16"/>
      <c r="M556" s="16"/>
      <c r="N556" s="16">
        <f t="shared" ref="N556" si="571">SUM(D550:D556)</f>
        <v>832836</v>
      </c>
      <c r="O556" s="16">
        <f t="shared" ref="O556" si="572">+H556/BW556</f>
        <v>74533.831809872034</v>
      </c>
      <c r="P556" s="41"/>
      <c r="Q556" s="17">
        <f t="shared" ref="Q556" si="573">SUM(D550:D556)</f>
        <v>832836</v>
      </c>
      <c r="R556" s="16"/>
      <c r="S556" s="60">
        <f t="shared" ref="S556" si="574">+(Q556-Q549)/Q549</f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ref="Z556" si="575">SUM(W551:W556)</f>
        <v>9091</v>
      </c>
      <c r="AA556" s="33">
        <f t="shared" ref="AA556" si="576">+AA555+W556</f>
        <v>655148</v>
      </c>
      <c r="AB556" s="33"/>
      <c r="AC556" s="46">
        <f t="shared" ref="AC556" si="577">+AA556/H556</f>
        <v>1.6069362364086973E-2</v>
      </c>
      <c r="AD556" s="33"/>
      <c r="AE556" s="33">
        <f t="shared" ref="AE556" si="578">+AA556/BW556</f>
        <v>1197.7111517367459</v>
      </c>
      <c r="AF556" s="50"/>
      <c r="AG556" s="33">
        <f t="shared" ref="AG556" si="579">SUM(W550:W556)</f>
        <v>9810</v>
      </c>
      <c r="AH556" s="33">
        <f>SUM(D527:D1075)</f>
        <v>1124894492.060914</v>
      </c>
      <c r="AI556" s="213">
        <f t="shared" ref="AI556" si="580">+(AG556-AG549)/AG549</f>
        <v>0.31009615384615385</v>
      </c>
      <c r="AJ556" s="50"/>
      <c r="AK556" s="111"/>
      <c r="AL556" s="23">
        <f t="shared" ref="AL556" si="581">+AP556-AP555</f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ref="AR556" si="582">+AL556/AP555</f>
        <v>2.6722125691308256E-3</v>
      </c>
      <c r="AS556" s="25"/>
      <c r="AT556" s="25"/>
      <c r="AU556" s="24"/>
      <c r="AV556" s="298">
        <f t="shared" ref="AV556" si="583">+AP556/H556</f>
        <v>0.79553988782832163</v>
      </c>
      <c r="AW556" s="298"/>
      <c r="AX556" s="24">
        <f t="shared" ref="AX556" si="584">+AP556/BW556</f>
        <v>59294.636197440588</v>
      </c>
      <c r="AY556" s="308"/>
      <c r="AZ556" s="111"/>
      <c r="BA556" s="65">
        <f t="shared" ref="BA556" si="585">+BC556-BC555</f>
        <v>2140934</v>
      </c>
      <c r="BB556" s="66"/>
      <c r="BC556" s="66">
        <v>617825327</v>
      </c>
      <c r="BD556" s="66"/>
      <c r="BE556" s="66">
        <f t="shared" ref="BE556" si="586">+D556</f>
        <v>158156</v>
      </c>
      <c r="BF556" s="66"/>
      <c r="BG556" s="144">
        <f t="shared" ref="BG556" si="587">+BE556/BA556</f>
        <v>7.3872431378080777E-2</v>
      </c>
      <c r="BH556" s="66"/>
      <c r="BI556" s="170"/>
      <c r="BJ556" s="66"/>
      <c r="BK556" s="66">
        <f t="shared" ref="BK556" si="588">SUM(BA550:BA556)</f>
        <v>15031294</v>
      </c>
      <c r="BL556" s="66"/>
      <c r="BM556" s="144">
        <f t="shared" ref="BM556" si="589">+Q556/BK556</f>
        <v>5.5406806626229252E-2</v>
      </c>
      <c r="BN556" s="65">
        <f t="shared" ref="BN556" si="590">+BC556/BW556</f>
        <v>1129479.5740402194</v>
      </c>
      <c r="BO556" s="66"/>
      <c r="BP556" s="66">
        <f t="shared" ref="BP556" si="591">+BP555+BE556</f>
        <v>39863028</v>
      </c>
      <c r="BQ556" s="66"/>
      <c r="BR556" s="435">
        <f t="shared" ref="BR556" si="592">+BP556/BC556</f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3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ref="H557" si="593">+H556+D557</f>
        <v>40834565</v>
      </c>
      <c r="I557" s="16"/>
      <c r="J557" s="436">
        <f t="shared" ref="J557" si="594">+D557/H556</f>
        <v>1.5834925312495662E-3</v>
      </c>
      <c r="K557" s="16"/>
      <c r="L557" s="16"/>
      <c r="M557" s="16"/>
      <c r="N557" s="16">
        <f t="shared" ref="N557" si="595">SUM(D551:D557)</f>
        <v>825307</v>
      </c>
      <c r="O557" s="16">
        <f t="shared" ref="O557" si="596">+H557/BW557</f>
        <v>74515.629562043789</v>
      </c>
      <c r="P557" s="41"/>
      <c r="Q557" s="17">
        <f t="shared" ref="Q557" si="597">SUM(D551:D557)</f>
        <v>825307</v>
      </c>
      <c r="R557" s="16"/>
      <c r="S557" s="60">
        <f t="shared" ref="S557" si="598">+(Q557-Q550)/Q550</f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ref="Z557" si="599">SUM(W552:W557)</f>
        <v>9689</v>
      </c>
      <c r="AA557" s="33">
        <f t="shared" ref="AA557" si="600">+AA556+W557</f>
        <v>655997</v>
      </c>
      <c r="AB557" s="33"/>
      <c r="AC557" s="46">
        <f t="shared" ref="AC557" si="601">+AA557/H557</f>
        <v>1.6064748087802574E-2</v>
      </c>
      <c r="AD557" s="33"/>
      <c r="AE557" s="33">
        <f t="shared" ref="AE557" si="602">+AA557/BW557</f>
        <v>1197.0748175182482</v>
      </c>
      <c r="AF557" s="50"/>
      <c r="AG557" s="33">
        <f t="shared" ref="AG557" si="603">SUM(W551:W557)</f>
        <v>9940</v>
      </c>
      <c r="AH557" s="33">
        <f>SUM(D528:D1076)</f>
        <v>1124739575.060914</v>
      </c>
      <c r="AI557" s="213">
        <f t="shared" ref="AI557" si="604">+(AG557-AG550)/AG550</f>
        <v>0.30258157515397721</v>
      </c>
      <c r="AJ557" s="50"/>
      <c r="AK557" s="111"/>
      <c r="AL557" s="23">
        <f t="shared" ref="AL557" si="605">+AP557-AP556</f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ref="AR557" si="606">+AL557/AP556</f>
        <v>1.5126024822096551E-3</v>
      </c>
      <c r="AS557" s="25"/>
      <c r="AT557" s="25"/>
      <c r="AU557" s="24"/>
      <c r="AV557" s="298">
        <f t="shared" ref="AV557" si="607">+AP557/H557</f>
        <v>0.79548358112789985</v>
      </c>
      <c r="AW557" s="298"/>
      <c r="AX557" s="24">
        <f t="shared" ref="AX557" si="608">+AP557/BW557</f>
        <v>59275.959854014596</v>
      </c>
      <c r="AY557" s="308"/>
      <c r="AZ557" s="111"/>
      <c r="BA557" s="65">
        <f t="shared" ref="BA557" si="609">+BC557-BC556</f>
        <v>1161730</v>
      </c>
      <c r="BB557" s="66"/>
      <c r="BC557" s="66">
        <v>618987057</v>
      </c>
      <c r="BD557" s="66"/>
      <c r="BE557" s="66">
        <f t="shared" ref="BE557" si="610">+D557</f>
        <v>64559</v>
      </c>
      <c r="BF557" s="66"/>
      <c r="BG557" s="144">
        <f t="shared" ref="BG557" si="611">+BE557/BA557</f>
        <v>5.5571432260508036E-2</v>
      </c>
      <c r="BH557" s="66"/>
      <c r="BI557" s="170"/>
      <c r="BJ557" s="66"/>
      <c r="BK557" s="66">
        <f t="shared" ref="BK557" si="612">SUM(BA551:BA557)</f>
        <v>13931615</v>
      </c>
      <c r="BL557" s="66"/>
      <c r="BM557" s="144">
        <f t="shared" ref="BM557" si="613">+Q557/BK557</f>
        <v>5.9239865586294196E-2</v>
      </c>
      <c r="BN557" s="65">
        <f t="shared" ref="BN557" si="614">+BC557/BW557</f>
        <v>1129538.4251824818</v>
      </c>
      <c r="BO557" s="66"/>
      <c r="BP557" s="66">
        <f t="shared" ref="BP557" si="615">+BP556+BE557</f>
        <v>39927587</v>
      </c>
      <c r="BQ557" s="66"/>
      <c r="BR557" s="435">
        <f t="shared" ref="BR557" si="616">+BP557/BC557</f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3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ref="H558" si="617">+H557+D558</f>
        <v>40871062</v>
      </c>
      <c r="I558" s="16"/>
      <c r="J558" s="436">
        <f t="shared" ref="J558" si="618">+D558/H557</f>
        <v>8.9377712239618564E-4</v>
      </c>
      <c r="K558" s="16"/>
      <c r="L558" s="16"/>
      <c r="M558" s="16"/>
      <c r="N558" s="16">
        <f t="shared" ref="N558" si="619">SUM(D552:D558)</f>
        <v>826354</v>
      </c>
      <c r="O558" s="16">
        <f t="shared" ref="O558" si="620">+H558/BW558</f>
        <v>74446.378870673958</v>
      </c>
      <c r="P558" s="41"/>
      <c r="Q558" s="17">
        <f t="shared" ref="Q558" si="621">SUM(D552:D558)</f>
        <v>826354</v>
      </c>
      <c r="R558" s="16"/>
      <c r="S558" s="60">
        <f t="shared" ref="S558" si="622">+(Q558-Q551)/Q551</f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ref="Z558" si="623">SUM(W553:W558)</f>
        <v>9247</v>
      </c>
      <c r="AA558" s="33">
        <f t="shared" ref="AA558" si="624">+AA557+W558</f>
        <v>656370</v>
      </c>
      <c r="AB558" s="33"/>
      <c r="AC558" s="46">
        <f t="shared" ref="AC558" si="625">+AA558/H558</f>
        <v>1.6059528866658762E-2</v>
      </c>
      <c r="AD558" s="33"/>
      <c r="AE558" s="33">
        <f t="shared" ref="AE558" si="626">+AA558/BW558</f>
        <v>1195.5737704918033</v>
      </c>
      <c r="AF558" s="50"/>
      <c r="AG558" s="33">
        <f t="shared" ref="AG558" si="627">SUM(W552:W558)</f>
        <v>10062</v>
      </c>
      <c r="AH558" s="33">
        <f>SUM(D529:D1077)</f>
        <v>1124588467.060914</v>
      </c>
      <c r="AI558" s="213">
        <f t="shared" ref="AI558" si="628">+(AG558-AG551)/AG551</f>
        <v>0.33892215568862277</v>
      </c>
      <c r="AJ558" s="50"/>
      <c r="AK558" s="111"/>
      <c r="AL558" s="23">
        <f t="shared" ref="AL558" si="629">+AP558-AP557</f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ref="AR558" si="630">+AL558/AP557</f>
        <v>6.393761506323294E-4</v>
      </c>
      <c r="AS558" s="25"/>
      <c r="AT558" s="25"/>
      <c r="AU558" s="24"/>
      <c r="AV558" s="298">
        <f t="shared" ref="AV558" si="631">+AP558/H558</f>
        <v>0.79528139004560239</v>
      </c>
      <c r="AW558" s="298"/>
      <c r="AX558" s="24">
        <f t="shared" ref="AX558" si="632">+AP558/BW558</f>
        <v>59205.819672131147</v>
      </c>
      <c r="AY558" s="308"/>
      <c r="AZ558" s="111"/>
      <c r="BA558" s="65">
        <f t="shared" ref="BA558" si="633">+BC558-BC557</f>
        <v>938244</v>
      </c>
      <c r="BB558" s="66"/>
      <c r="BC558" s="66">
        <v>619925301</v>
      </c>
      <c r="BD558" s="66"/>
      <c r="BE558" s="66">
        <f t="shared" ref="BE558" si="634">+D558</f>
        <v>36497</v>
      </c>
      <c r="BF558" s="66"/>
      <c r="BG558" s="144">
        <f t="shared" ref="BG558" si="635">+BE558/BA558</f>
        <v>3.8899262878313107E-2</v>
      </c>
      <c r="BH558" s="66"/>
      <c r="BI558" s="170"/>
      <c r="BJ558" s="66"/>
      <c r="BK558" s="66">
        <f t="shared" ref="BK558" si="636">SUM(BA552:BA558)</f>
        <v>13726449</v>
      </c>
      <c r="BL558" s="66"/>
      <c r="BM558" s="144">
        <f t="shared" ref="BM558" si="637">+Q558/BK558</f>
        <v>6.0201586003779999E-2</v>
      </c>
      <c r="BN558" s="65">
        <f t="shared" ref="BN558" si="638">+BC558/BW558</f>
        <v>1129189.9836065574</v>
      </c>
      <c r="BO558" s="66"/>
      <c r="BP558" s="66">
        <f t="shared" ref="BP558" si="639">+BP557+BE558</f>
        <v>39964084</v>
      </c>
      <c r="BQ558" s="66"/>
      <c r="BR558" s="435">
        <f t="shared" ref="BR558" si="640">+BP558/BC558</f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3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ref="H559" si="641">+H558+D559</f>
        <v>40957134</v>
      </c>
      <c r="I559" s="16"/>
      <c r="J559" s="436">
        <f t="shared" ref="J559" si="642">+D559/H558</f>
        <v>2.105939894588499E-3</v>
      </c>
      <c r="K559" s="16"/>
      <c r="L559" s="16"/>
      <c r="M559" s="16"/>
      <c r="N559" s="16">
        <f t="shared" ref="N559" si="643">SUM(D553:D559)</f>
        <v>802994</v>
      </c>
      <c r="O559" s="16">
        <f t="shared" ref="O559" si="644">+H559/BW559</f>
        <v>74467.516363636358</v>
      </c>
      <c r="P559" s="41"/>
      <c r="Q559" s="17">
        <f t="shared" ref="Q559" si="645">SUM(D553:D559)</f>
        <v>802994</v>
      </c>
      <c r="R559" s="16"/>
      <c r="S559" s="60">
        <f t="shared" ref="S559" si="646">+(Q559-Q552)/Q552</f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ref="Z559" si="647">SUM(W554:W559)</f>
        <v>8059</v>
      </c>
      <c r="AA559" s="33">
        <f t="shared" ref="AA559" si="648">+AA558+W559</f>
        <v>657116</v>
      </c>
      <c r="AB559" s="33"/>
      <c r="AC559" s="46">
        <f t="shared" ref="AC559" si="649">+AA559/H559</f>
        <v>1.6043993703270351E-2</v>
      </c>
      <c r="AD559" s="33"/>
      <c r="AE559" s="33">
        <f t="shared" ref="AE559" si="650">+AA559/BW559</f>
        <v>1194.7563636363636</v>
      </c>
      <c r="AF559" s="50"/>
      <c r="AG559" s="33">
        <f t="shared" ref="AG559" si="651">SUM(W553:W559)</f>
        <v>9993</v>
      </c>
      <c r="AH559" s="33">
        <f>SUM(D530:D1078)</f>
        <v>1124443384.060914</v>
      </c>
      <c r="AI559" s="213">
        <f t="shared" ref="AI559" si="652">+(AG559-AG552)/AG552</f>
        <v>0.23461823573017049</v>
      </c>
      <c r="AJ559" s="50"/>
      <c r="AK559" s="111"/>
      <c r="AL559" s="23">
        <f t="shared" ref="AL559" si="653">+AP559-AP558</f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ref="AR559" si="654">+AL559/AP558</f>
        <v>5.2912572746826965E-3</v>
      </c>
      <c r="AS559" s="25"/>
      <c r="AT559" s="25"/>
      <c r="AU559" s="24"/>
      <c r="AV559" s="298">
        <f t="shared" ref="AV559" si="655">+AP559/H559</f>
        <v>0.79780929007386114</v>
      </c>
      <c r="AW559" s="298"/>
      <c r="AX559" s="24">
        <f t="shared" ref="AX559" si="656">+AP559/BW559</f>
        <v>59410.876363636366</v>
      </c>
      <c r="AY559" s="308"/>
      <c r="AZ559" s="111"/>
      <c r="BA559" s="65">
        <f t="shared" ref="BA559" si="657">+BC559-BC558</f>
        <v>3246880</v>
      </c>
      <c r="BB559" s="66"/>
      <c r="BC559" s="66">
        <v>623172181</v>
      </c>
      <c r="BD559" s="66"/>
      <c r="BE559" s="66">
        <f t="shared" ref="BE559" si="658">+D559</f>
        <v>86072</v>
      </c>
      <c r="BF559" s="66"/>
      <c r="BG559" s="144">
        <f t="shared" ref="BG559" si="659">+BE559/BA559</f>
        <v>2.6509141083132116E-2</v>
      </c>
      <c r="BH559" s="66"/>
      <c r="BI559" s="170"/>
      <c r="BJ559" s="66"/>
      <c r="BK559" s="66">
        <f t="shared" ref="BK559" si="660">SUM(BA553:BA559)</f>
        <v>13465464</v>
      </c>
      <c r="BL559" s="66"/>
      <c r="BM559" s="144">
        <f t="shared" ref="BM559" si="661">+Q559/BK559</f>
        <v>5.9633593019891476E-2</v>
      </c>
      <c r="BN559" s="65">
        <f t="shared" ref="BN559" si="662">+BC559/BW559</f>
        <v>1133040.3290909091</v>
      </c>
      <c r="BO559" s="66"/>
      <c r="BP559" s="66">
        <f t="shared" ref="BP559" si="663">+BP558+BE559</f>
        <v>40050156</v>
      </c>
      <c r="BQ559" s="66"/>
      <c r="BR559" s="435">
        <f t="shared" ref="BR559" si="664">+BP559/BC559</f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3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ref="H560" si="665">+H559+D560</f>
        <v>41077713</v>
      </c>
      <c r="I560" s="16"/>
      <c r="J560" s="436">
        <f t="shared" ref="J560" si="666">+D560/H559</f>
        <v>2.9440292379833023E-3</v>
      </c>
      <c r="K560" s="16"/>
      <c r="L560" s="16"/>
      <c r="M560" s="16"/>
      <c r="N560" s="16">
        <f t="shared" ref="N560" si="667">SUM(D554:D560)</f>
        <v>781514</v>
      </c>
      <c r="O560" s="16">
        <f t="shared" ref="O560" si="668">+H560/BW560</f>
        <v>74551.203266787663</v>
      </c>
      <c r="P560" s="41"/>
      <c r="Q560" s="17">
        <f t="shared" ref="Q560" si="669">SUM(D554:D560)</f>
        <v>781514</v>
      </c>
      <c r="R560" s="16"/>
      <c r="S560" s="60">
        <f t="shared" ref="S560" si="670">+(Q560-Q553)/Q553</f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ref="Z560" si="671">SUM(W555:W560)</f>
        <v>7704</v>
      </c>
      <c r="AA560" s="33">
        <f t="shared" ref="AA560" si="672">+AA559+W560</f>
        <v>659043</v>
      </c>
      <c r="AB560" s="33"/>
      <c r="AC560" s="46">
        <f t="shared" ref="AC560" si="673">+AA560/H560</f>
        <v>1.6043809449664347E-2</v>
      </c>
      <c r="AD560" s="33"/>
      <c r="AE560" s="33">
        <f t="shared" ref="AE560" si="674">+AA560/BW560</f>
        <v>1196.0852994555353</v>
      </c>
      <c r="AF560" s="50"/>
      <c r="AG560" s="33">
        <f t="shared" ref="AG560" si="675">SUM(W554:W560)</f>
        <v>9986</v>
      </c>
      <c r="AH560" s="33">
        <f>SUM(D531:D1079)</f>
        <v>1124344201.060914</v>
      </c>
      <c r="AI560" s="213">
        <f t="shared" ref="AI560" si="676">+(AG560-AG553)/AG553</f>
        <v>9.6278405972115497E-2</v>
      </c>
      <c r="AJ560" s="50"/>
      <c r="AK560" s="111"/>
      <c r="AL560" s="23">
        <f t="shared" ref="AL560" si="677">+AP560-AP559</f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ref="AR560" si="678">+AL560/AP559</f>
        <v>4.7142577076949056E-3</v>
      </c>
      <c r="AS560" s="25"/>
      <c r="AT560" s="25"/>
      <c r="AU560" s="24"/>
      <c r="AV560" s="298">
        <f t="shared" ref="AV560" si="679">+AP560/H560</f>
        <v>0.79921744913111403</v>
      </c>
      <c r="AW560" s="298"/>
      <c r="AX560" s="24">
        <f t="shared" ref="AX560" si="680">+AP560/BW560</f>
        <v>59582.622504537205</v>
      </c>
      <c r="AY560" s="308"/>
      <c r="AZ560" s="111"/>
      <c r="BA560" s="65">
        <f t="shared" ref="BA560" si="681">+BC560-BC559</f>
        <v>1840361</v>
      </c>
      <c r="BB560" s="66"/>
      <c r="BC560" s="66">
        <v>625012542</v>
      </c>
      <c r="BD560" s="66"/>
      <c r="BE560" s="66">
        <f t="shared" ref="BE560" si="682">+D560</f>
        <v>120579</v>
      </c>
      <c r="BF560" s="66"/>
      <c r="BG560" s="144">
        <f t="shared" ref="BG560" si="683">+BE560/BA560</f>
        <v>6.5519210633131222E-2</v>
      </c>
      <c r="BH560" s="66"/>
      <c r="BI560" s="170"/>
      <c r="BJ560" s="66"/>
      <c r="BK560" s="66">
        <f t="shared" ref="BK560" si="684">SUM(BA554:BA560)</f>
        <v>13796511</v>
      </c>
      <c r="BL560" s="66"/>
      <c r="BM560" s="144">
        <f t="shared" ref="BM560" si="685">+Q560/BK560</f>
        <v>5.6645770803937318E-2</v>
      </c>
      <c r="BN560" s="65">
        <f t="shared" ref="BN560" si="686">+BC560/BW560</f>
        <v>1134324.0326678767</v>
      </c>
      <c r="BO560" s="66"/>
      <c r="BP560" s="66">
        <f t="shared" ref="BP560" si="687">+BP559+BE560</f>
        <v>40170735</v>
      </c>
      <c r="BQ560" s="66"/>
      <c r="BR560" s="435">
        <f t="shared" ref="BR560" si="688">+BP560/BC560</f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3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ref="H561" si="689">+H560+D561</f>
        <v>41211333</v>
      </c>
      <c r="I561" s="16"/>
      <c r="J561" s="436">
        <f t="shared" ref="J561" si="690">+D561/H560</f>
        <v>3.2528587947435145E-3</v>
      </c>
      <c r="K561" s="16"/>
      <c r="L561" s="16"/>
      <c r="M561" s="16"/>
      <c r="N561" s="16">
        <f t="shared" ref="N561" si="691">SUM(D555:D561)</f>
        <v>750625</v>
      </c>
      <c r="O561" s="16">
        <f t="shared" ref="O561" si="692">+H561/BW561</f>
        <v>74658.211956521744</v>
      </c>
      <c r="P561" s="41"/>
      <c r="Q561" s="17">
        <f t="shared" ref="Q561" si="693">SUM(D555:D561)</f>
        <v>750625</v>
      </c>
      <c r="R561" s="16"/>
      <c r="S561" s="60">
        <f t="shared" ref="S561" si="694">+(Q561-Q554)/Q554</f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ref="Z561" si="695">SUM(W556:W561)</f>
        <v>8061</v>
      </c>
      <c r="AA561" s="33">
        <f t="shared" ref="AA561" si="696">+AA560+W561</f>
        <v>661271</v>
      </c>
      <c r="AB561" s="33"/>
      <c r="AC561" s="46">
        <f t="shared" ref="AC561" si="697">+AA561/H561</f>
        <v>1.6045853212270519E-2</v>
      </c>
      <c r="AD561" s="33"/>
      <c r="AE561" s="33">
        <f t="shared" ref="AE561" si="698">+AA561/BW561</f>
        <v>1197.9547101449275</v>
      </c>
      <c r="AF561" s="50"/>
      <c r="AG561" s="33">
        <f t="shared" ref="AG561" si="699">SUM(W555:W561)</f>
        <v>9932</v>
      </c>
      <c r="AH561" s="33">
        <f>SUM(D532:D1080)</f>
        <v>1124233067.060914</v>
      </c>
      <c r="AI561" s="213">
        <f t="shared" ref="AI561" si="700">+(AG561-AG554)/AG554</f>
        <v>2.4868434630069138E-2</v>
      </c>
      <c r="AJ561" s="50"/>
      <c r="AK561" s="111"/>
      <c r="AL561" s="23">
        <f t="shared" ref="AL561" si="701">+AP561-AP560</f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ref="AR561" si="702">+AL561/AP560</f>
        <v>3.5890621466173112E-3</v>
      </c>
      <c r="AS561" s="25"/>
      <c r="AT561" s="25"/>
      <c r="AU561" s="24"/>
      <c r="AV561" s="298">
        <f t="shared" ref="AV561" si="703">+AP561/H561</f>
        <v>0.79948527750849507</v>
      </c>
      <c r="AW561" s="298"/>
      <c r="AX561" s="24">
        <f t="shared" ref="AX561" si="704">+AP561/BW561</f>
        <v>59688.141304347824</v>
      </c>
      <c r="AY561" s="308"/>
      <c r="AZ561" s="111"/>
      <c r="BA561" s="65">
        <f t="shared" ref="BA561" si="705">+BC561-BC560</f>
        <v>2041090</v>
      </c>
      <c r="BB561" s="66"/>
      <c r="BC561" s="66">
        <v>627053632</v>
      </c>
      <c r="BD561" s="66"/>
      <c r="BE561" s="66">
        <f t="shared" ref="BE561" si="706">+D561</f>
        <v>133620</v>
      </c>
      <c r="BF561" s="66"/>
      <c r="BG561" s="144">
        <f t="shared" ref="BG561" si="707">+BE561/BA561</f>
        <v>6.5465021140665033E-2</v>
      </c>
      <c r="BH561" s="66"/>
      <c r="BI561" s="170"/>
      <c r="BJ561" s="66"/>
      <c r="BK561" s="66">
        <f t="shared" ref="BK561" si="708">SUM(BA555:BA561)</f>
        <v>13286661</v>
      </c>
      <c r="BL561" s="66"/>
      <c r="BM561" s="144">
        <f t="shared" ref="BM561" si="709">+Q561/BK561</f>
        <v>5.649463021597375E-2</v>
      </c>
      <c r="BN561" s="65">
        <f t="shared" ref="BN561" si="710">+BC561/BW561</f>
        <v>1135966.7246376812</v>
      </c>
      <c r="BO561" s="66"/>
      <c r="BP561" s="66">
        <f t="shared" ref="BP561" si="711">+BP560+BE561</f>
        <v>40304355</v>
      </c>
      <c r="BQ561" s="66"/>
      <c r="BR561" s="435">
        <f t="shared" ref="BR561" si="712">+BP561/BC561</f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3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ref="H562" si="713">+H561+D562</f>
        <v>41338796</v>
      </c>
      <c r="I562" s="16"/>
      <c r="J562" s="436">
        <f t="shared" ref="J562" si="714">+D562/H561</f>
        <v>3.0929113600863143E-3</v>
      </c>
      <c r="K562" s="16"/>
      <c r="L562" s="16"/>
      <c r="M562" s="16"/>
      <c r="N562" s="16">
        <f t="shared" ref="N562" si="715">SUM(D556:D562)</f>
        <v>726946</v>
      </c>
      <c r="O562" s="16">
        <f t="shared" ref="O562" si="716">+H562/BW562</f>
        <v>74753.699819168178</v>
      </c>
      <c r="P562" s="41"/>
      <c r="Q562" s="17">
        <f t="shared" ref="Q562" si="717">SUM(D556:D562)</f>
        <v>726946</v>
      </c>
      <c r="R562" s="16"/>
      <c r="S562" s="60">
        <f t="shared" ref="S562" si="718">+(Q562-Q555)/Q555</f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ref="Z562" si="719">SUM(W557:W562)</f>
        <v>8097</v>
      </c>
      <c r="AA562" s="33">
        <f t="shared" ref="AA562" si="720">+AA561+W562</f>
        <v>663245</v>
      </c>
      <c r="AB562" s="33"/>
      <c r="AC562" s="46">
        <f t="shared" ref="AC562" si="721">+AA562/H562</f>
        <v>1.6044129587131663E-2</v>
      </c>
      <c r="AD562" s="33"/>
      <c r="AE562" s="33">
        <f t="shared" ref="AE562" si="722">+AA562/BW562</f>
        <v>1199.3580470162749</v>
      </c>
      <c r="AF562" s="50"/>
      <c r="AG562" s="33">
        <f t="shared" ref="AG562" si="723">SUM(W556:W562)</f>
        <v>10035</v>
      </c>
      <c r="AH562" s="33">
        <f>SUM(D533:D1081)</f>
        <v>1124085448.060914</v>
      </c>
      <c r="AI562" s="213">
        <f t="shared" ref="AI562" si="724">+(AG562-AG555)/AG555</f>
        <v>4.17315478044223E-2</v>
      </c>
      <c r="AJ562" s="50"/>
      <c r="AK562" s="111"/>
      <c r="AL562" s="23">
        <f t="shared" ref="AL562" si="725">+AP562-AP561</f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ref="AR562" si="726">+AL562/AP561</f>
        <v>2.6001996973763451E-3</v>
      </c>
      <c r="AS562" s="25"/>
      <c r="AT562" s="25"/>
      <c r="AU562" s="24"/>
      <c r="AV562" s="298">
        <f t="shared" ref="AV562" si="727">+AP562/H562</f>
        <v>0.79909257637788966</v>
      </c>
      <c r="AW562" s="298"/>
      <c r="AX562" s="24">
        <f t="shared" ref="AX562" si="728">+AP562/BW562</f>
        <v>59735.126582278484</v>
      </c>
      <c r="AY562" s="308"/>
      <c r="AZ562" s="111"/>
      <c r="BA562" s="65">
        <f t="shared" ref="BA562" si="729">+BC562-BC561</f>
        <v>1964598</v>
      </c>
      <c r="BB562" s="66"/>
      <c r="BC562" s="66">
        <v>629018230</v>
      </c>
      <c r="BD562" s="66"/>
      <c r="BE562" s="66">
        <f t="shared" ref="BE562" si="730">+D562</f>
        <v>127463</v>
      </c>
      <c r="BF562" s="66"/>
      <c r="BG562" s="144">
        <f t="shared" ref="BG562" si="731">+BE562/BA562</f>
        <v>6.4879939814659282E-2</v>
      </c>
      <c r="BH562" s="66"/>
      <c r="BI562" s="170"/>
      <c r="BJ562" s="66"/>
      <c r="BK562" s="66">
        <f t="shared" ref="BK562" si="732">SUM(BA556:BA562)</f>
        <v>13333837</v>
      </c>
      <c r="BL562" s="66"/>
      <c r="BM562" s="144">
        <f t="shared" ref="BM562" si="733">+Q562/BK562</f>
        <v>5.4518890548909515E-2</v>
      </c>
      <c r="BN562" s="65">
        <f t="shared" ref="BN562" si="734">+BC562/BW562</f>
        <v>1137465.1537070523</v>
      </c>
      <c r="BO562" s="66"/>
      <c r="BP562" s="66">
        <f t="shared" ref="BP562" si="735">+BP561+BE562</f>
        <v>40431818</v>
      </c>
      <c r="BQ562" s="66"/>
      <c r="BR562" s="435">
        <f t="shared" ref="BR562" si="736">+BP562/BC562</f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3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ref="H563" si="737">+H562+D563</f>
        <v>41469803</v>
      </c>
      <c r="I563" s="16"/>
      <c r="J563" s="436">
        <f t="shared" ref="J563" si="738">+D563/H562</f>
        <v>3.1691053604947757E-3</v>
      </c>
      <c r="K563" s="16"/>
      <c r="L563" s="16"/>
      <c r="M563" s="16"/>
      <c r="N563" s="16">
        <f t="shared" ref="N563" si="739">SUM(D557:D563)</f>
        <v>699797</v>
      </c>
      <c r="O563" s="16">
        <f t="shared" ref="O563" si="740">+H563/BW563</f>
        <v>74855.24007220217</v>
      </c>
      <c r="P563" s="41"/>
      <c r="Q563" s="17">
        <f t="shared" ref="Q563" si="741">SUM(D557:D563)</f>
        <v>699797</v>
      </c>
      <c r="R563" s="16"/>
      <c r="S563" s="60">
        <f t="shared" ref="S563" si="742">+(Q563-Q556)/Q556</f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ref="Z563" si="743">SUM(W558:W563)</f>
        <v>9252</v>
      </c>
      <c r="AA563" s="33">
        <f t="shared" ref="AA563" si="744">+AA562+W563</f>
        <v>665249</v>
      </c>
      <c r="AB563" s="33"/>
      <c r="AC563" s="46">
        <f t="shared" ref="AC563" si="745">+AA563/H563</f>
        <v>1.6041768995140874E-2</v>
      </c>
      <c r="AD563" s="33"/>
      <c r="AE563" s="33">
        <f t="shared" ref="AE563" si="746">+AA563/BW563</f>
        <v>1200.8104693140795</v>
      </c>
      <c r="AF563" s="50"/>
      <c r="AG563" s="33">
        <f t="shared" ref="AG563" si="747">SUM(W557:W563)</f>
        <v>10101</v>
      </c>
      <c r="AH563" s="33">
        <f>SUM(D534:D1082)</f>
        <v>1123913711.060914</v>
      </c>
      <c r="AI563" s="213">
        <f t="shared" ref="AI563" si="748">+(AG563-AG556)/AG556</f>
        <v>2.9663608562691131E-2</v>
      </c>
      <c r="AJ563" s="50"/>
      <c r="AK563" s="111"/>
      <c r="AL563" s="23">
        <f t="shared" ref="AL563" si="749">+AP563-AP562</f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ref="AR563" si="750">+AL563/AP562</f>
        <v>2.4056772627202212E-3</v>
      </c>
      <c r="AS563" s="25"/>
      <c r="AT563" s="25"/>
      <c r="AU563" s="24"/>
      <c r="AV563" s="298">
        <f t="shared" ref="AV563" si="751">+AP563/H563</f>
        <v>0.79848445385670141</v>
      </c>
      <c r="AW563" s="298"/>
      <c r="AX563" s="24">
        <f t="shared" ref="AX563" si="752">+AP563/BW563</f>
        <v>59770.74548736462</v>
      </c>
      <c r="AY563" s="308"/>
      <c r="AZ563" s="111"/>
      <c r="BA563" s="65">
        <f t="shared" ref="BA563" si="753">+BC563-BC562</f>
        <v>2139205</v>
      </c>
      <c r="BB563" s="66"/>
      <c r="BC563" s="66">
        <v>631157435</v>
      </c>
      <c r="BD563" s="66"/>
      <c r="BE563" s="66">
        <f t="shared" ref="BE563" si="754">+D563</f>
        <v>131007</v>
      </c>
      <c r="BF563" s="66"/>
      <c r="BG563" s="144">
        <f t="shared" ref="BG563" si="755">+BE563/BA563</f>
        <v>6.1240975035118189E-2</v>
      </c>
      <c r="BH563" s="66"/>
      <c r="BI563" s="170"/>
      <c r="BJ563" s="66"/>
      <c r="BK563" s="66">
        <f t="shared" ref="BK563" si="756">SUM(BA557:BA563)</f>
        <v>13332108</v>
      </c>
      <c r="BL563" s="66"/>
      <c r="BM563" s="144">
        <f t="shared" ref="BM563" si="757">+Q563/BK563</f>
        <v>5.2489598794129178E-2</v>
      </c>
      <c r="BN563" s="65">
        <f t="shared" ref="BN563" si="758">+BC563/BW563</f>
        <v>1139273.3483754513</v>
      </c>
      <c r="BO563" s="66"/>
      <c r="BP563" s="66">
        <f t="shared" ref="BP563" si="759">+BP562+BE563</f>
        <v>40562825</v>
      </c>
      <c r="BQ563" s="66"/>
      <c r="BR563" s="435">
        <f t="shared" ref="BR563" si="760">+BP563/BC563</f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3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ref="H564" si="761">+H563+D564</f>
        <v>41554582</v>
      </c>
      <c r="I564" s="16"/>
      <c r="J564" s="436">
        <f t="shared" ref="J564" si="762">+D564/H563</f>
        <v>2.0443550214116041E-3</v>
      </c>
      <c r="K564" s="16"/>
      <c r="L564" s="16"/>
      <c r="M564" s="16"/>
      <c r="N564" s="16">
        <f t="shared" ref="N564" si="763">SUM(D558:D564)</f>
        <v>720017</v>
      </c>
      <c r="O564" s="16">
        <f t="shared" ref="O564" si="764">+H564/BW564</f>
        <v>74873.120720720719</v>
      </c>
      <c r="P564" s="41"/>
      <c r="Q564" s="17">
        <f t="shared" ref="Q564" si="765">SUM(D558:D564)</f>
        <v>720017</v>
      </c>
      <c r="R564" s="16"/>
      <c r="S564" s="60">
        <f t="shared" ref="S564" si="766">+(Q564-Q557)/Q557</f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ref="Z564" si="767">SUM(W559:W564)</f>
        <v>10074</v>
      </c>
      <c r="AA564" s="33">
        <f t="shared" ref="AA564" si="768">+AA563+W564</f>
        <v>666444</v>
      </c>
      <c r="AB564" s="33"/>
      <c r="AC564" s="46">
        <f t="shared" ref="AC564" si="769">+AA564/H564</f>
        <v>1.6037798190341561E-2</v>
      </c>
      <c r="AD564" s="33"/>
      <c r="AE564" s="33">
        <f t="shared" ref="AE564" si="770">+AA564/BW564</f>
        <v>1200.8</v>
      </c>
      <c r="AF564" s="50"/>
      <c r="AG564" s="33">
        <f t="shared" ref="AG564" si="771">SUM(W558:W564)</f>
        <v>10447</v>
      </c>
      <c r="AH564" s="33">
        <f>SUM(D535:D1083)</f>
        <v>1123736505.060914</v>
      </c>
      <c r="AI564" s="213">
        <f t="shared" ref="AI564" si="772">+(AG564-AG557)/AG557</f>
        <v>5.1006036217303825E-2</v>
      </c>
      <c r="AJ564" s="50"/>
      <c r="AK564" s="111"/>
      <c r="AL564" s="23">
        <f t="shared" ref="AL564" si="773">+AP564-AP563</f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ref="AR564" si="774">+AL564/AP563</f>
        <v>1.7407668343359961E-3</v>
      </c>
      <c r="AS564" s="25"/>
      <c r="AT564" s="25"/>
      <c r="AU564" s="24"/>
      <c r="AV564" s="298">
        <f t="shared" ref="AV564" si="775">+AP564/H564</f>
        <v>0.79824253797090294</v>
      </c>
      <c r="AW564" s="298"/>
      <c r="AX564" s="24">
        <f t="shared" ref="AX564" si="776">+AP564/BW564</f>
        <v>59766.909909909911</v>
      </c>
      <c r="AY564" s="308"/>
      <c r="AZ564" s="111"/>
      <c r="BA564" s="65">
        <f t="shared" ref="BA564" si="777">+BC564-BC563</f>
        <v>1512631</v>
      </c>
      <c r="BB564" s="66"/>
      <c r="BC564" s="66">
        <v>632670066</v>
      </c>
      <c r="BD564" s="66"/>
      <c r="BE564" s="66">
        <f t="shared" ref="BE564" si="778">+D564</f>
        <v>84779</v>
      </c>
      <c r="BF564" s="66"/>
      <c r="BG564" s="144">
        <f t="shared" ref="BG564" si="779">+BE564/BA564</f>
        <v>5.6047377053623788E-2</v>
      </c>
      <c r="BH564" s="66"/>
      <c r="BI564" s="170"/>
      <c r="BJ564" s="66"/>
      <c r="BK564" s="66">
        <f t="shared" ref="BK564" si="780">SUM(BA558:BA564)</f>
        <v>13683009</v>
      </c>
      <c r="BL564" s="66"/>
      <c r="BM564" s="144">
        <f t="shared" ref="BM564" si="781">+Q564/BK564</f>
        <v>5.262124727097673E-2</v>
      </c>
      <c r="BN564" s="65">
        <f t="shared" ref="BN564" si="782">+BC564/BW564</f>
        <v>1139946.0648648648</v>
      </c>
      <c r="BO564" s="66"/>
      <c r="BP564" s="66">
        <f t="shared" ref="BP564" si="783">+BP563+BE564</f>
        <v>40647604</v>
      </c>
      <c r="BQ564" s="66"/>
      <c r="BR564" s="435">
        <f t="shared" ref="BR564" si="784">+BP564/BC564</f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3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ref="H565" si="785">+H564+D565</f>
        <v>41613204</v>
      </c>
      <c r="I565" s="16"/>
      <c r="J565" s="436">
        <f t="shared" ref="J565" si="786">+D565/H564</f>
        <v>1.4107228897164699E-3</v>
      </c>
      <c r="K565" s="16"/>
      <c r="L565" s="16"/>
      <c r="M565" s="16"/>
      <c r="N565" s="16">
        <f t="shared" ref="N565" si="787">SUM(D559:D565)</f>
        <v>742142</v>
      </c>
      <c r="O565" s="16">
        <f t="shared" ref="O565" si="788">+H565/BW565</f>
        <v>74843.892086330932</v>
      </c>
      <c r="P565" s="41"/>
      <c r="Q565" s="17">
        <f t="shared" ref="Q565" si="789">SUM(D559:D565)</f>
        <v>742142</v>
      </c>
      <c r="R565" s="16"/>
      <c r="S565" s="60">
        <f t="shared" ref="S565" si="790">+(Q565-Q558)/Q558</f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ref="Z565" si="791">SUM(W560:W565)</f>
        <v>9914</v>
      </c>
      <c r="AA565" s="33">
        <f t="shared" ref="AA565" si="792">+AA564+W565</f>
        <v>667030</v>
      </c>
      <c r="AB565" s="33"/>
      <c r="AC565" s="46">
        <f t="shared" ref="AC565" si="793">+AA565/H565</f>
        <v>1.60292872425781E-2</v>
      </c>
      <c r="AD565" s="33"/>
      <c r="AE565" s="33">
        <f t="shared" ref="AE565" si="794">+AA565/BW565</f>
        <v>1199.6942446043165</v>
      </c>
      <c r="AF565" s="50"/>
      <c r="AG565" s="33">
        <f t="shared" ref="AG565" si="795">SUM(W559:W565)</f>
        <v>10660</v>
      </c>
      <c r="AH565" s="33">
        <f>SUM(D536:D1084)</f>
        <v>1123546135.060914</v>
      </c>
      <c r="AI565" s="213">
        <f t="shared" ref="AI565" si="796">+(AG565-AG558)/AG558</f>
        <v>5.9431524547803614E-2</v>
      </c>
      <c r="AJ565" s="50"/>
      <c r="AK565" s="111"/>
      <c r="AL565" s="23">
        <f t="shared" ref="AL565" si="797">+AP565-AP564</f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ref="AR565" si="798">+AL565/AP564</f>
        <v>1.0543060149436391E-3</v>
      </c>
      <c r="AS565" s="25"/>
      <c r="AT565" s="25"/>
      <c r="AU565" s="24"/>
      <c r="AV565" s="298">
        <f t="shared" ref="AV565" si="799">+AP565/H565</f>
        <v>0.79795843165549085</v>
      </c>
      <c r="AW565" s="298"/>
      <c r="AX565" s="24">
        <f t="shared" ref="AX565" si="800">+AP565/BW565</f>
        <v>59722.314748201439</v>
      </c>
      <c r="AY565" s="308"/>
      <c r="AZ565" s="111"/>
      <c r="BA565" s="65">
        <f t="shared" ref="BA565" si="801">+BC565-BC564</f>
        <v>1143749</v>
      </c>
      <c r="BB565" s="66"/>
      <c r="BC565" s="66">
        <v>633813815</v>
      </c>
      <c r="BD565" s="66"/>
      <c r="BE565" s="66">
        <f t="shared" ref="BE565" si="802">+D565</f>
        <v>58622</v>
      </c>
      <c r="BF565" s="66"/>
      <c r="BG565" s="144">
        <f t="shared" ref="BG565" si="803">+BE565/BA565</f>
        <v>5.1254252462734393E-2</v>
      </c>
      <c r="BH565" s="66"/>
      <c r="BI565" s="170"/>
      <c r="BJ565" s="66"/>
      <c r="BK565" s="66">
        <f t="shared" ref="BK565" si="804">SUM(BA559:BA565)</f>
        <v>13888514</v>
      </c>
      <c r="BL565" s="66"/>
      <c r="BM565" s="144">
        <f t="shared" ref="BM565" si="805">+Q565/BK565</f>
        <v>5.3435666335505727E-2</v>
      </c>
      <c r="BN565" s="65">
        <f t="shared" ref="BN565" si="806">+BC565/BW565</f>
        <v>1139952.904676259</v>
      </c>
      <c r="BO565" s="66"/>
      <c r="BP565" s="66">
        <f t="shared" ref="BP565" si="807">+BP564+BE565</f>
        <v>40706226</v>
      </c>
      <c r="BQ565" s="66"/>
      <c r="BR565" s="435">
        <f t="shared" ref="BR565" si="808">+BP565/BC565</f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3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ref="H566" si="809">+H565+D566</f>
        <v>41694613</v>
      </c>
      <c r="I566" s="16"/>
      <c r="J566" s="436">
        <f t="shared" ref="J566" si="810">+D566/H565</f>
        <v>1.9563261699339471E-3</v>
      </c>
      <c r="K566" s="16"/>
      <c r="L566" s="16"/>
      <c r="M566" s="16"/>
      <c r="N566" s="16">
        <f t="shared" ref="N566" si="811">SUM(D560:D566)</f>
        <v>737479</v>
      </c>
      <c r="O566" s="16">
        <f t="shared" ref="O566" si="812">+H566/BW566</f>
        <v>74855.678635547578</v>
      </c>
      <c r="P566" s="41"/>
      <c r="Q566" s="17">
        <f t="shared" ref="Q566" si="813">SUM(D560:D566)</f>
        <v>737479</v>
      </c>
      <c r="R566" s="16"/>
      <c r="S566" s="60">
        <f t="shared" ref="S566" si="814">+(Q566-Q559)/Q559</f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ref="Z566" si="815">SUM(W561:W566)</f>
        <v>8676</v>
      </c>
      <c r="AA566" s="33">
        <f t="shared" ref="AA566" si="816">+AA565+W566</f>
        <v>667719</v>
      </c>
      <c r="AB566" s="33"/>
      <c r="AC566" s="46">
        <f t="shared" ref="AC566" si="817">+AA566/H566</f>
        <v>1.60145148727007E-2</v>
      </c>
      <c r="AD566" s="33"/>
      <c r="AE566" s="33">
        <f t="shared" ref="AE566" si="818">+AA566/BW566</f>
        <v>1198.7773788150807</v>
      </c>
      <c r="AF566" s="50"/>
      <c r="AG566" s="33">
        <f t="shared" ref="AG566" si="819">SUM(W560:W566)</f>
        <v>10603</v>
      </c>
      <c r="AH566" s="33">
        <f>SUM(D537:D1085)</f>
        <v>1123473350.060914</v>
      </c>
      <c r="AI566" s="213">
        <f t="shared" ref="AI566" si="820">+(AG566-AG559)/AG559</f>
        <v>6.1042729910937656E-2</v>
      </c>
      <c r="AJ566" s="50"/>
      <c r="AK566" s="111"/>
      <c r="AL566" s="23">
        <f t="shared" ref="AL566" si="821">+AP566-AP565</f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ref="AR566" si="822">+AL566/AP565</f>
        <v>5.698615899417228E-3</v>
      </c>
      <c r="AS566" s="25"/>
      <c r="AT566" s="25"/>
      <c r="AU566" s="24"/>
      <c r="AV566" s="298">
        <f t="shared" ref="AV566" si="823">+AP566/H566</f>
        <v>0.80093879274044344</v>
      </c>
      <c r="AW566" s="298"/>
      <c r="AX566" s="24">
        <f t="shared" ref="AX566" si="824">+AP566/BW566</f>
        <v>59954.81687612208</v>
      </c>
      <c r="AY566" s="308"/>
      <c r="AZ566" s="111"/>
      <c r="BA566" s="65">
        <f t="shared" ref="BA566" si="825">+BC566-BC565</f>
        <v>2710122</v>
      </c>
      <c r="BB566" s="66"/>
      <c r="BC566" s="66">
        <v>636523937</v>
      </c>
      <c r="BD566" s="66"/>
      <c r="BE566" s="66">
        <f t="shared" ref="BE566" si="826">+D566</f>
        <v>81409</v>
      </c>
      <c r="BF566" s="66"/>
      <c r="BG566" s="144">
        <f t="shared" ref="BG566" si="827">+BE566/BA566</f>
        <v>3.0038869098881895E-2</v>
      </c>
      <c r="BH566" s="66"/>
      <c r="BI566" s="170"/>
      <c r="BJ566" s="66"/>
      <c r="BK566" s="66">
        <f t="shared" ref="BK566" si="828">SUM(BA560:BA566)</f>
        <v>13351756</v>
      </c>
      <c r="BL566" s="66"/>
      <c r="BM566" s="144">
        <f t="shared" ref="BM566" si="829">+Q566/BK566</f>
        <v>5.5234607343034127E-2</v>
      </c>
      <c r="BN566" s="65">
        <f t="shared" ref="BN566" si="830">+BC566/BW566</f>
        <v>1142771.8797127469</v>
      </c>
      <c r="BO566" s="66"/>
      <c r="BP566" s="66">
        <f t="shared" ref="BP566" si="831">+BP565+BE566</f>
        <v>40787635</v>
      </c>
      <c r="BQ566" s="66"/>
      <c r="BR566" s="435">
        <f t="shared" ref="BR566" si="832">+BP566/BC566</f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3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ref="H567" si="833">+H566+D567</f>
        <v>41800246</v>
      </c>
      <c r="I567" s="16"/>
      <c r="J567" s="436">
        <f t="shared" ref="J567" si="834">+D567/H566</f>
        <v>2.5334927560066332E-3</v>
      </c>
      <c r="K567" s="16"/>
      <c r="L567" s="16"/>
      <c r="M567" s="16"/>
      <c r="N567" s="16">
        <f t="shared" ref="N567" si="835">SUM(D561:D567)</f>
        <v>722533</v>
      </c>
      <c r="O567" s="16">
        <f t="shared" ref="O567" si="836">+H567/BW567</f>
        <v>74910.835125448022</v>
      </c>
      <c r="P567" s="41"/>
      <c r="Q567" s="17">
        <f t="shared" ref="Q567" si="837">SUM(D561:D567)</f>
        <v>722533</v>
      </c>
      <c r="R567" s="16"/>
      <c r="S567" s="60">
        <f t="shared" ref="S567" si="838">+(Q567-Q560)/Q560</f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ref="Z567" si="839">SUM(W562:W567)</f>
        <v>8284</v>
      </c>
      <c r="AA567" s="33">
        <f t="shared" ref="AA567" si="840">+AA566+W567</f>
        <v>669555</v>
      </c>
      <c r="AB567" s="33"/>
      <c r="AC567" s="46">
        <f t="shared" ref="AC567" si="841">+AA567/H567</f>
        <v>1.6017967932533218E-2</v>
      </c>
      <c r="AD567" s="33"/>
      <c r="AE567" s="33">
        <f t="shared" ref="AE567" si="842">+AA567/BW567</f>
        <v>1199.9193548387098</v>
      </c>
      <c r="AF567" s="50"/>
      <c r="AG567" s="33">
        <f t="shared" ref="AG567" si="843">SUM(W561:W567)</f>
        <v>10512</v>
      </c>
      <c r="AH567" s="33">
        <f>SUM(D538:D1086)</f>
        <v>1123436088.060914</v>
      </c>
      <c r="AI567" s="213">
        <f t="shared" ref="AI567" si="844">+(AG567-AG560)/AG560</f>
        <v>5.2673743240536752E-2</v>
      </c>
      <c r="AJ567" s="50"/>
      <c r="AK567" s="111"/>
      <c r="AL567" s="23">
        <f t="shared" ref="AL567" si="845">+AP567-AP566</f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ref="AR567" si="846">+AL567/AP566</f>
        <v>3.77678187520806E-3</v>
      </c>
      <c r="AS567" s="25"/>
      <c r="AT567" s="25"/>
      <c r="AU567" s="24"/>
      <c r="AV567" s="298">
        <f t="shared" ref="AV567" si="847">+AP567/H567</f>
        <v>0.80193207475381845</v>
      </c>
      <c r="AW567" s="298"/>
      <c r="AX567" s="24">
        <f t="shared" ref="AX567" si="848">+AP567/BW567</f>
        <v>60073.401433691753</v>
      </c>
      <c r="AY567" s="308"/>
      <c r="AZ567" s="111"/>
      <c r="BA567" s="65">
        <f t="shared" ref="BA567" si="849">+BC567-BC566</f>
        <v>1525802</v>
      </c>
      <c r="BB567" s="66"/>
      <c r="BC567" s="66">
        <v>638049739</v>
      </c>
      <c r="BD567" s="66"/>
      <c r="BE567" s="66">
        <f t="shared" ref="BE567" si="850">+D567</f>
        <v>105633</v>
      </c>
      <c r="BF567" s="66"/>
      <c r="BG567" s="144">
        <f t="shared" ref="BG567" si="851">+BE567/BA567</f>
        <v>6.9231132217679625E-2</v>
      </c>
      <c r="BH567" s="66"/>
      <c r="BI567" s="170"/>
      <c r="BJ567" s="66"/>
      <c r="BK567" s="66">
        <f t="shared" ref="BK567" si="852">SUM(BA561:BA567)</f>
        <v>13037197</v>
      </c>
      <c r="BL567" s="66"/>
      <c r="BM567" s="144">
        <f t="shared" ref="BM567" si="853">+Q567/BK567</f>
        <v>5.5420885332943884E-2</v>
      </c>
      <c r="BN567" s="65">
        <f t="shared" ref="BN567" si="854">+BC567/BW567</f>
        <v>1143458.3136200716</v>
      </c>
      <c r="BO567" s="66"/>
      <c r="BP567" s="66">
        <f t="shared" ref="BP567" si="855">+BP566+BE567</f>
        <v>40893268</v>
      </c>
      <c r="BQ567" s="66"/>
      <c r="BR567" s="435">
        <f t="shared" ref="BR567" si="856">+BP567/BC567</f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3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ref="H568" si="857">+H567+D568</f>
        <v>41923522</v>
      </c>
      <c r="I568" s="16"/>
      <c r="J568" s="436">
        <f t="shared" ref="J568" si="858">+D568/H567</f>
        <v>2.9491692465159177E-3</v>
      </c>
      <c r="K568" s="16"/>
      <c r="L568" s="16"/>
      <c r="M568" s="16"/>
      <c r="N568" s="16">
        <f t="shared" ref="N568" si="859">SUM(D562:D568)</f>
        <v>712189</v>
      </c>
      <c r="O568" s="16">
        <f t="shared" ref="O568" si="860">+H568/BW568</f>
        <v>74997.355992844372</v>
      </c>
      <c r="P568" s="41"/>
      <c r="Q568" s="17">
        <f t="shared" ref="Q568" si="861">SUM(D562:D568)</f>
        <v>712189</v>
      </c>
      <c r="R568" s="16"/>
      <c r="S568" s="60">
        <f t="shared" ref="S568" si="862">+(Q568-Q561)/Q561</f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ref="Z568" si="863">SUM(W563:W568)</f>
        <v>8500</v>
      </c>
      <c r="AA568" s="33">
        <f t="shared" ref="AA568" si="864">+AA567+W568</f>
        <v>671745</v>
      </c>
      <c r="AB568" s="33"/>
      <c r="AC568" s="46">
        <f t="shared" ref="AC568" si="865">+AA568/H568</f>
        <v>1.6023105119841792E-2</v>
      </c>
      <c r="AD568" s="33"/>
      <c r="AE568" s="33">
        <f t="shared" ref="AE568" si="866">+AA568/BW568</f>
        <v>1201.6905187835421</v>
      </c>
      <c r="AF568" s="50"/>
      <c r="AG568" s="33">
        <f t="shared" ref="AG568" si="867">SUM(W562:W568)</f>
        <v>10474</v>
      </c>
      <c r="AH568" s="33">
        <f>SUM(D539:D1087)</f>
        <v>1123316446.060914</v>
      </c>
      <c r="AI568" s="213">
        <f t="shared" ref="AI568" si="868">+(AG568-AG561)/AG561</f>
        <v>5.4571083366894882E-2</v>
      </c>
      <c r="AJ568" s="50"/>
      <c r="AK568" s="111"/>
      <c r="AL568" s="23">
        <f t="shared" ref="AL568" si="869">+AP568-AP567</f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ref="AR568" si="870">+AL568/AP567</f>
        <v>3.3932204443560352E-3</v>
      </c>
      <c r="AS568" s="25"/>
      <c r="AT568" s="25"/>
      <c r="AU568" s="24"/>
      <c r="AV568" s="298">
        <f t="shared" ref="AV568" si="871">+AP568/H568</f>
        <v>0.80228712654437762</v>
      </c>
      <c r="AW568" s="298"/>
      <c r="AX568" s="24">
        <f t="shared" ref="AX568" si="872">+AP568/BW568</f>
        <v>60169.413237924869</v>
      </c>
      <c r="AY568" s="308"/>
      <c r="AZ568" s="111"/>
      <c r="BA568" s="65">
        <f t="shared" ref="BA568" si="873">+BC568-BC567</f>
        <v>1783117</v>
      </c>
      <c r="BB568" s="66"/>
      <c r="BC568" s="66">
        <v>639832856</v>
      </c>
      <c r="BD568" s="66"/>
      <c r="BE568" s="66">
        <f t="shared" ref="BE568" si="874">+D568</f>
        <v>123276</v>
      </c>
      <c r="BF568" s="66"/>
      <c r="BG568" s="144">
        <f t="shared" ref="BG568" si="875">+BE568/BA568</f>
        <v>6.9135115643000428E-2</v>
      </c>
      <c r="BH568" s="66"/>
      <c r="BI568" s="170"/>
      <c r="BJ568" s="66"/>
      <c r="BK568" s="66">
        <f t="shared" ref="BK568" si="876">SUM(BA562:BA568)</f>
        <v>12779224</v>
      </c>
      <c r="BL568" s="66"/>
      <c r="BM568" s="144">
        <f t="shared" ref="BM568" si="877">+Q568/BK568</f>
        <v>5.5730222742789388E-2</v>
      </c>
      <c r="BN568" s="65">
        <f t="shared" ref="BN568" si="878">+BC568/BW568</f>
        <v>1144602.6046511629</v>
      </c>
      <c r="BO568" s="66"/>
      <c r="BP568" s="66">
        <f t="shared" ref="BP568" si="879">+BP567+BE568</f>
        <v>41016544</v>
      </c>
      <c r="BQ568" s="66"/>
      <c r="BR568" s="435">
        <f t="shared" ref="BR568" si="880">+BP568/BC568</f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3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ref="H569" si="881">+H568+D569</f>
        <v>42037444</v>
      </c>
      <c r="I569" s="16"/>
      <c r="J569" s="436">
        <f t="shared" ref="J569" si="882">+D569/H568</f>
        <v>2.7173766555204973E-3</v>
      </c>
      <c r="K569" s="16"/>
      <c r="L569" s="16"/>
      <c r="M569" s="16"/>
      <c r="N569" s="16">
        <f t="shared" ref="N569" si="883">SUM(D563:D569)</f>
        <v>698648</v>
      </c>
      <c r="O569" s="16">
        <f t="shared" ref="O569" si="884">+H569/BW569</f>
        <v>75066.864285714284</v>
      </c>
      <c r="P569" s="41"/>
      <c r="Q569" s="17">
        <f t="shared" ref="Q569" si="885">SUM(D563:D569)</f>
        <v>698648</v>
      </c>
      <c r="R569" s="16"/>
      <c r="S569" s="60">
        <f t="shared" ref="S569" si="886">+(Q569-Q562)/Q562</f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ref="Z569" si="887">SUM(W564:W569)</f>
        <v>8308</v>
      </c>
      <c r="AA569" s="33">
        <f t="shared" ref="AA569" si="888">+AA568+W569</f>
        <v>673557</v>
      </c>
      <c r="AB569" s="33"/>
      <c r="AC569" s="46">
        <f t="shared" ref="AC569" si="889">+AA569/H569</f>
        <v>1.6022786732704301E-2</v>
      </c>
      <c r="AD569" s="33"/>
      <c r="AE569" s="33">
        <f t="shared" ref="AE569" si="890">+AA569/BW569</f>
        <v>1202.7803571428572</v>
      </c>
      <c r="AF569" s="50"/>
      <c r="AG569" s="33">
        <f t="shared" ref="AG569" si="891">SUM(W563:W569)</f>
        <v>10312</v>
      </c>
      <c r="AH569" s="33">
        <f>SUM(D540:D1088)</f>
        <v>1123157780.060914</v>
      </c>
      <c r="AI569" s="213">
        <f t="shared" ref="AI569" si="892">+(AG569-AG562)/AG562</f>
        <v>2.7603388141504735E-2</v>
      </c>
      <c r="AJ569" s="50"/>
      <c r="AK569" s="111"/>
      <c r="AL569" s="23">
        <f t="shared" ref="AL569" si="893">+AP569-AP568</f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ref="AR569" si="894">+AL569/AP568</f>
        <v>2.5864953404373852E-3</v>
      </c>
      <c r="AS569" s="25"/>
      <c r="AT569" s="25"/>
      <c r="AU569" s="24"/>
      <c r="AV569" s="298">
        <f t="shared" ref="AV569" si="895">+AP569/H569</f>
        <v>0.80218240671340535</v>
      </c>
      <c r="AW569" s="298"/>
      <c r="AX569" s="24">
        <f t="shared" ref="AX569" si="896">+AP569/BW569</f>
        <v>60217.317857142858</v>
      </c>
      <c r="AY569" s="308"/>
      <c r="AZ569" s="111"/>
      <c r="BA569" s="65">
        <f t="shared" ref="BA569" si="897">+BC569-BC568</f>
        <v>2018518</v>
      </c>
      <c r="BB569" s="66"/>
      <c r="BC569" s="66">
        <v>641851374</v>
      </c>
      <c r="BD569" s="66"/>
      <c r="BE569" s="66">
        <f t="shared" ref="BE569" si="898">+D569</f>
        <v>113922</v>
      </c>
      <c r="BF569" s="66"/>
      <c r="BG569" s="144">
        <f t="shared" ref="BG569" si="899">+BE569/BA569</f>
        <v>5.6438436516295619E-2</v>
      </c>
      <c r="BH569" s="66"/>
      <c r="BI569" s="170"/>
      <c r="BJ569" s="66"/>
      <c r="BK569" s="66">
        <f t="shared" ref="BK569" si="900">SUM(BA563:BA569)</f>
        <v>12833144</v>
      </c>
      <c r="BL569" s="66"/>
      <c r="BM569" s="144">
        <f t="shared" ref="BM569" si="901">+Q569/BK569</f>
        <v>5.4440907076239463E-2</v>
      </c>
      <c r="BN569" s="65">
        <f t="shared" ref="BN569" si="902">+BC569/BW569</f>
        <v>1146163.1678571429</v>
      </c>
      <c r="BO569" s="66"/>
      <c r="BP569" s="66">
        <f t="shared" ref="BP569" si="903">+BP568+BE569</f>
        <v>41130466</v>
      </c>
      <c r="BQ569" s="66"/>
      <c r="BR569" s="435">
        <f t="shared" ref="BR569" si="904">+BP569/BC569</f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3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ref="H570" si="905">+H569+D570</f>
        <v>42158320</v>
      </c>
      <c r="I570" s="16"/>
      <c r="J570" s="436">
        <f t="shared" ref="J570" si="906">+D570/H569</f>
        <v>2.8754364799153821E-3</v>
      </c>
      <c r="K570" s="16"/>
      <c r="L570" s="16"/>
      <c r="M570" s="16"/>
      <c r="N570" s="16">
        <f t="shared" ref="N570" si="907">SUM(D564:D570)</f>
        <v>688517</v>
      </c>
      <c r="O570" s="16">
        <f t="shared" ref="O570" si="908">+H570/BW570</f>
        <v>75148.520499108738</v>
      </c>
      <c r="P570" s="41"/>
      <c r="Q570" s="17">
        <f t="shared" ref="Q570" si="909">SUM(D564:D570)</f>
        <v>688517</v>
      </c>
      <c r="R570" s="16"/>
      <c r="S570" s="60">
        <f t="shared" ref="S570" si="910">+(Q570-Q563)/Q563</f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ref="Z570" si="911">SUM(W565:W570)</f>
        <v>8934</v>
      </c>
      <c r="AA570" s="33">
        <f t="shared" ref="AA570" si="912">+AA569+W570</f>
        <v>675378</v>
      </c>
      <c r="AB570" s="33"/>
      <c r="AC570" s="46">
        <f t="shared" ref="AC570" si="913">+AA570/H570</f>
        <v>1.6020040646780993E-2</v>
      </c>
      <c r="AD570" s="33"/>
      <c r="AE570" s="33">
        <f t="shared" ref="AE570" si="914">+AA570/BW570</f>
        <v>1203.8823529411766</v>
      </c>
      <c r="AF570" s="50"/>
      <c r="AG570" s="33">
        <f t="shared" ref="AG570" si="915">SUM(W564:W570)</f>
        <v>10129</v>
      </c>
      <c r="AH570" s="33">
        <f>SUM(D541:D1089)</f>
        <v>1122973360.060914</v>
      </c>
      <c r="AI570" s="213">
        <f t="shared" ref="AI570" si="916">+(AG570-AG563)/AG563</f>
        <v>2.772002772002772E-3</v>
      </c>
      <c r="AJ570" s="50"/>
      <c r="AK570" s="111"/>
      <c r="AL570" s="23">
        <f t="shared" ref="AL570" si="917">+AP570-AP569</f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ref="AR570" si="918">+AL570/AP569</f>
        <v>2.8111277196065276E-3</v>
      </c>
      <c r="AS570" s="25"/>
      <c r="AT570" s="25"/>
      <c r="AU570" s="24"/>
      <c r="AV570" s="298">
        <f t="shared" ref="AV570" si="919">+AP570/H570</f>
        <v>0.80213096726814537</v>
      </c>
      <c r="AW570" s="298"/>
      <c r="AX570" s="24">
        <f t="shared" ref="AX570" si="920">+AP570/BW570</f>
        <v>60278.955436720142</v>
      </c>
      <c r="AY570" s="308"/>
      <c r="AZ570" s="111"/>
      <c r="BA570" s="65">
        <f t="shared" ref="BA570" si="921">+BC570-BC569</f>
        <v>1915333</v>
      </c>
      <c r="BB570" s="66"/>
      <c r="BC570" s="66">
        <v>643766707</v>
      </c>
      <c r="BD570" s="66"/>
      <c r="BE570" s="66">
        <f t="shared" ref="BE570" si="922">+D570</f>
        <v>120876</v>
      </c>
      <c r="BF570" s="66"/>
      <c r="BG570" s="144">
        <f t="shared" ref="BG570" si="923">+BE570/BA570</f>
        <v>6.3109652472964226E-2</v>
      </c>
      <c r="BH570" s="66"/>
      <c r="BI570" s="170"/>
      <c r="BJ570" s="66"/>
      <c r="BK570" s="66">
        <f t="shared" ref="BK570" si="924">SUM(BA564:BA570)</f>
        <v>12609272</v>
      </c>
      <c r="BL570" s="66"/>
      <c r="BM570" s="144">
        <f t="shared" ref="BM570" si="925">+Q570/BK570</f>
        <v>5.4604024720856209E-2</v>
      </c>
      <c r="BN570" s="65">
        <f t="shared" ref="BN570" si="926">+BC570/BW570</f>
        <v>1147534.2370766487</v>
      </c>
      <c r="BO570" s="66"/>
      <c r="BP570" s="66">
        <f t="shared" ref="BP570" si="927">+BP569+BE570</f>
        <v>41251342</v>
      </c>
      <c r="BQ570" s="66"/>
      <c r="BR570" s="435">
        <f t="shared" ref="BR570" si="928">+BP570/BC570</f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3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ref="H571" si="929">+H570+D571</f>
        <v>42204802</v>
      </c>
      <c r="I571" s="16"/>
      <c r="J571" s="436">
        <f t="shared" ref="J571" si="930">+D571/H570</f>
        <v>1.1025581664544507E-3</v>
      </c>
      <c r="K571" s="16"/>
      <c r="L571" s="16"/>
      <c r="M571" s="16"/>
      <c r="N571" s="16">
        <f t="shared" ref="N571" si="931">SUM(D565:D571)</f>
        <v>650220</v>
      </c>
      <c r="O571" s="16">
        <f t="shared" ref="O571" si="932">+H571/BW571</f>
        <v>75097.512455516015</v>
      </c>
      <c r="P571" s="41"/>
      <c r="Q571" s="17">
        <f t="shared" ref="Q571" si="933">SUM(D565:D571)</f>
        <v>650220</v>
      </c>
      <c r="R571" s="16"/>
      <c r="S571" s="60">
        <f t="shared" ref="S571" si="934">+(Q571-Q564)/Q564</f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ref="Z571" si="935">SUM(W566:W571)</f>
        <v>9038</v>
      </c>
      <c r="AA571" s="33">
        <f t="shared" ref="AA571" si="936">+AA570+W571</f>
        <v>676068</v>
      </c>
      <c r="AB571" s="33"/>
      <c r="AC571" s="46">
        <f t="shared" ref="AC571" si="937">+AA571/H571</f>
        <v>1.6018745923745834E-2</v>
      </c>
      <c r="AD571" s="33"/>
      <c r="AE571" s="33">
        <f t="shared" ref="AE571" si="938">+AA571/BW571</f>
        <v>1202.9679715302491</v>
      </c>
      <c r="AF571" s="50"/>
      <c r="AG571" s="33">
        <f t="shared" ref="AG571" si="939">SUM(W565:W571)</f>
        <v>9624</v>
      </c>
      <c r="AH571" s="33">
        <f>SUM(D542:D1090)</f>
        <v>1122795792.060914</v>
      </c>
      <c r="AI571" s="213">
        <f t="shared" ref="AI571" si="940">+(AG571-AG564)/AG564</f>
        <v>-7.8778596726332917E-2</v>
      </c>
      <c r="AJ571" s="50"/>
      <c r="AK571" s="111"/>
      <c r="AL571" s="23">
        <f t="shared" ref="AL571" si="941">+AP571-AP570</f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ref="AR571" si="942">+AL571/AP570</f>
        <v>3.000458888493881E-3</v>
      </c>
      <c r="AS571" s="25"/>
      <c r="AT571" s="25"/>
      <c r="AU571" s="24"/>
      <c r="AV571" s="298">
        <f t="shared" ref="AV571" si="943">+AP571/H571</f>
        <v>0.80365165556279594</v>
      </c>
      <c r="AW571" s="298"/>
      <c r="AX571" s="24">
        <f t="shared" ref="AX571" si="944">+AP571/BW571</f>
        <v>60352.240213523131</v>
      </c>
      <c r="AY571" s="308"/>
      <c r="AZ571" s="111"/>
      <c r="BA571" s="65">
        <f t="shared" ref="BA571" si="945">+BC571-BC570</f>
        <v>573593</v>
      </c>
      <c r="BB571" s="66"/>
      <c r="BC571" s="66">
        <v>644340300</v>
      </c>
      <c r="BD571" s="66"/>
      <c r="BE571" s="66">
        <f t="shared" ref="BE571" si="946">+D571</f>
        <v>46482</v>
      </c>
      <c r="BF571" s="66"/>
      <c r="BG571" s="144">
        <f t="shared" ref="BG571" si="947">+BE571/BA571</f>
        <v>8.1036553793369159E-2</v>
      </c>
      <c r="BH571" s="66"/>
      <c r="BI571" s="170"/>
      <c r="BJ571" s="66"/>
      <c r="BK571" s="66">
        <f t="shared" ref="BK571" si="948">SUM(BA565:BA571)</f>
        <v>11670234</v>
      </c>
      <c r="BL571" s="66"/>
      <c r="BM571" s="144">
        <f t="shared" ref="BM571" si="949">+Q571/BK571</f>
        <v>5.5716106463675023E-2</v>
      </c>
      <c r="BN571" s="65">
        <f t="shared" ref="BN571" si="950">+BC571/BW571</f>
        <v>1146512.9893238435</v>
      </c>
      <c r="BO571" s="66"/>
      <c r="BP571" s="66">
        <f t="shared" ref="BP571" si="951">+BP570+BE571</f>
        <v>41297824</v>
      </c>
      <c r="BQ571" s="66"/>
      <c r="BR571" s="435">
        <f t="shared" ref="BR571" si="952">+BP571/BC571</f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3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ref="H572" si="953">+H571+D572</f>
        <v>42231735</v>
      </c>
      <c r="I572" s="16"/>
      <c r="J572" s="436">
        <f t="shared" ref="J572" si="954">+D572/H571</f>
        <v>6.38150132773991E-4</v>
      </c>
      <c r="K572" s="16"/>
      <c r="L572" s="16"/>
      <c r="M572" s="16"/>
      <c r="N572" s="16">
        <f t="shared" ref="N572" si="955">SUM(D566:D572)</f>
        <v>618531</v>
      </c>
      <c r="O572" s="16">
        <f t="shared" ref="O572" si="956">+H572/BW572</f>
        <v>75011.962699822383</v>
      </c>
      <c r="P572" s="41"/>
      <c r="Q572" s="17">
        <f t="shared" ref="Q572" si="957">SUM(D566:D572)</f>
        <v>618531</v>
      </c>
      <c r="R572" s="16"/>
      <c r="S572" s="60">
        <f t="shared" ref="S572" si="958">+(Q572-Q565)/Q565</f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ref="Z572" si="959">SUM(W567:W572)</f>
        <v>8608</v>
      </c>
      <c r="AA572" s="33">
        <f t="shared" ref="AA572" si="960">+AA571+W572</f>
        <v>676327</v>
      </c>
      <c r="AB572" s="33"/>
      <c r="AC572" s="46">
        <f t="shared" ref="AC572" si="961">+AA572/H572</f>
        <v>1.6014662906934797E-2</v>
      </c>
      <c r="AD572" s="33"/>
      <c r="AE572" s="33">
        <f t="shared" ref="AE572" si="962">+AA572/BW572</f>
        <v>1201.291296625222</v>
      </c>
      <c r="AF572" s="50"/>
      <c r="AG572" s="33">
        <f t="shared" ref="AG572" si="963">SUM(W566:W572)</f>
        <v>9297</v>
      </c>
      <c r="AH572" s="33">
        <f>SUM(D543:D1091)</f>
        <v>1122613199.060914</v>
      </c>
      <c r="AI572" s="213">
        <f t="shared" ref="AI572" si="964">+(AG572-AG565)/AG565</f>
        <v>-0.12786116322701688</v>
      </c>
      <c r="AJ572" s="50"/>
      <c r="AK572" s="111"/>
      <c r="AL572" s="23">
        <f t="shared" ref="AL572" si="965">+AP572-AP571</f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ref="AR572" si="966">+AL572/AP571</f>
        <v>5.9520090816785293E-4</v>
      </c>
      <c r="AS572" s="25"/>
      <c r="AT572" s="25"/>
      <c r="AU572" s="24"/>
      <c r="AV572" s="298">
        <f t="shared" ref="AV572" si="967">+AP572/H572</f>
        <v>0.80361716135981631</v>
      </c>
      <c r="AW572" s="298"/>
      <c r="AX572" s="24">
        <f t="shared" ref="AX572" si="968">+AP572/BW572</f>
        <v>60280.900532859683</v>
      </c>
      <c r="AY572" s="308"/>
      <c r="AZ572" s="111"/>
      <c r="BA572" s="65">
        <f t="shared" ref="BA572" si="969">+BC572-BC571</f>
        <v>408356</v>
      </c>
      <c r="BB572" s="66"/>
      <c r="BC572" s="66">
        <v>644748656</v>
      </c>
      <c r="BD572" s="66"/>
      <c r="BE572" s="66">
        <f t="shared" ref="BE572" si="970">+D572</f>
        <v>26933</v>
      </c>
      <c r="BF572" s="66"/>
      <c r="BG572" s="144">
        <f t="shared" ref="BG572" si="971">+BE572/BA572</f>
        <v>6.5954706187738146E-2</v>
      </c>
      <c r="BH572" s="66"/>
      <c r="BI572" s="170"/>
      <c r="BJ572" s="66"/>
      <c r="BK572" s="66">
        <f t="shared" ref="BK572" si="972">SUM(BA566:BA572)</f>
        <v>10934841</v>
      </c>
      <c r="BL572" s="66"/>
      <c r="BM572" s="144">
        <f t="shared" ref="BM572" si="973">+Q572/BK572</f>
        <v>5.656515718884253E-2</v>
      </c>
      <c r="BN572" s="65">
        <f t="shared" ref="BN572" si="974">+BC572/BW572</f>
        <v>1145201.8756660747</v>
      </c>
      <c r="BO572" s="66"/>
      <c r="BP572" s="66">
        <f t="shared" ref="BP572" si="975">+BP571+BE572</f>
        <v>41324757</v>
      </c>
      <c r="BQ572" s="66"/>
      <c r="BR572" s="435">
        <f t="shared" ref="BR572" si="976">+BP572/BC572</f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3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ref="H573" si="977">+H572+D573</f>
        <v>42305464</v>
      </c>
      <c r="I573" s="16"/>
      <c r="J573" s="436">
        <f t="shared" ref="J573" si="978">+D573/H572</f>
        <v>1.7458198200950067E-3</v>
      </c>
      <c r="K573" s="16"/>
      <c r="L573" s="16"/>
      <c r="M573" s="16"/>
      <c r="N573" s="16">
        <f t="shared" ref="N573" si="979">SUM(D567:D573)</f>
        <v>610851</v>
      </c>
      <c r="O573" s="16">
        <f t="shared" ref="O573" si="980">+H573/BW573</f>
        <v>75009.687943262412</v>
      </c>
      <c r="P573" s="41"/>
      <c r="Q573" s="17">
        <f t="shared" ref="Q573" si="981">SUM(D567:D573)</f>
        <v>610851</v>
      </c>
      <c r="R573" s="16"/>
      <c r="S573" s="60">
        <f t="shared" ref="S573" si="982">+(Q573-Q566)/Q566</f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ref="Z573" si="983">SUM(W568:W573)</f>
        <v>7505</v>
      </c>
      <c r="AA573" s="33">
        <f t="shared" ref="AA573" si="984">+AA572+W573</f>
        <v>677060</v>
      </c>
      <c r="AB573" s="33"/>
      <c r="AC573" s="46">
        <f t="shared" ref="AC573" si="985">+AA573/H573</f>
        <v>1.6004079283943085E-2</v>
      </c>
      <c r="AD573" s="33"/>
      <c r="AE573" s="33">
        <f t="shared" ref="AE573" si="986">+AA573/BW573</f>
        <v>1200.4609929078015</v>
      </c>
      <c r="AF573" s="50"/>
      <c r="AG573" s="33">
        <f t="shared" ref="AG573" si="987">SUM(W567:W573)</f>
        <v>9341</v>
      </c>
      <c r="AH573" s="33">
        <f>SUM(D544:D1092)</f>
        <v>1122554517.060914</v>
      </c>
      <c r="AI573" s="213">
        <f t="shared" ref="AI573" si="988">+(AG573-AG566)/AG566</f>
        <v>-0.11902291804206357</v>
      </c>
      <c r="AJ573" s="50"/>
      <c r="AK573" s="111"/>
      <c r="AL573" s="23">
        <f t="shared" ref="AL573" si="989">+AP573-AP572</f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ref="AR573" si="990">+AL573/AP572</f>
        <v>6.3830827298850465E-3</v>
      </c>
      <c r="AS573" s="25"/>
      <c r="AT573" s="25"/>
      <c r="AU573" s="24"/>
      <c r="AV573" s="298">
        <f t="shared" ref="AV573" si="991">+AP573/H573</f>
        <v>0.80733725080996632</v>
      </c>
      <c r="AW573" s="298"/>
      <c r="AX573" s="24">
        <f t="shared" ref="AX573" si="992">+AP573/BW573</f>
        <v>60558.115248226954</v>
      </c>
      <c r="AY573" s="308"/>
      <c r="AZ573" s="111"/>
      <c r="BA573" s="65">
        <f t="shared" ref="BA573" si="993">+BC573-BC572</f>
        <v>4512688</v>
      </c>
      <c r="BB573" s="66"/>
      <c r="BC573" s="66">
        <v>649261344</v>
      </c>
      <c r="BD573" s="66"/>
      <c r="BE573" s="66">
        <f t="shared" ref="BE573" si="994">+D573</f>
        <v>73729</v>
      </c>
      <c r="BF573" s="66"/>
      <c r="BG573" s="144">
        <f t="shared" ref="BG573" si="995">+BE573/BA573</f>
        <v>1.6338155884031869E-2</v>
      </c>
      <c r="BH573" s="66"/>
      <c r="BI573" s="170"/>
      <c r="BJ573" s="66"/>
      <c r="BK573" s="66">
        <f t="shared" ref="BK573" si="996">SUM(BA567:BA573)</f>
        <v>12737407</v>
      </c>
      <c r="BL573" s="66"/>
      <c r="BM573" s="144">
        <f t="shared" ref="BM573" si="997">+Q573/BK573</f>
        <v>4.7957249069610478E-2</v>
      </c>
      <c r="BN573" s="65">
        <f t="shared" ref="BN573" si="998">+BC573/BW573</f>
        <v>1151172.5957446808</v>
      </c>
      <c r="BO573" s="66"/>
      <c r="BP573" s="66">
        <f t="shared" ref="BP573" si="999">+BP572+BE573</f>
        <v>41398486</v>
      </c>
      <c r="BQ573" s="66"/>
      <c r="BR573" s="435">
        <f t="shared" ref="BR573" si="1000">+BP573/BC573</f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3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ref="H574" si="1001">+H573+D574</f>
        <v>42400275</v>
      </c>
      <c r="I574" s="16"/>
      <c r="J574" s="436">
        <f t="shared" ref="J574" si="1002">+D574/H573</f>
        <v>2.2411053097065666E-3</v>
      </c>
      <c r="K574" s="16"/>
      <c r="L574" s="16"/>
      <c r="M574" s="16"/>
      <c r="N574" s="16">
        <f t="shared" ref="N574" si="1003">SUM(D568:D574)</f>
        <v>600029</v>
      </c>
      <c r="O574" s="16">
        <f t="shared" ref="O574" si="1004">+H574/BW574</f>
        <v>75044.734513274336</v>
      </c>
      <c r="P574" s="41"/>
      <c r="Q574" s="17">
        <f t="shared" ref="Q574" si="1005">SUM(D568:D574)</f>
        <v>600029</v>
      </c>
      <c r="R574" s="16"/>
      <c r="S574" s="60">
        <f t="shared" ref="S574" si="1006">+(Q574-Q567)/Q567</f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ref="Z574" si="1007">SUM(W569:W574)</f>
        <v>7126</v>
      </c>
      <c r="AA574" s="33">
        <f t="shared" ref="AA574" si="1008">+AA573+W574</f>
        <v>678871</v>
      </c>
      <c r="AB574" s="33"/>
      <c r="AC574" s="46">
        <f t="shared" ref="AC574" si="1009">+AA574/H574</f>
        <v>1.6011004645606661E-2</v>
      </c>
      <c r="AD574" s="33"/>
      <c r="AE574" s="33">
        <f t="shared" ref="AE574" si="1010">+AA574/BW574</f>
        <v>1201.5415929203539</v>
      </c>
      <c r="AF574" s="50"/>
      <c r="AG574" s="33">
        <f t="shared" ref="AG574" si="1011">SUM(W568:W574)</f>
        <v>9316</v>
      </c>
      <c r="AH574" s="33">
        <f>SUM(D545:D1093)</f>
        <v>1122518931.060914</v>
      </c>
      <c r="AI574" s="213">
        <f t="shared" ref="AI574" si="1012">+(AG574-AG567)/AG567</f>
        <v>-0.11377473363774733</v>
      </c>
      <c r="AJ574" s="50"/>
      <c r="AK574" s="111"/>
      <c r="AL574" s="23">
        <f t="shared" ref="AL574" si="1013">+AP574-AP573</f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ref="AR574" si="1014">+AL574/AP573</f>
        <v>3.7284389237850976E-3</v>
      </c>
      <c r="AS574" s="25"/>
      <c r="AT574" s="25"/>
      <c r="AU574" s="24"/>
      <c r="AV574" s="298">
        <f t="shared" ref="AV574" si="1015">+AP574/H574</f>
        <v>0.80853534558443307</v>
      </c>
      <c r="AW574" s="298"/>
      <c r="AX574" s="24">
        <f t="shared" ref="AX574" si="1016">+AP574/BW574</f>
        <v>60676.320353982301</v>
      </c>
      <c r="AY574" s="308"/>
      <c r="AZ574" s="111"/>
      <c r="BA574" s="65">
        <f t="shared" ref="BA574" si="1017">+BC574-BC573</f>
        <v>1427929</v>
      </c>
      <c r="BB574" s="66"/>
      <c r="BC574" s="66">
        <v>650689273</v>
      </c>
      <c r="BD574" s="66"/>
      <c r="BE574" s="66">
        <f t="shared" ref="BE574" si="1018">+D574</f>
        <v>94811</v>
      </c>
      <c r="BF574" s="66"/>
      <c r="BG574" s="144">
        <f t="shared" ref="BG574" si="1019">+BE574/BA574</f>
        <v>6.6397558982274327E-2</v>
      </c>
      <c r="BH574" s="66"/>
      <c r="BI574" s="170"/>
      <c r="BJ574" s="66"/>
      <c r="BK574" s="66">
        <f t="shared" ref="BK574" si="1020">SUM(BA568:BA574)</f>
        <v>12639534</v>
      </c>
      <c r="BL574" s="66"/>
      <c r="BM574" s="144">
        <f t="shared" ref="BM574" si="1021">+Q574/BK574</f>
        <v>4.7472398903313999E-2</v>
      </c>
      <c r="BN574" s="65">
        <f t="shared" ref="BN574" si="1022">+BC574/BW574</f>
        <v>1151662.4300884956</v>
      </c>
      <c r="BO574" s="66"/>
      <c r="BP574" s="66">
        <f t="shared" ref="BP574" si="1023">+BP573+BE574</f>
        <v>41493297</v>
      </c>
      <c r="BQ574" s="66"/>
      <c r="BR574" s="435">
        <f t="shared" ref="BR574" si="1024">+BP574/BC574</f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3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ref="H575" si="1025">+H574+D575</f>
        <v>42508262</v>
      </c>
      <c r="I575" s="16"/>
      <c r="J575" s="436">
        <f t="shared" ref="J575" si="1026">+D575/H574</f>
        <v>2.5468466890839741E-3</v>
      </c>
      <c r="K575" s="16"/>
      <c r="L575" s="16"/>
      <c r="M575" s="16"/>
      <c r="N575" s="16">
        <f t="shared" ref="N575" si="1027">SUM(D569:D575)</f>
        <v>584740</v>
      </c>
      <c r="O575" s="16">
        <f t="shared" ref="O575" si="1028">+H575/BW575</f>
        <v>75102.936395759723</v>
      </c>
      <c r="P575" s="41"/>
      <c r="Q575" s="17">
        <f t="shared" ref="Q575" si="1029">SUM(D569:D575)</f>
        <v>584740</v>
      </c>
      <c r="R575" s="16"/>
      <c r="S575" s="60">
        <f t="shared" ref="S575" si="1030">+(Q575-Q568)/Q568</f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ref="Z575" si="1031">SUM(W570:W575)</f>
        <v>7416</v>
      </c>
      <c r="AA575" s="33">
        <f t="shared" ref="AA575" si="1032">+AA574+W575</f>
        <v>680973</v>
      </c>
      <c r="AB575" s="33"/>
      <c r="AC575" s="46">
        <f t="shared" ref="AC575" si="1033">+AA575/H575</f>
        <v>1.6019779872439858E-2</v>
      </c>
      <c r="AD575" s="33"/>
      <c r="AE575" s="33">
        <f t="shared" ref="AE575" si="1034">+AA575/BW575</f>
        <v>1203.1325088339222</v>
      </c>
      <c r="AF575" s="50"/>
      <c r="AG575" s="33">
        <f t="shared" ref="AG575" si="1035">SUM(W569:W575)</f>
        <v>9228</v>
      </c>
      <c r="AH575" s="33">
        <f>SUM(D546:D1094)</f>
        <v>1122479287.060914</v>
      </c>
      <c r="AI575" s="213">
        <f t="shared" ref="AI575" si="1036">+(AG575-AG568)/AG568</f>
        <v>-0.11896123734962764</v>
      </c>
      <c r="AJ575" s="50"/>
      <c r="AK575" s="111"/>
      <c r="AL575" s="23">
        <f t="shared" ref="AL575" si="1037">+AP575-AP574</f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ref="AR575" si="1038">+AL575/AP574</f>
        <v>3.2146494086523992E-3</v>
      </c>
      <c r="AS575" s="25"/>
      <c r="AT575" s="25"/>
      <c r="AU575" s="24"/>
      <c r="AV575" s="298">
        <f t="shared" ref="AV575" si="1039">+AP575/H575</f>
        <v>0.80907391603072365</v>
      </c>
      <c r="AW575" s="298"/>
      <c r="AX575" s="24">
        <f t="shared" ref="AX575" si="1040">+AP575/BW575</f>
        <v>60763.826855123676</v>
      </c>
      <c r="AY575" s="308"/>
      <c r="AZ575" s="111"/>
      <c r="BA575" s="65">
        <f t="shared" ref="BA575" si="1041">+BC575-BC574</f>
        <v>1700356</v>
      </c>
      <c r="BB575" s="66"/>
      <c r="BC575" s="66">
        <v>652389629</v>
      </c>
      <c r="BD575" s="66"/>
      <c r="BE575" s="66">
        <f t="shared" ref="BE575" si="1042">+D575</f>
        <v>107987</v>
      </c>
      <c r="BF575" s="66"/>
      <c r="BG575" s="144">
        <f t="shared" ref="BG575" si="1043">+BE575/BA575</f>
        <v>6.3508465286093024E-2</v>
      </c>
      <c r="BH575" s="66"/>
      <c r="BI575" s="170"/>
      <c r="BJ575" s="66"/>
      <c r="BK575" s="66">
        <f t="shared" ref="BK575" si="1044">SUM(BA569:BA575)</f>
        <v>12556773</v>
      </c>
      <c r="BL575" s="66"/>
      <c r="BM575" s="144">
        <f t="shared" ref="BM575" si="1045">+Q575/BK575</f>
        <v>4.6567696971188378E-2</v>
      </c>
      <c r="BN575" s="65">
        <f t="shared" ref="BN575" si="1046">+BC575/BW575</f>
        <v>1152631.8533568904</v>
      </c>
      <c r="BO575" s="66"/>
      <c r="BP575" s="66">
        <f t="shared" ref="BP575" si="1047">+BP574+BE575</f>
        <v>41601284</v>
      </c>
      <c r="BQ575" s="66"/>
      <c r="BR575" s="435">
        <f t="shared" ref="BR575" si="1048">+BP575/BC575</f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3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ref="H576" si="1049">+H575+D576</f>
        <v>42616987</v>
      </c>
      <c r="I576" s="16"/>
      <c r="J576" s="436">
        <f t="shared" ref="J576" si="1050">+D576/H575</f>
        <v>2.5577380698368706E-3</v>
      </c>
      <c r="K576" s="16"/>
      <c r="L576" s="16"/>
      <c r="M576" s="16"/>
      <c r="N576" s="16">
        <f t="shared" ref="N576" si="1051">SUM(D570:D576)</f>
        <v>579543</v>
      </c>
      <c r="O576" s="16">
        <f t="shared" ref="O576" si="1052">+H576/BW576</f>
        <v>75162.234567901236</v>
      </c>
      <c r="P576" s="41"/>
      <c r="Q576" s="17">
        <f t="shared" ref="Q576" si="1053">SUM(D570:D576)</f>
        <v>579543</v>
      </c>
      <c r="R576" s="16"/>
      <c r="S576" s="60">
        <f t="shared" ref="S576" si="1054">+(Q576-Q569)/Q569</f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ref="Z576" si="1055">SUM(W571:W576)</f>
        <v>7471</v>
      </c>
      <c r="AA576" s="33">
        <f t="shared" ref="AA576" si="1056">+AA575+W576</f>
        <v>682849</v>
      </c>
      <c r="AB576" s="33"/>
      <c r="AC576" s="46">
        <f t="shared" ref="AC576" si="1057">+AA576/H576</f>
        <v>1.6022930011452944E-2</v>
      </c>
      <c r="AD576" s="33"/>
      <c r="AE576" s="33">
        <f t="shared" ref="AE576" si="1058">+AA576/BW576</f>
        <v>1204.3192239858906</v>
      </c>
      <c r="AF576" s="50"/>
      <c r="AG576" s="33">
        <f t="shared" ref="AG576" si="1059">SUM(W570:W576)</f>
        <v>9292</v>
      </c>
      <c r="AH576" s="33">
        <f>SUM(D547:D1095)</f>
        <v>1122363511.060914</v>
      </c>
      <c r="AI576" s="213">
        <f t="shared" ref="AI576" si="1060">+(AG576-AG569)/AG569</f>
        <v>-9.8913886733902251E-2</v>
      </c>
      <c r="AJ576" s="50"/>
      <c r="AK576" s="111"/>
      <c r="AL576" s="23">
        <f t="shared" ref="AL576" si="1061">+AP576-AP575</f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ref="AR576" si="1062">+AL576/AP575</f>
        <v>2.5239642122489767E-3</v>
      </c>
      <c r="AS576" s="25"/>
      <c r="AT576" s="25"/>
      <c r="AU576" s="24"/>
      <c r="AV576" s="298">
        <f t="shared" ref="AV576" si="1063">+AP576/H576</f>
        <v>0.80904666019678961</v>
      </c>
      <c r="AW576" s="298"/>
      <c r="AX576" s="24">
        <f t="shared" ref="AX576" si="1064">+AP576/BW576</f>
        <v>60809.754850088182</v>
      </c>
      <c r="AY576" s="308"/>
      <c r="AZ576" s="111"/>
      <c r="BA576" s="65">
        <f t="shared" ref="BA576" si="1065">+BC576-BC575</f>
        <v>1776421</v>
      </c>
      <c r="BB576" s="66"/>
      <c r="BC576" s="66">
        <v>654166050</v>
      </c>
      <c r="BD576" s="66"/>
      <c r="BE576" s="66">
        <f t="shared" ref="BE576" si="1066">+D576</f>
        <v>108725</v>
      </c>
      <c r="BF576" s="66"/>
      <c r="BG576" s="144">
        <f t="shared" ref="BG576" si="1067">+BE576/BA576</f>
        <v>6.1204523026917604E-2</v>
      </c>
      <c r="BH576" s="66"/>
      <c r="BI576" s="170"/>
      <c r="BJ576" s="66"/>
      <c r="BK576" s="66">
        <f t="shared" ref="BK576" si="1068">SUM(BA570:BA576)</f>
        <v>12314676</v>
      </c>
      <c r="BL576" s="66"/>
      <c r="BM576" s="144">
        <f t="shared" ref="BM576" si="1069">+Q576/BK576</f>
        <v>4.7061165068411057E-2</v>
      </c>
      <c r="BN576" s="65">
        <f t="shared" ref="BN576" si="1070">+BC576/BW576</f>
        <v>1153732.0105820105</v>
      </c>
      <c r="BO576" s="66"/>
      <c r="BP576" s="66">
        <f t="shared" ref="BP576" si="1071">+BP575+BE576</f>
        <v>41710009</v>
      </c>
      <c r="BQ576" s="66"/>
      <c r="BR576" s="435">
        <f t="shared" ref="BR576" si="1072">+BP576/BC576</f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3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ref="H577" si="1073">+H576+D577</f>
        <v>42723285</v>
      </c>
      <c r="I577" s="16"/>
      <c r="J577" s="436">
        <f t="shared" ref="J577" si="1074">+D577/H576</f>
        <v>2.4942636137087778E-3</v>
      </c>
      <c r="K577" s="16"/>
      <c r="L577" s="16"/>
      <c r="M577" s="16"/>
      <c r="N577" s="16">
        <f t="shared" ref="N577" si="1075">SUM(D571:D577)</f>
        <v>564965</v>
      </c>
      <c r="O577" s="16">
        <f t="shared" ref="O577" si="1076">+H577/BW577</f>
        <v>75217.051056338023</v>
      </c>
      <c r="P577" s="41"/>
      <c r="Q577" s="17">
        <f t="shared" ref="Q577" si="1077">SUM(D571:D577)</f>
        <v>564965</v>
      </c>
      <c r="R577" s="16"/>
      <c r="S577" s="60">
        <f t="shared" ref="S577" si="1078">+(Q577-Q570)/Q570</f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ref="Z577" si="1079">SUM(W572:W577)</f>
        <v>8718</v>
      </c>
      <c r="AA577" s="33">
        <f t="shared" ref="AA577" si="1080">+AA576+W577</f>
        <v>684786</v>
      </c>
      <c r="AB577" s="33"/>
      <c r="AC577" s="46">
        <f t="shared" ref="AC577" si="1081">+AA577/H577</f>
        <v>1.6028402310356051E-2</v>
      </c>
      <c r="AD577" s="33"/>
      <c r="AE577" s="33">
        <f t="shared" ref="AE577" si="1082">+AA577/BW577</f>
        <v>1205.6091549295775</v>
      </c>
      <c r="AF577" s="50"/>
      <c r="AG577" s="33">
        <f t="shared" ref="AG577" si="1083">SUM(W571:W577)</f>
        <v>9408</v>
      </c>
      <c r="AH577" s="33">
        <f>SUM(D548:D1096)</f>
        <v>1122205752.060914</v>
      </c>
      <c r="AI577" s="213">
        <f t="shared" ref="AI577" si="1084">+(AG577-AG570)/AG570</f>
        <v>-7.1181755355908774E-2</v>
      </c>
      <c r="AJ577" s="50"/>
      <c r="AK577" s="111"/>
      <c r="AL577" s="23">
        <f t="shared" ref="AL577" si="1085">+AP577-AP576</f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ref="AR577" si="1086">+AL577/AP576</f>
        <v>2.8534651873911789E-3</v>
      </c>
      <c r="AS577" s="25"/>
      <c r="AT577" s="25"/>
      <c r="AU577" s="24"/>
      <c r="AV577" s="298">
        <f t="shared" ref="AV577" si="1087">+AP577/H577</f>
        <v>0.80933654797378063</v>
      </c>
      <c r="AW577" s="298"/>
      <c r="AX577" s="24">
        <f t="shared" ref="AX577" si="1088">+AP577/BW577</f>
        <v>60875.908450704228</v>
      </c>
      <c r="AY577" s="308"/>
      <c r="AZ577" s="111"/>
      <c r="BA577" s="65">
        <f t="shared" ref="BA577" si="1089">+BC577-BC576</f>
        <v>2387687</v>
      </c>
      <c r="BB577" s="66"/>
      <c r="BC577" s="66">
        <v>656553737</v>
      </c>
      <c r="BD577" s="66"/>
      <c r="BE577" s="66">
        <f t="shared" ref="BE577" si="1090">+D577</f>
        <v>106298</v>
      </c>
      <c r="BF577" s="66"/>
      <c r="BG577" s="144">
        <f t="shared" ref="BG577" si="1091">+BE577/BA577</f>
        <v>4.4519235561445034E-2</v>
      </c>
      <c r="BH577" s="66"/>
      <c r="BI577" s="170"/>
      <c r="BJ577" s="66"/>
      <c r="BK577" s="66">
        <f t="shared" ref="BK577" si="1092">SUM(BA571:BA577)</f>
        <v>12787030</v>
      </c>
      <c r="BL577" s="66"/>
      <c r="BM577" s="144">
        <f t="shared" ref="BM577" si="1093">+Q577/BK577</f>
        <v>4.4182660086040305E-2</v>
      </c>
      <c r="BN577" s="65">
        <f t="shared" ref="BN577" si="1094">+BC577/BW577</f>
        <v>1155904.4665492957</v>
      </c>
      <c r="BO577" s="66"/>
      <c r="BP577" s="66">
        <f t="shared" ref="BP577" si="1095">+BP576+BE577</f>
        <v>41816307</v>
      </c>
      <c r="BQ577" s="66"/>
      <c r="BR577" s="435">
        <f t="shared" ref="BR577" si="1096">+BP577/BC577</f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3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ref="H578" si="1097">+H577+D578</f>
        <v>42765642</v>
      </c>
      <c r="I578" s="16"/>
      <c r="J578" s="436">
        <f t="shared" ref="J578" si="1098">+D578/H577</f>
        <v>9.9142657218423153E-4</v>
      </c>
      <c r="K578" s="16"/>
      <c r="L578" s="16"/>
      <c r="M578" s="16"/>
      <c r="N578" s="16">
        <f t="shared" ref="N578" si="1099">SUM(D572:D578)</f>
        <v>560840</v>
      </c>
      <c r="O578" s="16">
        <f t="shared" ref="O578" si="1100">+H578/BW578</f>
        <v>75159.300527240775</v>
      </c>
      <c r="P578" s="41"/>
      <c r="Q578" s="17">
        <f t="shared" ref="Q578" si="1101">SUM(D572:D578)</f>
        <v>560840</v>
      </c>
      <c r="R578" s="16"/>
      <c r="S578" s="60">
        <f t="shared" ref="S578" si="1102">+(Q578-Q571)/Q571</f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ref="Z578" si="1103">SUM(W573:W578)</f>
        <v>9040</v>
      </c>
      <c r="AA578" s="33">
        <f t="shared" ref="AA578" si="1104">+AA577+W578</f>
        <v>685367</v>
      </c>
      <c r="AB578" s="33"/>
      <c r="AC578" s="46">
        <f t="shared" ref="AC578" si="1105">+AA578/H578</f>
        <v>1.6026112737884304E-2</v>
      </c>
      <c r="AD578" s="33"/>
      <c r="AE578" s="33">
        <f t="shared" ref="AE578" si="1106">+AA578/BW578</f>
        <v>1204.5114235500878</v>
      </c>
      <c r="AF578" s="50"/>
      <c r="AG578" s="33">
        <f t="shared" ref="AG578" si="1107">SUM(W572:W578)</f>
        <v>9299</v>
      </c>
      <c r="AH578" s="33">
        <f>SUM(D549:D1097)</f>
        <v>1122045004.060914</v>
      </c>
      <c r="AI578" s="213">
        <f t="shared" ref="AI578" si="1108">+(AG578-AG571)/AG571</f>
        <v>-3.3769742310889445E-2</v>
      </c>
      <c r="AJ578" s="50"/>
      <c r="AK578" s="111"/>
      <c r="AL578" s="23">
        <f t="shared" ref="AL578" si="1109">+AP578-AP577</f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ref="AR578" si="1110">+AL578/AP577</f>
        <v>1.5367789866686779E-3</v>
      </c>
      <c r="AS578" s="25"/>
      <c r="AT578" s="25"/>
      <c r="AU578" s="24"/>
      <c r="AV578" s="298">
        <f t="shared" ref="AV578" si="1111">+AP578/H578</f>
        <v>0.8097774844582013</v>
      </c>
      <c r="AW578" s="298"/>
      <c r="AX578" s="24">
        <f t="shared" ref="AX578" si="1112">+AP578/BW578</f>
        <v>60862.309314586993</v>
      </c>
      <c r="AY578" s="308"/>
      <c r="AZ578" s="111"/>
      <c r="BA578" s="65">
        <f t="shared" ref="BA578" si="1113">+BC578-BC577</f>
        <v>549020</v>
      </c>
      <c r="BB578" s="66"/>
      <c r="BC578" s="66">
        <v>657102757</v>
      </c>
      <c r="BD578" s="66"/>
      <c r="BE578" s="66">
        <f t="shared" ref="BE578" si="1114">+D578</f>
        <v>42357</v>
      </c>
      <c r="BF578" s="66"/>
      <c r="BG578" s="144">
        <f t="shared" ref="BG578" si="1115">+BE578/BA578</f>
        <v>7.7150194892717933E-2</v>
      </c>
      <c r="BH578" s="66"/>
      <c r="BI578" s="170"/>
      <c r="BJ578" s="66"/>
      <c r="BK578" s="66">
        <f t="shared" ref="BK578" si="1116">SUM(BA572:BA578)</f>
        <v>12762457</v>
      </c>
      <c r="BL578" s="66"/>
      <c r="BM578" s="144">
        <f t="shared" ref="BM578" si="1117">+Q578/BK578</f>
        <v>4.3944516326284197E-2</v>
      </c>
      <c r="BN578" s="65">
        <f t="shared" ref="BN578" si="1118">+BC578/BW578</f>
        <v>1154837.8857644992</v>
      </c>
      <c r="BO578" s="66"/>
      <c r="BP578" s="66">
        <f t="shared" ref="BP578" si="1119">+BP577+BE578</f>
        <v>41858664</v>
      </c>
      <c r="BQ578" s="66"/>
      <c r="BR578" s="435">
        <f t="shared" ref="BR578" si="1120">+BP578/BC578</f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3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ref="H579" si="1121">+H578+D579</f>
        <v>42790336</v>
      </c>
      <c r="I579" s="16"/>
      <c r="J579" s="436">
        <f t="shared" ref="J579" si="1122">+D579/H578</f>
        <v>5.7742614971149041E-4</v>
      </c>
      <c r="K579" s="16"/>
      <c r="L579" s="16"/>
      <c r="M579" s="16"/>
      <c r="N579" s="16">
        <f t="shared" ref="N579" si="1123">SUM(D573:D579)</f>
        <v>558601</v>
      </c>
      <c r="O579" s="16">
        <f t="shared" ref="O579" si="1124">+H579/BW579</f>
        <v>75070.764912280705</v>
      </c>
      <c r="P579" s="41"/>
      <c r="Q579" s="17">
        <f t="shared" ref="Q579" si="1125">SUM(D573:D579)</f>
        <v>558601</v>
      </c>
      <c r="R579" s="16"/>
      <c r="S579" s="60">
        <f t="shared" ref="S579" si="1126">+(Q579-Q572)/Q572</f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ref="Z579" si="1127">SUM(W574:W579)</f>
        <v>8824</v>
      </c>
      <c r="AA579" s="33">
        <f t="shared" ref="AA579" si="1128">+AA578+W579</f>
        <v>685884</v>
      </c>
      <c r="AB579" s="33"/>
      <c r="AC579" s="46">
        <f t="shared" ref="AC579" si="1129">+AA579/H579</f>
        <v>1.6028946349007402E-2</v>
      </c>
      <c r="AD579" s="33"/>
      <c r="AE579" s="33">
        <f t="shared" ref="AE579" si="1130">+AA579/BW579</f>
        <v>1203.3052631578948</v>
      </c>
      <c r="AF579" s="50"/>
      <c r="AG579" s="33">
        <f t="shared" ref="AG579" si="1131">SUM(W573:W579)</f>
        <v>9557</v>
      </c>
      <c r="AH579" s="33">
        <f>SUM(D550:D1098)</f>
        <v>1121873879.060914</v>
      </c>
      <c r="AI579" s="213">
        <f t="shared" ref="AI579" si="1132">+(AG579-AG572)/AG572</f>
        <v>2.7966010541034741E-2</v>
      </c>
      <c r="AJ579" s="50"/>
      <c r="AK579" s="111"/>
      <c r="AL579" s="23">
        <f t="shared" ref="AL579" si="1133">+AP579-AP578</f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ref="AR579" si="1134">+AL579/AP578</f>
        <v>9.9071187047175026E-4</v>
      </c>
      <c r="AS579" s="25"/>
      <c r="AT579" s="25"/>
      <c r="AU579" s="24"/>
      <c r="AV579" s="298">
        <f t="shared" ref="AV579" si="1135">+AP579/H579</f>
        <v>0.81011196079413816</v>
      </c>
      <c r="AW579" s="298"/>
      <c r="AX579" s="24">
        <f t="shared" ref="AX579" si="1136">+AP579/BW579</f>
        <v>60815.724561403506</v>
      </c>
      <c r="AY579" s="308"/>
      <c r="AZ579" s="111"/>
      <c r="BA579" s="65">
        <f t="shared" ref="BA579" si="1137">+BC579-BC578</f>
        <v>311143</v>
      </c>
      <c r="BB579" s="66"/>
      <c r="BC579" s="66">
        <v>657413900</v>
      </c>
      <c r="BD579" s="66"/>
      <c r="BE579" s="66">
        <f t="shared" ref="BE579" si="1138">+D579</f>
        <v>24694</v>
      </c>
      <c r="BF579" s="66"/>
      <c r="BG579" s="144">
        <f t="shared" ref="BG579" si="1139">+BE579/BA579</f>
        <v>7.9365436471333123E-2</v>
      </c>
      <c r="BH579" s="66"/>
      <c r="BI579" s="170"/>
      <c r="BJ579" s="66"/>
      <c r="BK579" s="66">
        <f t="shared" ref="BK579" si="1140">SUM(BA573:BA579)</f>
        <v>12665244</v>
      </c>
      <c r="BL579" s="66"/>
      <c r="BM579" s="144">
        <f t="shared" ref="BM579" si="1141">+Q579/BK579</f>
        <v>4.4105032638929023E-2</v>
      </c>
      <c r="BN579" s="65">
        <f t="shared" ref="BN579" si="1142">+BC579/BW579</f>
        <v>1153357.7192982456</v>
      </c>
      <c r="BO579" s="66"/>
      <c r="BP579" s="66">
        <f t="shared" ref="BP579" si="1143">+BP578+BE579</f>
        <v>41883358</v>
      </c>
      <c r="BQ579" s="66"/>
      <c r="BR579" s="435">
        <f t="shared" ref="BR579" si="1144">+BP579/BC579</f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3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ref="H580" si="1145">+H579+D580</f>
        <v>42855327</v>
      </c>
      <c r="I580" s="16"/>
      <c r="J580" s="436">
        <f t="shared" ref="J580" si="1146">+D580/H579</f>
        <v>1.5188242504101861E-3</v>
      </c>
      <c r="K580" s="16"/>
      <c r="L580" s="16"/>
      <c r="M580" s="16"/>
      <c r="N580" s="16">
        <f t="shared" ref="N580" si="1147">SUM(D574:D580)</f>
        <v>549863</v>
      </c>
      <c r="O580" s="16">
        <f>+H580/BW580</f>
        <v>75053.112084063046</v>
      </c>
      <c r="P580" s="41"/>
      <c r="Q580" s="17">
        <f t="shared" ref="Q580" si="1148">SUM(D574:D580)</f>
        <v>549863</v>
      </c>
      <c r="R580" s="16"/>
      <c r="S580" s="60">
        <f t="shared" ref="S580" si="1149">+(Q580-Q573)/Q573</f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ref="Z580" si="1150">SUM(W575:W580)</f>
        <v>7664</v>
      </c>
      <c r="AA580" s="33">
        <f t="shared" ref="AA580" si="1151">+AA579+W580</f>
        <v>686535</v>
      </c>
      <c r="AB580" s="33"/>
      <c r="AC580" s="46">
        <f t="shared" ref="AC580" si="1152">+AA580/H580</f>
        <v>1.6019828760144569E-2</v>
      </c>
      <c r="AD580" s="33"/>
      <c r="AE580" s="33">
        <f t="shared" ref="AE580:AE582" si="1153">+AA580/BW580</f>
        <v>1202.3380035026269</v>
      </c>
      <c r="AF580" s="50"/>
      <c r="AG580" s="33">
        <f t="shared" ref="AG580" si="1154">SUM(W574:W580)</f>
        <v>9475</v>
      </c>
      <c r="AH580" s="33">
        <f>SUM(D551:D1099)</f>
        <v>1121801791.060914</v>
      </c>
      <c r="AI580" s="213">
        <f t="shared" ref="AI580" si="1155">+(AG580-AG573)/AG573</f>
        <v>1.4345359169253826E-2</v>
      </c>
      <c r="AJ580" s="50"/>
      <c r="AK580" s="111" t="s">
        <v>26</v>
      </c>
      <c r="AL580" s="23">
        <f t="shared" ref="AL580" si="1156">+AP580-AP579</f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ref="AR580" si="1157">+AL580/AP579</f>
        <v>4.327135730679995E-3</v>
      </c>
      <c r="AS580" s="25"/>
      <c r="AT580" s="25"/>
      <c r="AU580" s="24"/>
      <c r="AV580" s="298">
        <f t="shared" ref="AV580" si="1158">+AP580/H580</f>
        <v>0.81238355735799195</v>
      </c>
      <c r="AW580" s="298"/>
      <c r="AX580" s="24">
        <f t="shared" ref="AX580" si="1159">+AP580/BW580</f>
        <v>60971.914185639231</v>
      </c>
      <c r="AY580" s="308"/>
      <c r="AZ580" s="111" t="s">
        <v>26</v>
      </c>
      <c r="BA580" s="65">
        <f t="shared" ref="BA580" si="1160">+BC580-BC579</f>
        <v>2200000</v>
      </c>
      <c r="BB580" s="66"/>
      <c r="BC580" s="66">
        <f>+BC579+2200000</f>
        <v>659613900</v>
      </c>
      <c r="BD580" s="66"/>
      <c r="BE580" s="66">
        <f t="shared" ref="BE580" si="1161">+D580</f>
        <v>64991</v>
      </c>
      <c r="BF580" s="66"/>
      <c r="BG580" s="144">
        <f t="shared" ref="BG580" si="1162">+BE580/BA580</f>
        <v>2.9541363636363636E-2</v>
      </c>
      <c r="BH580" s="66"/>
      <c r="BI580" s="170"/>
      <c r="BJ580" s="66"/>
      <c r="BK580" s="66">
        <f t="shared" ref="BK580" si="1163">SUM(BA574:BA580)</f>
        <v>10352556</v>
      </c>
      <c r="BL580" s="66"/>
      <c r="BM580" s="144">
        <f t="shared" ref="BM580" si="1164">+Q580/BK580</f>
        <v>5.3113743118124647E-2</v>
      </c>
      <c r="BN580" s="65">
        <f t="shared" ref="BN580" si="1165">+BC580/BW580</f>
        <v>1155190.7180385289</v>
      </c>
      <c r="BO580" s="66"/>
      <c r="BP580" s="66">
        <f t="shared" ref="BP580" si="1166">+BP579+BE580</f>
        <v>41948349</v>
      </c>
      <c r="BQ580" s="66"/>
      <c r="BR580" s="435">
        <f t="shared" ref="BR580" si="1167">+BP580/BC580</f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3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ref="H581" si="1168">+H580+D581</f>
        <v>42947574</v>
      </c>
      <c r="I581" s="16"/>
      <c r="J581" s="436">
        <f t="shared" ref="J581" si="1169">+D581/H580</f>
        <v>2.1525212023233422E-3</v>
      </c>
      <c r="K581" s="16"/>
      <c r="L581" s="16"/>
      <c r="M581" s="16"/>
      <c r="N581" s="16">
        <f t="shared" ref="N581" si="1170">SUM(D575:D581)</f>
        <v>547299</v>
      </c>
      <c r="O581" s="16">
        <f t="shared" ref="O581:O582" si="1171">+H581/BW581</f>
        <v>75083.171328671335</v>
      </c>
      <c r="P581" s="41"/>
      <c r="Q581" s="17">
        <f t="shared" ref="Q581" si="1172">SUM(D575:D581)</f>
        <v>547299</v>
      </c>
      <c r="R581" s="16"/>
      <c r="S581" s="60">
        <f t="shared" ref="S581" si="1173">+(Q581-Q574)/Q574</f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ref="Z581" si="1174">SUM(W576:W581)</f>
        <v>7159</v>
      </c>
      <c r="AA581" s="33">
        <f t="shared" ref="AA581" si="1175">+AA580+W581</f>
        <v>688132</v>
      </c>
      <c r="AB581" s="33"/>
      <c r="AC581" s="46">
        <f t="shared" ref="AC581" si="1176">+AA581/H581</f>
        <v>1.6022604676110459E-2</v>
      </c>
      <c r="AD581" s="33"/>
      <c r="AE581" s="33">
        <f t="shared" si="1153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ref="AL581" si="1177">+AP581-AP580</f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ref="AR581" si="1178">+AL581/AP580</f>
        <v>4.3084922997045838E-3</v>
      </c>
      <c r="AS581" s="25"/>
      <c r="AT581" s="25"/>
      <c r="AU581" s="24"/>
      <c r="AV581" s="298">
        <f t="shared" ref="AV581" si="1179">+AP581/H581</f>
        <v>0.81413127083732362</v>
      </c>
      <c r="AW581" s="298"/>
      <c r="AX581" s="24">
        <f t="shared" ref="AX581" si="1180">+AP581/BW581</f>
        <v>61127.557692307695</v>
      </c>
      <c r="AY581" s="308"/>
      <c r="AZ581" s="111" t="s">
        <v>26</v>
      </c>
      <c r="BA581" s="65">
        <f t="shared" ref="BA581:BA582" si="1181">+BC581-BC580</f>
        <v>2200000</v>
      </c>
      <c r="BB581" s="66"/>
      <c r="BC581" s="66">
        <f>+BC580+2200000</f>
        <v>661813900</v>
      </c>
      <c r="BD581" s="66"/>
      <c r="BE581" s="66">
        <f t="shared" ref="BE581:BE582" si="1182">+D581</f>
        <v>92247</v>
      </c>
      <c r="BF581" s="66"/>
      <c r="BG581" s="144">
        <f t="shared" ref="BG581:BG582" si="1183">+BE581/BA581</f>
        <v>4.1930454545454549E-2</v>
      </c>
      <c r="BH581" s="66"/>
      <c r="BI581" s="170"/>
      <c r="BJ581" s="66"/>
      <c r="BK581" s="66"/>
      <c r="BL581" s="66"/>
      <c r="BM581" s="144"/>
      <c r="BN581" s="65">
        <f t="shared" ref="BN581" si="1184">+BC581/BW581</f>
        <v>1157017.3076923077</v>
      </c>
      <c r="BO581" s="66"/>
      <c r="BP581" s="66">
        <f t="shared" ref="BP581" si="1185">+BP580+BE581</f>
        <v>42040596</v>
      </c>
      <c r="BQ581" s="66"/>
      <c r="BR581" s="435">
        <f t="shared" ref="BR581" si="1186">+BP581/BC581</f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3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ref="H582" si="1187">+H581+D582</f>
        <v>43047349</v>
      </c>
      <c r="I582" s="16"/>
      <c r="J582" s="436">
        <f t="shared" ref="J582" si="1188">+D582/H581</f>
        <v>2.3231812814386208E-3</v>
      </c>
      <c r="K582" s="16"/>
      <c r="L582" s="16"/>
      <c r="M582" s="16"/>
      <c r="N582" s="16">
        <f t="shared" ref="N582" si="1189">SUM(D576:D582)</f>
        <v>539087</v>
      </c>
      <c r="O582" s="16">
        <f t="shared" si="1171"/>
        <v>75126.263525305403</v>
      </c>
      <c r="P582" s="41"/>
      <c r="Q582" s="17">
        <f t="shared" ref="Q582" si="1190">SUM(D576:D582)</f>
        <v>539087</v>
      </c>
      <c r="R582" s="16"/>
      <c r="S582" s="60">
        <f t="shared" ref="S582" si="1191">+(Q582-Q575)/Q575</f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ref="Z582" si="1192">SUM(W577:W582)</f>
        <v>7102</v>
      </c>
      <c r="AA582" s="33">
        <f t="shared" ref="AA582" si="1193">+AA581+W582</f>
        <v>689951</v>
      </c>
      <c r="AB582" s="33"/>
      <c r="AC582" s="46">
        <f t="shared" ref="AC582" si="1194">+AA582/H582</f>
        <v>1.6027723333206883E-2</v>
      </c>
      <c r="AD582" s="33"/>
      <c r="AE582" s="33">
        <f t="shared" si="1153"/>
        <v>1204.1029668411868</v>
      </c>
      <c r="AF582" s="50"/>
      <c r="AG582" s="33"/>
      <c r="AH582" s="33"/>
      <c r="AI582" s="213"/>
      <c r="AJ582" s="50"/>
      <c r="AK582" s="111"/>
      <c r="AL582" s="23">
        <f t="shared" ref="AL582" si="1195">+AP582-AP581</f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ref="AR582" si="1196">+AL582/AP581</f>
        <v>4.0751937875638539E-3</v>
      </c>
      <c r="AS582" s="25"/>
      <c r="AT582" s="25"/>
      <c r="AU582" s="24"/>
      <c r="AV582" s="298">
        <f t="shared" ref="AV582" si="1197">+AP582/H582</f>
        <v>0.81555433297413971</v>
      </c>
      <c r="AW582" s="298"/>
      <c r="AX582" s="24">
        <f t="shared" ref="AX582" si="1198">+AP582/BW582</f>
        <v>61269.549738219896</v>
      </c>
      <c r="AY582" s="308"/>
      <c r="AZ582" s="111"/>
      <c r="BA582" s="65">
        <f t="shared" si="1181"/>
        <v>2261407</v>
      </c>
      <c r="BB582" s="66"/>
      <c r="BC582" s="66">
        <v>664075307</v>
      </c>
      <c r="BD582" s="66"/>
      <c r="BE582" s="66">
        <f t="shared" si="1182"/>
        <v>99775</v>
      </c>
      <c r="BF582" s="66"/>
      <c r="BG582" s="144">
        <f t="shared" si="1183"/>
        <v>4.4120761985790263E-2</v>
      </c>
      <c r="BH582" s="66"/>
      <c r="BI582" s="170"/>
      <c r="BJ582" s="66"/>
      <c r="BK582" s="66"/>
      <c r="BL582" s="66"/>
      <c r="BM582" s="144"/>
      <c r="BN582" s="65">
        <f t="shared" ref="BN582" si="1199">+BC582/BW582</f>
        <v>1158944.6893542758</v>
      </c>
      <c r="BO582" s="66"/>
      <c r="BP582" s="66">
        <f t="shared" ref="BP582" si="1200">+BP581+BE582</f>
        <v>42140371</v>
      </c>
      <c r="BQ582" s="66"/>
      <c r="BR582" s="435">
        <f t="shared" ref="BR582" si="1201">+BP582/BC582</f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3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ref="H583" si="1202">+H582+D583</f>
        <v>43137029</v>
      </c>
      <c r="I583" s="16"/>
      <c r="J583" s="436">
        <f t="shared" ref="J583" si="1203">+D583/H582</f>
        <v>2.0832874052244192E-3</v>
      </c>
      <c r="K583" s="16"/>
      <c r="L583" s="16"/>
      <c r="M583" s="16"/>
      <c r="N583" s="16">
        <f t="shared" ref="N583" si="1204">SUM(D577:D583)</f>
        <v>520042</v>
      </c>
      <c r="O583" s="16">
        <f t="shared" ref="O583" si="1205">+H583/BW583</f>
        <v>75151.618466898959</v>
      </c>
      <c r="P583" s="41"/>
      <c r="Q583" s="17">
        <f t="shared" ref="Q583" si="1206">SUM(D577:D583)</f>
        <v>520042</v>
      </c>
      <c r="R583" s="16"/>
      <c r="S583" s="60">
        <f t="shared" ref="S583" si="1207">+(Q583-Q576)/Q576</f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ref="Z583" si="1208">SUM(W578:W583)</f>
        <v>6819</v>
      </c>
      <c r="AA583" s="33">
        <f t="shared" ref="AA583" si="1209">+AA582+W583</f>
        <v>691605</v>
      </c>
      <c r="AB583" s="33"/>
      <c r="AC583" s="46">
        <f t="shared" ref="AC583" si="1210">+AA583/H583</f>
        <v>1.6032745324208581E-2</v>
      </c>
      <c r="AD583" s="33"/>
      <c r="AE583" s="33">
        <f t="shared" ref="AE583" si="1211">+AA583/BW583</f>
        <v>1204.8867595818815</v>
      </c>
      <c r="AF583" s="50"/>
      <c r="AG583" s="33"/>
      <c r="AH583" s="33"/>
      <c r="AI583" s="213"/>
      <c r="AJ583" s="50"/>
      <c r="AK583" s="111"/>
      <c r="AL583" s="23">
        <f t="shared" ref="AL583" si="1212">+AP583-AP582</f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ref="AR583" si="1213">+AL583/AP582</f>
        <v>2.7859042575918069E-3</v>
      </c>
      <c r="AS583" s="25"/>
      <c r="AT583" s="25"/>
      <c r="AU583" s="24"/>
      <c r="AV583" s="298">
        <f t="shared" ref="AV583" si="1214">+AP583/H583</f>
        <v>0.81612616390433379</v>
      </c>
      <c r="AW583" s="298"/>
      <c r="AX583" s="24">
        <f t="shared" ref="AX583" si="1215">+AP583/BW583</f>
        <v>61333.202090592335</v>
      </c>
      <c r="AY583" s="308"/>
      <c r="AZ583" s="111"/>
      <c r="BA583" s="65">
        <f t="shared" ref="BA583" si="1216">+BC583-BC582</f>
        <v>1805837</v>
      </c>
      <c r="BB583" s="66"/>
      <c r="BC583" s="66">
        <v>665881144</v>
      </c>
      <c r="BD583" s="66"/>
      <c r="BE583" s="66">
        <f t="shared" ref="BE583" si="1217">+D583</f>
        <v>89680</v>
      </c>
      <c r="BF583" s="66"/>
      <c r="BG583" s="144">
        <f t="shared" ref="BG583" si="1218">+BE583/BA583</f>
        <v>4.9661182044669593E-2</v>
      </c>
      <c r="BH583" s="66"/>
      <c r="BI583" s="170"/>
      <c r="BJ583" s="66"/>
      <c r="BK583" s="66"/>
      <c r="BL583" s="66"/>
      <c r="BM583" s="144"/>
      <c r="BN583" s="65">
        <f t="shared" ref="BN583" si="1219">+BC583/BW583</f>
        <v>1160071.6794425086</v>
      </c>
      <c r="BO583" s="66"/>
      <c r="BP583" s="66">
        <f t="shared" ref="BP583" si="1220">+BP582+BE583</f>
        <v>42230051</v>
      </c>
      <c r="BQ583" s="66"/>
      <c r="BR583" s="435">
        <f t="shared" ref="BR583" si="1221">+BP583/BC583</f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3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" si="1222">+H583+D584</f>
        <v>43229995</v>
      </c>
      <c r="I584" s="16"/>
      <c r="J584" s="436">
        <f t="shared" ref="J584" si="1223">+D584/H583</f>
        <v>2.1551321951263727E-3</v>
      </c>
      <c r="K584" s="16"/>
      <c r="L584" s="16"/>
      <c r="M584" s="16"/>
      <c r="N584" s="16">
        <f t="shared" ref="N584" si="1224">SUM(D578:D584)</f>
        <v>506710</v>
      </c>
      <c r="O584" s="16">
        <f t="shared" ref="O584" si="1225">+H584/BW584</f>
        <v>75182.600000000006</v>
      </c>
      <c r="P584" s="41"/>
      <c r="Q584" s="17">
        <f t="shared" ref="Q584" si="1226">SUM(D578:D584)</f>
        <v>506710</v>
      </c>
      <c r="R584" s="16"/>
      <c r="S584" s="60">
        <f t="shared" ref="S584" si="1227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" si="1228">SUM(W579:W584)</f>
        <v>7943</v>
      </c>
      <c r="AA584" s="33">
        <f t="shared" ref="AA584" si="1229">+AA583+W584</f>
        <v>693310</v>
      </c>
      <c r="AB584" s="33"/>
      <c r="AC584" s="46">
        <f t="shared" ref="AC584" si="1230">+AA584/H584</f>
        <v>1.6037707152175243E-2</v>
      </c>
      <c r="AD584" s="33"/>
      <c r="AE584" s="33">
        <f t="shared" ref="AE584" si="1231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" si="1232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" si="1233">+AL584/AP583</f>
        <v>2.8075067650406085E-3</v>
      </c>
      <c r="AS584" s="25"/>
      <c r="AT584" s="25"/>
      <c r="AU584" s="24"/>
      <c r="AV584" s="298">
        <f t="shared" ref="AV584" si="1234">+AP584/H584</f>
        <v>0.81665743889167697</v>
      </c>
      <c r="AW584" s="298"/>
      <c r="AX584" s="24">
        <f t="shared" ref="AX584" si="1235">+AP584/BW584</f>
        <v>61398.42956521739</v>
      </c>
      <c r="AY584" s="308"/>
      <c r="AZ584" s="111"/>
      <c r="BA584" s="65">
        <f t="shared" ref="BA584" si="1236">+BC584-BC583</f>
        <v>1950623</v>
      </c>
      <c r="BB584" s="66"/>
      <c r="BC584" s="66">
        <v>667831767</v>
      </c>
      <c r="BD584" s="66"/>
      <c r="BE584" s="66">
        <f t="shared" ref="BE584" si="1237">+D584</f>
        <v>92966</v>
      </c>
      <c r="BF584" s="66"/>
      <c r="BG584" s="144">
        <f t="shared" ref="BG584" si="1238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" si="1239">+BC584/BW584</f>
        <v>1161446.5513043478</v>
      </c>
      <c r="BO584" s="66"/>
      <c r="BP584" s="66">
        <f t="shared" ref="BP584" si="1240">+BP583+BE584</f>
        <v>42323017</v>
      </c>
      <c r="BQ584" s="66"/>
      <c r="BR584" s="435">
        <f t="shared" ref="BR584" si="1241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3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ref="H585" si="1242">+H584+D585</f>
        <v>43263905</v>
      </c>
      <c r="I585" s="16"/>
      <c r="J585" s="436">
        <f t="shared" ref="J585" si="1243">+D585/H584</f>
        <v>7.8440906597375274E-4</v>
      </c>
      <c r="K585" s="16"/>
      <c r="L585" s="16"/>
      <c r="M585" s="16"/>
      <c r="N585" s="16">
        <f t="shared" ref="N585" si="1244">SUM(D579:D585)</f>
        <v>498263</v>
      </c>
      <c r="O585" s="16">
        <f t="shared" ref="O585" si="1245">+H585/BW585</f>
        <v>75110.946180555562</v>
      </c>
      <c r="P585" s="41"/>
      <c r="Q585" s="17">
        <f t="shared" ref="Q585" si="1246">SUM(D579:D585)</f>
        <v>498263</v>
      </c>
      <c r="R585" s="16"/>
      <c r="S585" s="60">
        <f t="shared" ref="S585" si="1247">+(Q585-Q578)/Q578</f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ref="Z585" si="1248">SUM(W580:W585)</f>
        <v>7890</v>
      </c>
      <c r="AA585" s="33">
        <f t="shared" ref="AA585" si="1249">+AA584+W585</f>
        <v>693774</v>
      </c>
      <c r="AB585" s="33"/>
      <c r="AC585" s="46">
        <f t="shared" ref="AC585" si="1250">+AA585/H585</f>
        <v>1.603586176513655E-2</v>
      </c>
      <c r="AD585" s="33"/>
      <c r="AE585" s="33">
        <f t="shared" ref="AE585" si="1251">+AA585/BW585</f>
        <v>1204.46875</v>
      </c>
      <c r="AF585" s="50"/>
      <c r="AG585" s="33"/>
      <c r="AH585" s="33"/>
      <c r="AI585" s="213"/>
      <c r="AJ585" s="50"/>
      <c r="AK585" s="111"/>
      <c r="AL585" s="23">
        <f t="shared" ref="AL585" si="1252">+AP585-AP584</f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ref="AR585" si="1253">+AL585/AP584</f>
        <v>1.3665836007645232E-3</v>
      </c>
      <c r="AS585" s="25"/>
      <c r="AT585" s="25"/>
      <c r="AU585" s="24"/>
      <c r="AV585" s="298">
        <f t="shared" ref="AV585" si="1254">+AP585/H585</f>
        <v>0.81713250341133103</v>
      </c>
      <c r="AW585" s="298"/>
      <c r="AX585" s="24">
        <f t="shared" ref="AX585" si="1255">+AP585/BW585</f>
        <v>61375.595486111109</v>
      </c>
      <c r="AY585" s="308"/>
      <c r="AZ585" s="111"/>
      <c r="BA585" s="65">
        <f t="shared" ref="BA585" si="1256">+BC585-BC584</f>
        <v>543948</v>
      </c>
      <c r="BB585" s="66"/>
      <c r="BC585" s="66">
        <v>668375715</v>
      </c>
      <c r="BD585" s="66"/>
      <c r="BE585" s="66">
        <f t="shared" ref="BE585" si="1257">+D585</f>
        <v>33910</v>
      </c>
      <c r="BF585" s="66"/>
      <c r="BG585" s="144">
        <f t="shared" ref="BG585" si="1258">+BE585/BA585</f>
        <v>6.2340517843617403E-2</v>
      </c>
      <c r="BH585" s="66"/>
      <c r="BI585" s="170"/>
      <c r="BJ585" s="66"/>
      <c r="BK585" s="66"/>
      <c r="BL585" s="66"/>
      <c r="BM585" s="144"/>
      <c r="BN585" s="65">
        <f t="shared" ref="BN585" si="1259">+BC585/BW585</f>
        <v>1160374.5052083333</v>
      </c>
      <c r="BO585" s="66"/>
      <c r="BP585" s="66">
        <f t="shared" ref="BP585" si="1260">+BP584+BE585</f>
        <v>42356927</v>
      </c>
      <c r="BQ585" s="66"/>
      <c r="BR585" s="435">
        <f t="shared" ref="BR585" si="1261">+BP585/BC585</f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3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ref="H586" si="1262">+H585+D586</f>
        <v>43281852</v>
      </c>
      <c r="I586" s="16"/>
      <c r="J586" s="436">
        <f t="shared" ref="J586" si="1263">+D586/H585</f>
        <v>4.1482616975975701E-4</v>
      </c>
      <c r="K586" s="16"/>
      <c r="L586" s="16"/>
      <c r="M586" s="16"/>
      <c r="N586" s="16">
        <f t="shared" ref="N586" si="1264">SUM(D580:D586)</f>
        <v>491516</v>
      </c>
      <c r="O586" s="16">
        <f t="shared" ref="O586" si="1265">+H586/BW586</f>
        <v>75011.875216637782</v>
      </c>
      <c r="P586" s="41"/>
      <c r="Q586" s="17">
        <f t="shared" ref="Q586" si="1266">SUM(D580:D586)</f>
        <v>491516</v>
      </c>
      <c r="R586" s="16"/>
      <c r="S586" s="60">
        <f t="shared" ref="S586" si="1267">+(Q586-Q579)/Q579</f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ref="Z586" si="1268">SUM(W581:W586)</f>
        <v>7400</v>
      </c>
      <c r="AA586" s="33">
        <f t="shared" ref="AA586" si="1269">+AA585+W586</f>
        <v>693935</v>
      </c>
      <c r="AB586" s="33"/>
      <c r="AC586" s="46">
        <f t="shared" ref="AC586" si="1270">+AA586/H586</f>
        <v>1.6032932232197459E-2</v>
      </c>
      <c r="AD586" s="33"/>
      <c r="AE586" s="33">
        <f t="shared" ref="AE586" si="1271">+AA586/BW586</f>
        <v>1202.6603119584056</v>
      </c>
      <c r="AF586" s="50"/>
      <c r="AG586" s="33"/>
      <c r="AH586" s="33"/>
      <c r="AI586" s="213"/>
      <c r="AJ586" s="50"/>
      <c r="AK586" s="111"/>
      <c r="AL586" s="23">
        <f t="shared" ref="AL586" si="1272">+AP586-AP585</f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ref="AR586" si="1273">+AL586/AP585</f>
        <v>6.294349429682779E-4</v>
      </c>
      <c r="AS586" s="25"/>
      <c r="AT586" s="25"/>
      <c r="AU586" s="24"/>
      <c r="AV586" s="298">
        <f t="shared" ref="AV586" si="1274">+AP586/H586</f>
        <v>0.81730779450010593</v>
      </c>
      <c r="AW586" s="298"/>
      <c r="AX586" s="24">
        <f t="shared" ref="AX586" si="1275">+AP586/BW586</f>
        <v>61307.790294627383</v>
      </c>
      <c r="AY586" s="308"/>
      <c r="AZ586" s="111"/>
      <c r="BA586" s="65">
        <f t="shared" ref="BA586" si="1276">+BC586-BC585</f>
        <v>393976</v>
      </c>
      <c r="BB586" s="66"/>
      <c r="BC586" s="66">
        <v>668769691</v>
      </c>
      <c r="BD586" s="66"/>
      <c r="BE586" s="66">
        <f t="shared" ref="BE586" si="1277">+D586</f>
        <v>17947</v>
      </c>
      <c r="BF586" s="66"/>
      <c r="BG586" s="144">
        <f t="shared" ref="BG586" si="1278">+BE586/BA586</f>
        <v>4.5553536256015596E-2</v>
      </c>
      <c r="BH586" s="66"/>
      <c r="BI586" s="170"/>
      <c r="BJ586" s="66"/>
      <c r="BK586" s="66"/>
      <c r="BL586" s="66"/>
      <c r="BM586" s="144"/>
      <c r="BN586" s="65">
        <f t="shared" ref="BN586" si="1279">+BC586/BW586</f>
        <v>1159046.2582322357</v>
      </c>
      <c r="BO586" s="66"/>
      <c r="BP586" s="66">
        <f t="shared" ref="BP586" si="1280">+BP585+BE586</f>
        <v>42374874</v>
      </c>
      <c r="BQ586" s="66"/>
      <c r="BR586" s="435">
        <f t="shared" ref="BR586" si="1281">+BP586/BC586</f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3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ref="H587" si="1282">+H586+D587</f>
        <v>43334987</v>
      </c>
      <c r="I587" s="16"/>
      <c r="J587" s="436">
        <f t="shared" ref="J587" si="1283">+D587/H586</f>
        <v>1.2276507946101752E-3</v>
      </c>
      <c r="K587" s="16"/>
      <c r="L587" s="16"/>
      <c r="M587" s="16"/>
      <c r="N587" s="16">
        <f t="shared" ref="N587" si="1284">SUM(D581:D587)</f>
        <v>479660</v>
      </c>
      <c r="O587" s="16">
        <f t="shared" ref="O587" si="1285">+H587/BW587</f>
        <v>74974.025951557094</v>
      </c>
      <c r="P587" s="41"/>
      <c r="Q587" s="17">
        <f t="shared" ref="Q587" si="1286">SUM(D581:D587)</f>
        <v>479660</v>
      </c>
      <c r="R587" s="16"/>
      <c r="S587" s="60">
        <f t="shared" ref="S587" si="1287">+(Q587-Q580)/Q580</f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ref="Z587" si="1288">SUM(W582:W587)</f>
        <v>6487</v>
      </c>
      <c r="AA587" s="33">
        <f t="shared" ref="AA587" si="1289">+AA586+W587</f>
        <v>694619</v>
      </c>
      <c r="AB587" s="33"/>
      <c r="AC587" s="46">
        <f t="shared" ref="AC587" si="1290">+AA587/H587</f>
        <v>1.602905753727352E-2</v>
      </c>
      <c r="AD587" s="33"/>
      <c r="AE587" s="33">
        <f t="shared" ref="AE587" si="1291">+AA587/BW587</f>
        <v>1201.7629757785467</v>
      </c>
      <c r="AF587" s="50"/>
      <c r="AG587" s="33"/>
      <c r="AH587" s="33"/>
      <c r="AI587" s="213"/>
      <c r="AJ587" s="50"/>
      <c r="AK587" s="111"/>
      <c r="AL587" s="23">
        <f t="shared" ref="AL587" si="1292">+AP587-AP586</f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ref="AR587" si="1293">+AL587/AP586</f>
        <v>5.6231032468357593E-3</v>
      </c>
      <c r="AS587" s="25"/>
      <c r="AT587" s="25"/>
      <c r="AU587" s="24"/>
      <c r="AV587" s="298">
        <f t="shared" ref="AV587" si="1294">+AP587/H587</f>
        <v>0.82089582719847132</v>
      </c>
      <c r="AW587" s="298"/>
      <c r="AX587" s="24">
        <f t="shared" ref="AX587" si="1295">+AP587/BW587</f>
        <v>61545.865051903114</v>
      </c>
      <c r="AY587" s="308"/>
      <c r="AZ587" s="111"/>
      <c r="BA587" s="65">
        <f t="shared" ref="BA587" si="1296">+BC587-BC586</f>
        <v>3763587</v>
      </c>
      <c r="BB587" s="66"/>
      <c r="BC587" s="66">
        <v>672533278</v>
      </c>
      <c r="BD587" s="66"/>
      <c r="BE587" s="66">
        <f t="shared" ref="BE587" si="1297">+D587</f>
        <v>53135</v>
      </c>
      <c r="BF587" s="66"/>
      <c r="BG587" s="144">
        <f t="shared" ref="BG587" si="1298">+BE587/BA587</f>
        <v>1.4118180342317051E-2</v>
      </c>
      <c r="BH587" s="66"/>
      <c r="BI587" s="170"/>
      <c r="BJ587" s="66"/>
      <c r="BK587" s="66"/>
      <c r="BL587" s="66"/>
      <c r="BM587" s="144"/>
      <c r="BN587" s="65">
        <f t="shared" ref="BN587" si="1299">+BC587/BW587</f>
        <v>1163552.3840830449</v>
      </c>
      <c r="BO587" s="66"/>
      <c r="BP587" s="66">
        <f t="shared" ref="BP587" si="1300">+BP586+BE587</f>
        <v>42428009</v>
      </c>
      <c r="BQ587" s="66"/>
      <c r="BR587" s="435">
        <f t="shared" ref="BR587" si="1301">+BP587/BC587</f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3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ref="H588" si="1302">+H587+D588</f>
        <v>43406796</v>
      </c>
      <c r="I588" s="16"/>
      <c r="J588" s="436">
        <f t="shared" ref="J588" si="1303">+D588/H587</f>
        <v>1.6570675329843759E-3</v>
      </c>
      <c r="K588" s="16"/>
      <c r="L588" s="16"/>
      <c r="M588" s="16"/>
      <c r="N588" s="16">
        <f t="shared" ref="N588" si="1304">SUM(D582:D588)</f>
        <v>459222</v>
      </c>
      <c r="O588" s="16">
        <f t="shared" ref="O588" si="1305">+H588/BW588</f>
        <v>74968.559585492229</v>
      </c>
      <c r="P588" s="41"/>
      <c r="Q588" s="17">
        <f t="shared" ref="Q588" si="1306">SUM(D582:D588)</f>
        <v>459222</v>
      </c>
      <c r="R588" s="16"/>
      <c r="S588" s="60">
        <f t="shared" ref="S588" si="1307">+(Q588-Q581)/Q581</f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ref="Z588" si="1308">SUM(W583:W588)</f>
        <v>6231</v>
      </c>
      <c r="AA588" s="33">
        <f t="shared" ref="AA588" si="1309">+AA587+W588</f>
        <v>696182</v>
      </c>
      <c r="AB588" s="33"/>
      <c r="AC588" s="46">
        <f t="shared" ref="AC588" si="1310">+AA588/H588</f>
        <v>1.6038548433752169E-2</v>
      </c>
      <c r="AD588" s="33"/>
      <c r="AE588" s="33">
        <f t="shared" ref="AE588" si="1311">+AA588/BW588</f>
        <v>1202.3868739205527</v>
      </c>
      <c r="AF588" s="50"/>
      <c r="AG588" s="33"/>
      <c r="AH588" s="33"/>
      <c r="AI588" s="213"/>
      <c r="AJ588" s="50"/>
      <c r="AK588" s="111"/>
      <c r="AL588" s="23">
        <f t="shared" ref="AL588" si="1312">+AP588-AP587</f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ref="AR588" si="1313">+AL588/AP587</f>
        <v>3.8461484402298228E-3</v>
      </c>
      <c r="AS588" s="25"/>
      <c r="AT588" s="25"/>
      <c r="AU588" s="24"/>
      <c r="AV588" s="298">
        <f t="shared" ref="AV588" si="1314">+AP588/H588</f>
        <v>0.82268986174423009</v>
      </c>
      <c r="AW588" s="298"/>
      <c r="AX588" s="24">
        <f t="shared" ref="AX588" si="1315">+AP588/BW588</f>
        <v>61675.87392055268</v>
      </c>
      <c r="AY588" s="308"/>
      <c r="AZ588" s="111"/>
      <c r="BA588" s="65">
        <f t="shared" ref="BA588" si="1316">+BC588-BC587</f>
        <v>1445773</v>
      </c>
      <c r="BB588" s="66"/>
      <c r="BC588" s="66">
        <v>673979051</v>
      </c>
      <c r="BD588" s="66"/>
      <c r="BE588" s="66">
        <f t="shared" ref="BE588" si="1317">+D588</f>
        <v>71809</v>
      </c>
      <c r="BF588" s="66"/>
      <c r="BG588" s="144">
        <f t="shared" ref="BG588" si="1318">+BE588/BA588</f>
        <v>4.9668239758246975E-2</v>
      </c>
      <c r="BH588" s="66"/>
      <c r="BI588" s="170"/>
      <c r="BJ588" s="66"/>
      <c r="BK588" s="66"/>
      <c r="BL588" s="66"/>
      <c r="BM588" s="144"/>
      <c r="BN588" s="65">
        <f t="shared" ref="BN588" si="1319">+BC588/BW588</f>
        <v>1164039.8117443868</v>
      </c>
      <c r="BO588" s="66"/>
      <c r="BP588" s="66">
        <f t="shared" ref="BP588" si="1320">+BP587+BE588</f>
        <v>42499818</v>
      </c>
      <c r="BQ588" s="66"/>
      <c r="BR588" s="435">
        <f t="shared" ref="BR588" si="1321">+BP588/BC588</f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3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ref="H589" si="1322">+H588+D589</f>
        <v>43487221</v>
      </c>
      <c r="I589" s="16"/>
      <c r="J589" s="436">
        <f t="shared" ref="J589" si="1323">+D589/H588</f>
        <v>1.8528204661776926E-3</v>
      </c>
      <c r="K589" s="16"/>
      <c r="L589" s="16"/>
      <c r="M589" s="16"/>
      <c r="N589" s="16">
        <f t="shared" ref="N589" si="1324">SUM(D583:D589)</f>
        <v>439872</v>
      </c>
      <c r="O589" s="16">
        <f t="shared" ref="O589" si="1325">+H589/BW589</f>
        <v>74977.967241379316</v>
      </c>
      <c r="P589" s="41"/>
      <c r="Q589" s="17">
        <f t="shared" ref="Q589" si="1326">SUM(D583:D589)</f>
        <v>439872</v>
      </c>
      <c r="R589" s="16"/>
      <c r="S589" s="60">
        <f t="shared" ref="S589" si="1327">+(Q589-Q582)/Q582</f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ref="Z589" si="1328">SUM(W584:W589)</f>
        <v>6582</v>
      </c>
      <c r="AA589" s="33">
        <f t="shared" ref="AA589" si="1329">+AA588+W589</f>
        <v>698187</v>
      </c>
      <c r="AB589" s="33"/>
      <c r="AC589" s="46">
        <f t="shared" ref="AC589" si="1330">+AA589/H589</f>
        <v>1.60549923390138E-2</v>
      </c>
      <c r="AD589" s="33"/>
      <c r="AE589" s="33">
        <f t="shared" ref="AE589" si="1331">+AA589/BW589</f>
        <v>1203.7706896551724</v>
      </c>
      <c r="AF589" s="50"/>
      <c r="AG589" s="33"/>
      <c r="AH589" s="33"/>
      <c r="AI589" s="213"/>
      <c r="AJ589" s="50"/>
      <c r="AK589" s="111"/>
      <c r="AL589" s="23">
        <f t="shared" ref="AL589" si="1332">+AP589-AP588</f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ref="AR589" si="1333">+AL589/AP588</f>
        <v>2.9121824717894661E-3</v>
      </c>
      <c r="AS589" s="25"/>
      <c r="AT589" s="25"/>
      <c r="AU589" s="24"/>
      <c r="AV589" s="298">
        <f t="shared" ref="AV589" si="1334">+AP589/H589</f>
        <v>0.8235597763306145</v>
      </c>
      <c r="AW589" s="298"/>
      <c r="AX589" s="24">
        <f t="shared" ref="AX589" si="1335">+AP589/BW589</f>
        <v>61748.837931034483</v>
      </c>
      <c r="AY589" s="308"/>
      <c r="AZ589" s="111"/>
      <c r="BA589" s="65">
        <f t="shared" ref="BA589" si="1336">+BC589-BC588</f>
        <v>1636577</v>
      </c>
      <c r="BB589" s="66"/>
      <c r="BC589" s="66">
        <v>675615628</v>
      </c>
      <c r="BD589" s="66"/>
      <c r="BE589" s="66">
        <f t="shared" ref="BE589" si="1337">+D589</f>
        <v>80425</v>
      </c>
      <c r="BF589" s="66"/>
      <c r="BG589" s="144">
        <f t="shared" ref="BG589" si="1338">+BE589/BA589</f>
        <v>4.9142203513797396E-2</v>
      </c>
      <c r="BH589" s="66"/>
      <c r="BI589" s="170"/>
      <c r="BJ589" s="66"/>
      <c r="BK589" s="66"/>
      <c r="BL589" s="66"/>
      <c r="BM589" s="144"/>
      <c r="BN589" s="65">
        <f t="shared" ref="BN589" si="1339">+BC589/BW589</f>
        <v>1164854.5310344826</v>
      </c>
      <c r="BO589" s="66"/>
      <c r="BP589" s="66">
        <f t="shared" ref="BP589" si="1340">+BP588+BE589</f>
        <v>42580243</v>
      </c>
      <c r="BQ589" s="66"/>
      <c r="BR589" s="435">
        <f t="shared" ref="BR589" si="1341">+BP589/BC589</f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3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ref="H590" si="1342">+H589+D590</f>
        <v>43568056</v>
      </c>
      <c r="I590" s="16"/>
      <c r="J590" s="436">
        <f t="shared" ref="J590" si="1343">+D590/H589</f>
        <v>1.8588219284005295E-3</v>
      </c>
      <c r="K590" s="16"/>
      <c r="L590" s="16"/>
      <c r="M590" s="16"/>
      <c r="N590" s="16">
        <f t="shared" ref="N590" si="1344">SUM(D584:D590)</f>
        <v>431027</v>
      </c>
      <c r="O590" s="16">
        <f t="shared" ref="O590" si="1345">+H590/BW590</f>
        <v>74988.048192771079</v>
      </c>
      <c r="P590" s="41"/>
      <c r="Q590" s="17">
        <f t="shared" ref="Q590" si="1346">SUM(D584:D590)</f>
        <v>431027</v>
      </c>
      <c r="R590" s="16"/>
      <c r="S590" s="60">
        <f t="shared" ref="S590" si="1347">+(Q590-Q583)/Q583</f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ref="Z590" si="1348">SUM(W585:W590)</f>
        <v>6305</v>
      </c>
      <c r="AA590" s="33">
        <f t="shared" ref="AA590" si="1349">+AA589+W590</f>
        <v>699615</v>
      </c>
      <c r="AB590" s="33"/>
      <c r="AC590" s="46">
        <f t="shared" ref="AC590" si="1350">+AA590/H590</f>
        <v>1.6057980645269095E-2</v>
      </c>
      <c r="AD590" s="33"/>
      <c r="AE590" s="33">
        <f t="shared" ref="AE590" si="1351">+AA590/BW590</f>
        <v>1204.1566265060242</v>
      </c>
      <c r="AF590" s="50"/>
      <c r="AG590" s="33"/>
      <c r="AH590" s="33"/>
      <c r="AI590" s="213"/>
      <c r="AJ590" s="50"/>
      <c r="AK590" s="111"/>
      <c r="AL590" s="23">
        <f t="shared" ref="AL590" si="1352">+AP590-AP589</f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ref="AR590" si="1353">+AL590/AP589</f>
        <v>2.3374724404976936E-3</v>
      </c>
      <c r="AS590" s="25"/>
      <c r="AT590" s="25"/>
      <c r="AU590" s="24"/>
      <c r="AV590" s="298">
        <f t="shared" ref="AV590" si="1354">+AP590/H590</f>
        <v>0.82395324225620714</v>
      </c>
      <c r="AW590" s="298"/>
      <c r="AX590" s="24">
        <f t="shared" ref="AX590" si="1355">+AP590/BW590</f>
        <v>61786.645438898449</v>
      </c>
      <c r="AY590" s="308"/>
      <c r="AZ590" s="111"/>
      <c r="BA590" s="65">
        <f t="shared" ref="BA590" si="1356">+BC590-BC589</f>
        <v>1676971</v>
      </c>
      <c r="BB590" s="66"/>
      <c r="BC590" s="66">
        <v>677292599</v>
      </c>
      <c r="BD590" s="66"/>
      <c r="BE590" s="66">
        <f t="shared" ref="BE590" si="1357">+D590</f>
        <v>80835</v>
      </c>
      <c r="BF590" s="66"/>
      <c r="BG590" s="144">
        <f t="shared" ref="BG590" si="1358">+BE590/BA590</f>
        <v>4.8202980254279888E-2</v>
      </c>
      <c r="BH590" s="66"/>
      <c r="BI590" s="170"/>
      <c r="BJ590" s="66"/>
      <c r="BK590" s="66"/>
      <c r="BL590" s="66"/>
      <c r="BM590" s="144"/>
      <c r="BN590" s="65">
        <f t="shared" ref="BN590" si="1359">+BC590/BW590</f>
        <v>1165735.9707401032</v>
      </c>
      <c r="BO590" s="66"/>
      <c r="BP590" s="66">
        <f t="shared" ref="BP590" si="1360">+BP589+BE590</f>
        <v>42661078</v>
      </c>
      <c r="BQ590" s="66"/>
      <c r="BR590" s="435">
        <f t="shared" ref="BR590" si="1361">+BP590/BC590</f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3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ref="H591" si="1362">+H590+D591</f>
        <v>43650494</v>
      </c>
      <c r="I591" s="16"/>
      <c r="J591" s="436">
        <f t="shared" ref="J591" si="1363">+D591/H590</f>
        <v>1.8921661319935873E-3</v>
      </c>
      <c r="K591" s="16"/>
      <c r="L591" s="16"/>
      <c r="M591" s="16"/>
      <c r="N591" s="16">
        <f t="shared" ref="N591" si="1364">SUM(D585:D591)</f>
        <v>420499</v>
      </c>
      <c r="O591" s="16">
        <f t="shared" ref="O591" si="1365">+H591/BW591</f>
        <v>75000.848797250859</v>
      </c>
      <c r="P591" s="41"/>
      <c r="Q591" s="17">
        <f t="shared" ref="Q591" si="1366">SUM(D585:D591)</f>
        <v>420499</v>
      </c>
      <c r="R591" s="16"/>
      <c r="S591" s="60">
        <f t="shared" ref="S591" si="1367">+(Q591-Q584)/Q584</f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ref="Z591" si="1368">SUM(W586:W591)</f>
        <v>7451</v>
      </c>
      <c r="AA591" s="33">
        <f t="shared" ref="AA591" si="1369">+AA590+W591</f>
        <v>701225</v>
      </c>
      <c r="AB591" s="33"/>
      <c r="AC591" s="46">
        <f t="shared" ref="AC591" si="1370">+AA591/H591</f>
        <v>1.6064537551396325E-2</v>
      </c>
      <c r="AD591" s="33"/>
      <c r="AE591" s="33">
        <f t="shared" ref="AE591" si="1371">+AA591/BW591</f>
        <v>1204.8539518900343</v>
      </c>
      <c r="AF591" s="50"/>
      <c r="AG591" s="33"/>
      <c r="AH591" s="33"/>
      <c r="AI591" s="213"/>
      <c r="AJ591" s="50"/>
      <c r="AK591" s="111"/>
      <c r="AL591" s="23">
        <f t="shared" ref="AL591" si="1372">+AP591-AP590</f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ref="AR591" si="1373">+AL591/AP590</f>
        <v>2.8631088810667968E-3</v>
      </c>
      <c r="AS591" s="25"/>
      <c r="AT591" s="25"/>
      <c r="AU591" s="24"/>
      <c r="AV591" s="298">
        <f t="shared" ref="AV591" si="1374">+AP591/H591</f>
        <v>0.82475174278669106</v>
      </c>
      <c r="AW591" s="298"/>
      <c r="AX591" s="24">
        <f t="shared" ref="AX591" si="1375">+AP591/BW591</f>
        <v>61857.080756013747</v>
      </c>
      <c r="AY591" s="308"/>
      <c r="AZ591" s="111"/>
      <c r="BA591" s="65">
        <f t="shared" ref="BA591" si="1376">+BC591-BC590</f>
        <v>1815348</v>
      </c>
      <c r="BB591" s="66"/>
      <c r="BC591" s="66">
        <v>679107947</v>
      </c>
      <c r="BD591" s="66"/>
      <c r="BE591" s="66">
        <f t="shared" ref="BE591" si="1377">+D591</f>
        <v>82438</v>
      </c>
      <c r="BF591" s="66"/>
      <c r="BG591" s="144">
        <f t="shared" ref="BG591" si="1378">+BE591/BA591</f>
        <v>4.5411678642331942E-2</v>
      </c>
      <c r="BH591" s="66"/>
      <c r="BI591" s="170"/>
      <c r="BJ591" s="66"/>
      <c r="BK591" s="66"/>
      <c r="BL591" s="66"/>
      <c r="BM591" s="144"/>
      <c r="BN591" s="65">
        <f t="shared" ref="BN591" si="1379">+BC591/BW591</f>
        <v>1166852.1426116838</v>
      </c>
      <c r="BO591" s="66"/>
      <c r="BP591" s="66">
        <f t="shared" ref="BP591" si="1380">+BP590+BE591</f>
        <v>42743516</v>
      </c>
      <c r="BQ591" s="66"/>
      <c r="BR591" s="435">
        <f t="shared" ref="BR591" si="1381">+BP591/BC591</f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3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ref="H592" si="1382">+H591+D592</f>
        <v>43679318</v>
      </c>
      <c r="I592" s="16"/>
      <c r="J592" s="436">
        <f t="shared" ref="J592" si="1383">+D592/H591</f>
        <v>6.603361693913476E-4</v>
      </c>
      <c r="K592" s="16"/>
      <c r="L592" s="16"/>
      <c r="M592" s="16"/>
      <c r="N592" s="16">
        <f t="shared" ref="N592" si="1384">SUM(D586:D592)</f>
        <v>415413</v>
      </c>
      <c r="O592" s="16">
        <f t="shared" ref="O592" si="1385">+H592/BW592</f>
        <v>74921.64322469983</v>
      </c>
      <c r="P592" s="41"/>
      <c r="Q592" s="17">
        <f t="shared" ref="Q592" si="1386">SUM(D586:D592)</f>
        <v>415413</v>
      </c>
      <c r="R592" s="16"/>
      <c r="S592" s="60">
        <f t="shared" ref="S592" si="1387">+(Q592-Q585)/Q585</f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ref="Z592" si="1388">SUM(W587:W592)</f>
        <v>7774</v>
      </c>
      <c r="AA592" s="33">
        <f t="shared" ref="AA592" si="1389">+AA591+W592</f>
        <v>701709</v>
      </c>
      <c r="AB592" s="33"/>
      <c r="AC592" s="46">
        <f t="shared" ref="AC592" si="1390">+AA592/H592</f>
        <v>1.6065017315517609E-2</v>
      </c>
      <c r="AD592" s="33"/>
      <c r="AE592" s="33">
        <f t="shared" ref="AE592" si="1391">+AA592/BW592</f>
        <v>1203.6174957118353</v>
      </c>
      <c r="AF592" s="50"/>
      <c r="AG592" s="33"/>
      <c r="AH592" s="33"/>
      <c r="AI592" s="213"/>
      <c r="AJ592" s="50"/>
      <c r="AK592" s="111"/>
      <c r="AL592" s="23">
        <f t="shared" ref="AL592" si="1392">+AP592-AP591</f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ref="AR592" si="1393">+AL592/AP591</f>
        <v>9.1845127643061248E-4</v>
      </c>
      <c r="AS592" s="25"/>
      <c r="AT592" s="25"/>
      <c r="AU592" s="24"/>
      <c r="AV592" s="298">
        <f t="shared" ref="AV592" si="1394">+AP592/H592</f>
        <v>0.82496448319087767</v>
      </c>
      <c r="AW592" s="298"/>
      <c r="AX592" s="24">
        <f t="shared" ref="AX592" si="1395">+AP592/BW592</f>
        <v>61807.694682675814</v>
      </c>
      <c r="AY592" s="308"/>
      <c r="AZ592" s="111"/>
      <c r="BA592" s="65">
        <f t="shared" ref="BA592" si="1396">+BC592-BC591</f>
        <v>472974</v>
      </c>
      <c r="BB592" s="66"/>
      <c r="BC592" s="66">
        <v>679580921</v>
      </c>
      <c r="BD592" s="66"/>
      <c r="BE592" s="66">
        <f t="shared" ref="BE592" si="1397">+D592</f>
        <v>28824</v>
      </c>
      <c r="BF592" s="66"/>
      <c r="BG592" s="144">
        <f t="shared" ref="BG592" si="1398">+BE592/BA592</f>
        <v>6.0942039097286529E-2</v>
      </c>
      <c r="BH592" s="66"/>
      <c r="BI592" s="170"/>
      <c r="BJ592" s="66"/>
      <c r="BK592" s="66"/>
      <c r="BL592" s="66"/>
      <c r="BM592" s="144"/>
      <c r="BN592" s="65">
        <f t="shared" ref="BN592" si="1399">+BC592/BW592</f>
        <v>1165661.9571183533</v>
      </c>
      <c r="BO592" s="66"/>
      <c r="BP592" s="66">
        <f t="shared" ref="BP592" si="1400">+BP591+BE592</f>
        <v>42772340</v>
      </c>
      <c r="BQ592" s="66"/>
      <c r="BR592" s="435">
        <f t="shared" ref="BR592" si="1401">+BP592/BC592</f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3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ref="H593" si="1402">+H592+D593</f>
        <v>43696898</v>
      </c>
      <c r="I593" s="16"/>
      <c r="J593" s="436">
        <f t="shared" ref="J593" si="1403">+D593/H592</f>
        <v>4.0247881159682941E-4</v>
      </c>
      <c r="K593" s="16"/>
      <c r="L593" s="16"/>
      <c r="M593" s="16"/>
      <c r="N593" s="16">
        <f t="shared" ref="N593" si="1404">SUM(D587:D593)</f>
        <v>415046</v>
      </c>
      <c r="O593" s="16">
        <f t="shared" ref="O593" si="1405">+H593/BW593</f>
        <v>74823.455479452052</v>
      </c>
      <c r="P593" s="41"/>
      <c r="Q593" s="17">
        <f t="shared" ref="Q593" si="1406">SUM(D587:D593)</f>
        <v>415046</v>
      </c>
      <c r="R593" s="16"/>
      <c r="S593" s="60">
        <f t="shared" ref="S593" si="1407">+(Q593-Q586)/Q586</f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ref="Z593" si="1408">SUM(W588:W593)</f>
        <v>7247</v>
      </c>
      <c r="AA593" s="33">
        <f t="shared" ref="AA593" si="1409">+AA592+W593</f>
        <v>701866</v>
      </c>
      <c r="AB593" s="33"/>
      <c r="AC593" s="46">
        <f t="shared" ref="AC593" si="1410">+AA593/H593</f>
        <v>1.6062147020138591E-2</v>
      </c>
      <c r="AD593" s="33"/>
      <c r="AE593" s="33">
        <f t="shared" ref="AE593" si="1411">+AA593/BW593</f>
        <v>1201.8253424657535</v>
      </c>
      <c r="AF593" s="50"/>
      <c r="AG593" s="33"/>
      <c r="AH593" s="33"/>
      <c r="AI593" s="213"/>
      <c r="AJ593" s="50"/>
      <c r="AK593" s="111"/>
      <c r="AL593" s="23">
        <f t="shared" ref="AL593" si="1412">+AP593-AP592</f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ref="AR593" si="1413">+AL593/AP592</f>
        <v>5.1973300909038782E-4</v>
      </c>
      <c r="AS593" s="25"/>
      <c r="AT593" s="25"/>
      <c r="AU593" s="24"/>
      <c r="AV593" s="298">
        <f t="shared" ref="AV593" si="1414">+AP593/H593</f>
        <v>0.82506117482298169</v>
      </c>
      <c r="AW593" s="298"/>
      <c r="AX593" s="24">
        <f t="shared" ref="AX593" si="1415">+AP593/BW593</f>
        <v>61733.928082191778</v>
      </c>
      <c r="AY593" s="308"/>
      <c r="AZ593" s="111"/>
      <c r="BA593" s="65">
        <f t="shared" ref="BA593" si="1416">+BC593-BC592</f>
        <v>377616</v>
      </c>
      <c r="BB593" s="66"/>
      <c r="BC593" s="66">
        <v>679958537</v>
      </c>
      <c r="BD593" s="66"/>
      <c r="BE593" s="66">
        <f t="shared" ref="BE593" si="1417">+D593</f>
        <v>17580</v>
      </c>
      <c r="BF593" s="66"/>
      <c r="BG593" s="144">
        <f t="shared" ref="BG593" si="1418">+BE593/BA593</f>
        <v>4.6555230710563111E-2</v>
      </c>
      <c r="BH593" s="66"/>
      <c r="BI593" s="170"/>
      <c r="BJ593" s="66"/>
      <c r="BK593" s="66"/>
      <c r="BL593" s="66"/>
      <c r="BM593" s="144"/>
      <c r="BN593" s="65">
        <f t="shared" ref="BN593" si="1419">+BC593/BW593</f>
        <v>1164312.5633561644</v>
      </c>
      <c r="BO593" s="66"/>
      <c r="BP593" s="66">
        <f t="shared" ref="BP593" si="1420">+BP592+BE593</f>
        <v>42789920</v>
      </c>
      <c r="BQ593" s="66"/>
      <c r="BR593" s="435">
        <f t="shared" ref="BR593" si="1421">+BP593/BC593</f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3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ref="H594" si="1422">+H593+D594</f>
        <v>43745669</v>
      </c>
      <c r="I594" s="16"/>
      <c r="J594" s="436">
        <f t="shared" ref="J594" si="1423">+D594/H593</f>
        <v>1.1161204166025699E-3</v>
      </c>
      <c r="K594" s="16"/>
      <c r="L594" s="16"/>
      <c r="M594" s="16"/>
      <c r="N594" s="16">
        <f t="shared" ref="N594" si="1424">SUM(D588:D594)</f>
        <v>410682</v>
      </c>
      <c r="O594" s="16">
        <f t="shared" ref="O594" si="1425">+H594/BW594</f>
        <v>74778.921367521369</v>
      </c>
      <c r="P594" s="41"/>
      <c r="Q594" s="17">
        <f t="shared" ref="Q594" si="1426">SUM(D588:D594)</f>
        <v>410682</v>
      </c>
      <c r="R594" s="16"/>
      <c r="S594" s="60">
        <f t="shared" ref="S594" si="1427">+(Q594-Q587)/Q587</f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ref="Z594" si="1428">SUM(W589:W594)</f>
        <v>6194</v>
      </c>
      <c r="AA594" s="33">
        <f t="shared" ref="AA594" si="1429">+AA593+W594</f>
        <v>702376</v>
      </c>
      <c r="AB594" s="33"/>
      <c r="AC594" s="46">
        <f t="shared" ref="AC594" si="1430">+AA594/H594</f>
        <v>1.6055898013583928E-2</v>
      </c>
      <c r="AD594" s="33"/>
      <c r="AE594" s="33">
        <f t="shared" ref="AE594" si="1431">+AA594/BW594</f>
        <v>1200.642735042735</v>
      </c>
      <c r="AF594" s="50"/>
      <c r="AG594" s="33"/>
      <c r="AH594" s="33"/>
      <c r="AI594" s="213"/>
      <c r="AJ594" s="50"/>
      <c r="AK594" s="111"/>
      <c r="AL594" s="23">
        <f t="shared" ref="AL594" si="1432">+AP594-AP593</f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ref="AR594" si="1433">+AL594/AP593</f>
        <v>6.0664949287727102E-3</v>
      </c>
      <c r="AS594" s="25"/>
      <c r="AT594" s="25"/>
      <c r="AU594" s="24"/>
      <c r="AV594" s="298">
        <f t="shared" ref="AV594" si="1434">+AP594/H594</f>
        <v>0.82914098307651896</v>
      </c>
      <c r="AW594" s="298"/>
      <c r="AX594" s="24">
        <f t="shared" ref="AX594" si="1435">+AP594/BW594</f>
        <v>62002.268376068379</v>
      </c>
      <c r="AY594" s="308"/>
      <c r="AZ594" s="111"/>
      <c r="BA594" s="65">
        <f t="shared" ref="BA594" si="1436">+BC594-BC593</f>
        <v>10304065</v>
      </c>
      <c r="BB594" s="66"/>
      <c r="BC594" s="66">
        <v>690262602</v>
      </c>
      <c r="BD594" s="66"/>
      <c r="BE594" s="66">
        <f t="shared" ref="BE594" si="1437">+D594</f>
        <v>48771</v>
      </c>
      <c r="BF594" s="66"/>
      <c r="BG594" s="144">
        <f t="shared" ref="BG594" si="1438">+BE594/BA594</f>
        <v>4.7331805457360761E-3</v>
      </c>
      <c r="BH594" s="66"/>
      <c r="BI594" s="170"/>
      <c r="BJ594" s="66"/>
      <c r="BK594" s="66"/>
      <c r="BL594" s="66"/>
      <c r="BM594" s="144"/>
      <c r="BN594" s="65">
        <f t="shared" ref="BN594" si="1439">+BC594/BW594</f>
        <v>1179936.0717948717</v>
      </c>
      <c r="BO594" s="66"/>
      <c r="BP594" s="66">
        <f t="shared" ref="BP594" si="1440">+BP593+BE594</f>
        <v>42838691</v>
      </c>
      <c r="BQ594" s="66"/>
      <c r="BR594" s="435">
        <f t="shared" ref="BR594" si="1441">+BP594/BC594</f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3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ref="H595" si="1442">+H594+D595</f>
        <v>43815303</v>
      </c>
      <c r="I595" s="16"/>
      <c r="J595" s="436">
        <f t="shared" ref="J595" si="1443">+D595/H594</f>
        <v>1.5917918640128694E-3</v>
      </c>
      <c r="K595" s="16"/>
      <c r="L595" s="16"/>
      <c r="M595" s="16"/>
      <c r="N595" s="16">
        <f t="shared" ref="N595" si="1444">SUM(D589:D595)</f>
        <v>408507</v>
      </c>
      <c r="O595" s="16">
        <f t="shared" ref="O595" si="1445">+H595/BW595</f>
        <v>74770.14163822525</v>
      </c>
      <c r="P595" s="41"/>
      <c r="Q595" s="17">
        <f t="shared" ref="Q595" si="1446">SUM(D589:D595)</f>
        <v>408507</v>
      </c>
      <c r="R595" s="16"/>
      <c r="S595" s="60">
        <f t="shared" ref="S595" si="1447">+(Q595-Q588)/Q588</f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ref="Z595" si="1448">SUM(W590:W595)</f>
        <v>5640</v>
      </c>
      <c r="AA595" s="33">
        <f t="shared" ref="AA595" si="1449">+AA594+W595</f>
        <v>703827</v>
      </c>
      <c r="AB595" s="33"/>
      <c r="AC595" s="46">
        <f t="shared" ref="AC595" si="1450">+AA595/H595</f>
        <v>1.6063497267153441E-2</v>
      </c>
      <c r="AD595" s="33"/>
      <c r="AE595" s="33">
        <f t="shared" ref="AE595" si="1451">+AA595/BW595</f>
        <v>1201.0699658703072</v>
      </c>
      <c r="AF595" s="50"/>
      <c r="AG595" s="33"/>
      <c r="AH595" s="33"/>
      <c r="AI595" s="213"/>
      <c r="AJ595" s="50"/>
      <c r="AK595" s="111"/>
      <c r="AL595" s="23">
        <f t="shared" ref="AL595" si="1452">+AP595-AP594</f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ref="AR595" si="1453">+AL595/AP594</f>
        <v>2.8634739500983794E-3</v>
      </c>
      <c r="AS595" s="25"/>
      <c r="AT595" s="25"/>
      <c r="AU595" s="24"/>
      <c r="AV595" s="298">
        <f t="shared" ref="AV595" si="1454">+AP595/H595</f>
        <v>0.83019371108765361</v>
      </c>
      <c r="AW595" s="298"/>
      <c r="AX595" s="24">
        <f t="shared" ref="AX595" si="1455">+AP595/BW595</f>
        <v>62073.701365187713</v>
      </c>
      <c r="AY595" s="308"/>
      <c r="AZ595" s="111"/>
      <c r="BA595" s="65">
        <f t="shared" ref="BA595" si="1456">+BC595-BC594</f>
        <v>2553451</v>
      </c>
      <c r="BB595" s="66"/>
      <c r="BC595" s="66">
        <v>692816053</v>
      </c>
      <c r="BD595" s="66"/>
      <c r="BE595" s="66">
        <f t="shared" ref="BE595" si="1457">+D595</f>
        <v>69634</v>
      </c>
      <c r="BF595" s="66"/>
      <c r="BG595" s="144">
        <f t="shared" ref="BG595" si="1458">+BE595/BA595</f>
        <v>2.7270544843037911E-2</v>
      </c>
      <c r="BH595" s="66"/>
      <c r="BI595" s="170"/>
      <c r="BJ595" s="66"/>
      <c r="BK595" s="66"/>
      <c r="BL595" s="66"/>
      <c r="BM595" s="144"/>
      <c r="BN595" s="65">
        <f t="shared" ref="BN595" si="1459">+BC595/BW595</f>
        <v>1182279.9539249146</v>
      </c>
      <c r="BO595" s="66"/>
      <c r="BP595" s="66">
        <f t="shared" ref="BP595" si="1460">+BP594+BE595</f>
        <v>42908325</v>
      </c>
      <c r="BQ595" s="66"/>
      <c r="BR595" s="435">
        <f t="shared" ref="BR595" si="1461">+BP595/BC595</f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3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ref="H596" si="1462">+H595+D596</f>
        <v>43894235</v>
      </c>
      <c r="I596" s="16"/>
      <c r="J596" s="436">
        <f t="shared" ref="J596" si="1463">+D596/H595</f>
        <v>1.8014710522485716E-3</v>
      </c>
      <c r="K596" s="16"/>
      <c r="L596" s="16"/>
      <c r="M596" s="16"/>
      <c r="N596" s="16">
        <f t="shared" ref="N596" si="1464">SUM(D590:D596)</f>
        <v>407014</v>
      </c>
      <c r="O596" s="16">
        <f t="shared" ref="O596" si="1465">+H596/BW596</f>
        <v>74777.231686541738</v>
      </c>
      <c r="P596" s="41"/>
      <c r="Q596" s="17">
        <f t="shared" ref="Q596" si="1466">SUM(D590:D596)</f>
        <v>407014</v>
      </c>
      <c r="R596" s="16"/>
      <c r="S596" s="60">
        <f t="shared" ref="S596" si="1467">+(Q596-Q589)/Q589</f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ref="Z596" si="1468">SUM(W591:W596)</f>
        <v>5806</v>
      </c>
      <c r="AA596" s="33">
        <f t="shared" ref="AA596" si="1469">+AA595+W596</f>
        <v>705421</v>
      </c>
      <c r="AB596" s="33"/>
      <c r="AC596" s="46">
        <f t="shared" ref="AC596" si="1470">+AA596/H596</f>
        <v>1.6070925942780413E-2</v>
      </c>
      <c r="AD596" s="33"/>
      <c r="AE596" s="33">
        <f t="shared" ref="AE596" si="1471">+AA596/BW596</f>
        <v>1201.7393526405451</v>
      </c>
      <c r="AF596" s="50"/>
      <c r="AG596" s="33"/>
      <c r="AH596" s="33"/>
      <c r="AI596" s="213"/>
      <c r="AJ596" s="50"/>
      <c r="AK596" s="111"/>
      <c r="AL596" s="23">
        <f t="shared" ref="AL596" si="1472">+AP596-AP595</f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ref="AR596" si="1473">+AL596/AP595</f>
        <v>2.7922054233175254E-3</v>
      </c>
      <c r="AS596" s="25"/>
      <c r="AT596" s="25"/>
      <c r="AU596" s="24"/>
      <c r="AV596" s="298">
        <f t="shared" ref="AV596" si="1474">+AP596/H596</f>
        <v>0.83101473348379351</v>
      </c>
      <c r="AW596" s="298"/>
      <c r="AX596" s="24">
        <f t="shared" ref="AX596" si="1475">+AP596/BW596</f>
        <v>62140.981260647357</v>
      </c>
      <c r="AY596" s="308"/>
      <c r="AZ596" s="111"/>
      <c r="BA596" s="65">
        <f t="shared" ref="BA596" si="1476">+BC596-BC595</f>
        <v>1500941</v>
      </c>
      <c r="BB596" s="66"/>
      <c r="BC596" s="66">
        <v>694316994</v>
      </c>
      <c r="BD596" s="66"/>
      <c r="BE596" s="66">
        <f t="shared" ref="BE596" si="1477">+D596</f>
        <v>78932</v>
      </c>
      <c r="BF596" s="66"/>
      <c r="BG596" s="144">
        <f t="shared" ref="BG596" si="1478">+BE596/BA596</f>
        <v>5.2588342912879317E-2</v>
      </c>
      <c r="BH596" s="66"/>
      <c r="BI596" s="170"/>
      <c r="BJ596" s="66"/>
      <c r="BK596" s="66"/>
      <c r="BL596" s="66"/>
      <c r="BM596" s="144"/>
      <c r="BN596" s="65">
        <f t="shared" ref="BN596" si="1479">+BC596/BW596</f>
        <v>1182822.8177172062</v>
      </c>
      <c r="BO596" s="66"/>
      <c r="BP596" s="66">
        <f t="shared" ref="BP596" si="1480">+BP595+BE596</f>
        <v>42987257</v>
      </c>
      <c r="BQ596" s="66"/>
      <c r="BR596" s="435">
        <f t="shared" ref="BR596" si="1481">+BP596/BC596</f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3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ref="H597" si="1482">+H596+D597</f>
        <v>43972695</v>
      </c>
      <c r="I597" s="16"/>
      <c r="J597" s="436">
        <f t="shared" ref="J597" si="1483">+D597/H596</f>
        <v>1.7874784695530062E-3</v>
      </c>
      <c r="K597" s="16"/>
      <c r="L597" s="16"/>
      <c r="M597" s="16"/>
      <c r="N597" s="16">
        <f t="shared" ref="N597" si="1484">SUM(D591:D597)</f>
        <v>404639</v>
      </c>
      <c r="O597" s="16">
        <f t="shared" ref="O597" si="1485">+H597/BW597</f>
        <v>74783.494897959186</v>
      </c>
      <c r="P597" s="41"/>
      <c r="Q597" s="17">
        <f t="shared" ref="Q597" si="1486">SUM(D591:D597)</f>
        <v>404639</v>
      </c>
      <c r="R597" s="16"/>
      <c r="S597" s="60">
        <f t="shared" ref="S597" si="1487">+(Q597-Q590)/Q590</f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ref="Z597" si="1488">SUM(W592:W597)</f>
        <v>5404</v>
      </c>
      <c r="AA597" s="33">
        <f t="shared" ref="AA597" si="1489">+AA596+W597</f>
        <v>706629</v>
      </c>
      <c r="AB597" s="33"/>
      <c r="AC597" s="46">
        <f t="shared" ref="AC597" si="1490">+AA597/H597</f>
        <v>1.6069722358386267E-2</v>
      </c>
      <c r="AD597" s="33"/>
      <c r="AE597" s="33">
        <f t="shared" ref="AE597" si="1491">+AA597/BW597</f>
        <v>1201.75</v>
      </c>
      <c r="AF597" s="50"/>
      <c r="AG597" s="33"/>
      <c r="AH597" s="33"/>
      <c r="AI597" s="213"/>
      <c r="AJ597" s="50"/>
      <c r="AK597" s="111"/>
      <c r="AL597" s="23">
        <f t="shared" ref="AL597" si="1492">+AP597-AP596</f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ref="AR597" si="1493">+AL597/AP596</f>
        <v>2.4451735784837884E-3</v>
      </c>
      <c r="AS597" s="25"/>
      <c r="AT597" s="25"/>
      <c r="AU597" s="24"/>
      <c r="AV597" s="298">
        <f t="shared" ref="AV597" si="1494">+AP597/H597</f>
        <v>0.83156031259853413</v>
      </c>
      <c r="AW597" s="298"/>
      <c r="AX597" s="24">
        <f t="shared" ref="AX597" si="1495">+AP597/BW597</f>
        <v>62186.986394557825</v>
      </c>
      <c r="AY597" s="308"/>
      <c r="AZ597" s="111"/>
      <c r="BA597" s="65">
        <f t="shared" ref="BA597" si="1496">+BC597-BC596</f>
        <v>1767712</v>
      </c>
      <c r="BB597" s="66"/>
      <c r="BC597" s="66">
        <v>696084706</v>
      </c>
      <c r="BD597" s="66"/>
      <c r="BE597" s="66">
        <f t="shared" ref="BE597" si="1497">+D597</f>
        <v>78460</v>
      </c>
      <c r="BF597" s="66"/>
      <c r="BG597" s="144">
        <f t="shared" ref="BG597" si="1498">+BE597/BA597</f>
        <v>4.4385058199525713E-2</v>
      </c>
      <c r="BH597" s="66"/>
      <c r="BI597" s="170"/>
      <c r="BJ597" s="66"/>
      <c r="BK597" s="66"/>
      <c r="BL597" s="66"/>
      <c r="BM597" s="144"/>
      <c r="BN597" s="65">
        <f t="shared" ref="BN597" si="1499">+BC597/BW597</f>
        <v>1183817.5272108843</v>
      </c>
      <c r="BO597" s="66"/>
      <c r="BP597" s="66">
        <f t="shared" ref="BP597" si="1500">+BP596+BE597</f>
        <v>43065717</v>
      </c>
      <c r="BQ597" s="66"/>
      <c r="BR597" s="435">
        <f t="shared" ref="BR597" si="1501">+BP597/BC597</f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3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ref="H598" si="1502">+H597+D598</f>
        <v>44053164</v>
      </c>
      <c r="I598" s="16"/>
      <c r="J598" s="436">
        <f t="shared" ref="J598" si="1503">+D598/H597</f>
        <v>1.8299765343015705E-3</v>
      </c>
      <c r="K598" s="16"/>
      <c r="L598" s="16"/>
      <c r="M598" s="16"/>
      <c r="N598" s="16">
        <f t="shared" ref="N598" si="1504">SUM(D592:D598)</f>
        <v>402670</v>
      </c>
      <c r="O598" s="16">
        <f t="shared" ref="O598" si="1505">+H598/BW598</f>
        <v>74793.147707979631</v>
      </c>
      <c r="P598" s="41"/>
      <c r="Q598" s="17">
        <f t="shared" ref="Q598" si="1506">SUM(D592:D598)</f>
        <v>402670</v>
      </c>
      <c r="R598" s="16"/>
      <c r="S598" s="60">
        <f t="shared" ref="S598" si="1507">+(Q598-Q591)/Q591</f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ref="Z598" si="1508">SUM(W593:W598)</f>
        <v>6476</v>
      </c>
      <c r="AA598" s="33">
        <f t="shared" ref="AA598" si="1509">+AA597+W598</f>
        <v>708185</v>
      </c>
      <c r="AB598" s="33"/>
      <c r="AC598" s="46">
        <f t="shared" ref="AC598" si="1510">+AA598/H598</f>
        <v>1.6075689818783503E-2</v>
      </c>
      <c r="AD598" s="33"/>
      <c r="AE598" s="33">
        <f t="shared" ref="AE598" si="1511">+AA598/BW598</f>
        <v>1202.3514431239389</v>
      </c>
      <c r="AF598" s="50"/>
      <c r="AG598" s="33"/>
      <c r="AH598" s="33"/>
      <c r="AI598" s="213"/>
      <c r="AJ598" s="50"/>
      <c r="AK598" s="111"/>
      <c r="AL598" s="23">
        <f t="shared" ref="AL598" si="1512">+AP598-AP597</f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ref="AR598" si="1513">+AL598/AP597</f>
        <v>2.2138630181282324E-3</v>
      </c>
      <c r="AS598" s="25"/>
      <c r="AT598" s="25"/>
      <c r="AU598" s="24"/>
      <c r="AV598" s="298">
        <f t="shared" ref="AV598" si="1514">+AP598/H598</f>
        <v>0.8318789542562709</v>
      </c>
      <c r="AW598" s="298"/>
      <c r="AX598" s="24">
        <f t="shared" ref="AX598" si="1515">+AP598/BW598</f>
        <v>62218.845500848896</v>
      </c>
      <c r="AY598" s="308"/>
      <c r="AZ598" s="111"/>
      <c r="BA598" s="65">
        <f t="shared" ref="BA598" si="1516">+BC598-BC597</f>
        <v>1763092</v>
      </c>
      <c r="BB598" s="66"/>
      <c r="BC598" s="66">
        <v>697847798</v>
      </c>
      <c r="BD598" s="66"/>
      <c r="BE598" s="66">
        <f t="shared" ref="BE598" si="1517">+D598</f>
        <v>80469</v>
      </c>
      <c r="BF598" s="66"/>
      <c r="BG598" s="144">
        <f t="shared" ref="BG598" si="1518">+BE598/BA598</f>
        <v>4.564084006960499E-2</v>
      </c>
      <c r="BH598" s="66"/>
      <c r="BI598" s="170"/>
      <c r="BJ598" s="66"/>
      <c r="BK598" s="66"/>
      <c r="BL598" s="66"/>
      <c r="BM598" s="144"/>
      <c r="BN598" s="65">
        <f t="shared" ref="BN598" si="1519">+BC598/BW598</f>
        <v>1184801.0152801359</v>
      </c>
      <c r="BO598" s="66"/>
      <c r="BP598" s="66">
        <f t="shared" ref="BP598" si="1520">+BP597+BE598</f>
        <v>43146186</v>
      </c>
      <c r="BQ598" s="66"/>
      <c r="BR598" s="435">
        <f t="shared" ref="BR598" si="1521">+BP598/BC598</f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3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ref="H599" si="1522">+H598+D599</f>
        <v>44083944</v>
      </c>
      <c r="I599" s="16"/>
      <c r="J599" s="436">
        <f t="shared" ref="J599" si="1523">+D599/H598</f>
        <v>6.9870123290122817E-4</v>
      </c>
      <c r="K599" s="16"/>
      <c r="L599" s="16"/>
      <c r="M599" s="16"/>
      <c r="N599" s="16">
        <f t="shared" ref="N599" si="1524">SUM(D593:D599)</f>
        <v>404626</v>
      </c>
      <c r="O599" s="16">
        <f t="shared" ref="O599" si="1525">+H599/BW599</f>
        <v>74718.549152542371</v>
      </c>
      <c r="P599" s="41"/>
      <c r="Q599" s="17">
        <f t="shared" ref="Q599" si="1526">SUM(D593:D599)</f>
        <v>404626</v>
      </c>
      <c r="R599" s="16"/>
      <c r="S599" s="60">
        <f t="shared" ref="S599" si="1527">+(Q599-Q592)/Q592</f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ref="Z599" si="1528">SUM(W594:W599)</f>
        <v>6689</v>
      </c>
      <c r="AA599" s="33">
        <f t="shared" ref="AA599" si="1529">+AA598+W599</f>
        <v>708555</v>
      </c>
      <c r="AB599" s="33"/>
      <c r="AC599" s="46">
        <f t="shared" ref="AC599" si="1530">+AA599/H599</f>
        <v>1.6072858635334444E-2</v>
      </c>
      <c r="AD599" s="33"/>
      <c r="AE599" s="33">
        <f t="shared" ref="AE599" si="1531">+AA599/BW599</f>
        <v>1200.9406779661017</v>
      </c>
      <c r="AF599" s="50"/>
      <c r="AG599" s="33"/>
      <c r="AH599" s="33"/>
      <c r="AI599" s="213"/>
      <c r="AJ599" s="50"/>
      <c r="AK599" s="111"/>
      <c r="AL599" s="23">
        <f t="shared" ref="AL599" si="1532">+AP599-AP598</f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ref="AR599" si="1533">+AL599/AP598</f>
        <v>1.3655998188114137E-3</v>
      </c>
      <c r="AS599" s="25"/>
      <c r="AT599" s="25"/>
      <c r="AU599" s="24"/>
      <c r="AV599" s="298">
        <f t="shared" ref="AV599" si="1534">+AP599/H599</f>
        <v>0.83243334580045747</v>
      </c>
      <c r="AW599" s="298"/>
      <c r="AX599" s="24">
        <f t="shared" ref="AX599" si="1535">+AP599/BW599</f>
        <v>62198.211864406781</v>
      </c>
      <c r="AY599" s="308"/>
      <c r="AZ599" s="111"/>
      <c r="BA599" s="65">
        <f t="shared" ref="BA599" si="1536">+BC599-BC598</f>
        <v>280826</v>
      </c>
      <c r="BB599" s="66"/>
      <c r="BC599" s="66">
        <v>698128624</v>
      </c>
      <c r="BD599" s="66"/>
      <c r="BE599" s="66">
        <f t="shared" ref="BE599" si="1537">+D599</f>
        <v>30780</v>
      </c>
      <c r="BF599" s="66"/>
      <c r="BG599" s="144">
        <f t="shared" ref="BG599" si="1538">+BE599/BA599</f>
        <v>0.10960523598242328</v>
      </c>
      <c r="BH599" s="66"/>
      <c r="BI599" s="170"/>
      <c r="BJ599" s="66"/>
      <c r="BK599" s="66"/>
      <c r="BL599" s="66"/>
      <c r="BM599" s="144"/>
      <c r="BN599" s="65">
        <f t="shared" ref="BN599" si="1539">+BC599/BW599</f>
        <v>1183268.8542372882</v>
      </c>
      <c r="BO599" s="66"/>
      <c r="BP599" s="66">
        <f t="shared" ref="BP599" si="1540">+BP598+BE599</f>
        <v>43176966</v>
      </c>
      <c r="BQ599" s="66"/>
      <c r="BR599" s="435">
        <f t="shared" ref="BR599" si="1541">+BP599/BC599</f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3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ref="H600" si="1542">+H599+D600</f>
        <v>44103919</v>
      </c>
      <c r="I600" s="16"/>
      <c r="J600" s="436">
        <f t="shared" ref="J600" si="1543">+D600/H599</f>
        <v>4.5311281585876253E-4</v>
      </c>
      <c r="K600" s="16"/>
      <c r="L600" s="16"/>
      <c r="M600" s="16"/>
      <c r="N600" s="16">
        <f t="shared" ref="N600" si="1544">SUM(D594:D600)</f>
        <v>407021</v>
      </c>
      <c r="O600" s="16">
        <f t="shared" ref="O600" si="1545">+H600/BW600</f>
        <v>74625.920473773265</v>
      </c>
      <c r="P600" s="41"/>
      <c r="Q600" s="17">
        <f t="shared" ref="Q600" si="1546">SUM(D594:D600)</f>
        <v>407021</v>
      </c>
      <c r="R600" s="16"/>
      <c r="S600" s="60">
        <f t="shared" ref="S600" si="1547">+(Q600-Q593)/Q593</f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ref="Z600" si="1548">SUM(W595:W600)</f>
        <v>6341</v>
      </c>
      <c r="AA600" s="33">
        <f t="shared" ref="AA600" si="1549">+AA599+W600</f>
        <v>708717</v>
      </c>
      <c r="AB600" s="33"/>
      <c r="AC600" s="46">
        <f t="shared" ref="AC600" si="1550">+AA600/H600</f>
        <v>1.6069252258512447E-2</v>
      </c>
      <c r="AD600" s="33"/>
      <c r="AE600" s="33">
        <f t="shared" ref="AE600" si="1551">+AA600/BW600</f>
        <v>1199.1827411167512</v>
      </c>
      <c r="AF600" s="50"/>
      <c r="AG600" s="33"/>
      <c r="AH600" s="33"/>
      <c r="AI600" s="213"/>
      <c r="AJ600" s="50"/>
      <c r="AK600" s="111"/>
      <c r="AL600" s="23">
        <f t="shared" ref="AL600" si="1552">+AP600-AP599</f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ref="AR600" si="1553">+AL600/AP599</f>
        <v>5.0053212876439719E-4</v>
      </c>
      <c r="AS600" s="25"/>
      <c r="AT600" s="25"/>
      <c r="AU600" s="24"/>
      <c r="AV600" s="298">
        <f t="shared" ref="AV600" si="1554">+AP600/H600</f>
        <v>0.83247280133994439</v>
      </c>
      <c r="AW600" s="298"/>
      <c r="AX600" s="24">
        <f t="shared" ref="AX600" si="1555">+AP600/BW600</f>
        <v>62124.049069373941</v>
      </c>
      <c r="AY600" s="308"/>
      <c r="AZ600" s="111"/>
      <c r="BA600" s="65">
        <f t="shared" ref="BA600" si="1556">+BC600-BC599</f>
        <v>563570</v>
      </c>
      <c r="BB600" s="66"/>
      <c r="BC600" s="66">
        <v>698692194</v>
      </c>
      <c r="BD600" s="66"/>
      <c r="BE600" s="66">
        <f t="shared" ref="BE600" si="1557">+D600</f>
        <v>19975</v>
      </c>
      <c r="BF600" s="66"/>
      <c r="BG600" s="144">
        <f t="shared" ref="BG600" si="1558">+BE600/BA600</f>
        <v>3.5443689337615561E-2</v>
      </c>
      <c r="BH600" s="66"/>
      <c r="BI600" s="170"/>
      <c r="BJ600" s="66"/>
      <c r="BK600" s="66"/>
      <c r="BL600" s="66"/>
      <c r="BM600" s="144"/>
      <c r="BN600" s="65">
        <f t="shared" ref="BN600" si="1559">+BC600/BW600</f>
        <v>1182220.2944162437</v>
      </c>
      <c r="BO600" s="66"/>
      <c r="BP600" s="66">
        <f t="shared" ref="BP600" si="1560">+BP599+BE600</f>
        <v>43196941</v>
      </c>
      <c r="BQ600" s="66"/>
      <c r="BR600" s="435">
        <f t="shared" ref="BR600" si="1561">+BP600/BC600</f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3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ref="H601" si="1562">+H600+D601</f>
        <v>44158480</v>
      </c>
      <c r="I601" s="16"/>
      <c r="J601" s="436">
        <f t="shared" ref="J601" si="1563">+D601/H600</f>
        <v>1.2371009478772169E-3</v>
      </c>
      <c r="K601" s="16"/>
      <c r="L601" s="16"/>
      <c r="M601" s="16"/>
      <c r="N601" s="16">
        <f t="shared" ref="N601" si="1564">SUM(D595:D601)</f>
        <v>412811</v>
      </c>
      <c r="O601" s="16">
        <f t="shared" ref="O601" si="1565">+H601/BW601</f>
        <v>74592.027027027027</v>
      </c>
      <c r="P601" s="41"/>
      <c r="Q601" s="17">
        <f t="shared" ref="Q601" si="1566">SUM(D595:D601)</f>
        <v>412811</v>
      </c>
      <c r="R601" s="16"/>
      <c r="S601" s="60">
        <f t="shared" ref="S601" si="1567">+(Q601-Q594)/Q594</f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ref="Z601" si="1568">SUM(W596:W601)</f>
        <v>5590</v>
      </c>
      <c r="AA601" s="33">
        <f t="shared" ref="AA601" si="1569">+AA600+W601</f>
        <v>709417</v>
      </c>
      <c r="AB601" s="33"/>
      <c r="AC601" s="46">
        <f t="shared" ref="AC601" si="1570">+AA601/H601</f>
        <v>1.606524952851638E-2</v>
      </c>
      <c r="AD601" s="33"/>
      <c r="AE601" s="33">
        <f t="shared" ref="AE601" si="1571">+AA601/BW601</f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ref="AL601" si="1572">+AP601-AP600</f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ref="AR601" si="1573">+AL601/AP600</f>
        <v>3.6684148654813321E-3</v>
      </c>
      <c r="AS601" s="25"/>
      <c r="AT601" s="25"/>
      <c r="AU601" s="24"/>
      <c r="AV601" s="298">
        <f t="shared" ref="AV601" si="1574">+AP601/H601</f>
        <v>0.83449430324594509</v>
      </c>
      <c r="AW601" s="298"/>
      <c r="AX601" s="24">
        <f t="shared" ref="AX601" si="1575">+AP601/BW601</f>
        <v>62246.62162162162</v>
      </c>
      <c r="AY601" s="308"/>
      <c r="AZ601" s="111" t="s">
        <v>26</v>
      </c>
      <c r="BA601" s="65">
        <f t="shared" ref="BA601" si="1576">+BC601-BC600</f>
        <v>1307806</v>
      </c>
      <c r="BB601" s="66"/>
      <c r="BC601" s="66">
        <v>700000000</v>
      </c>
      <c r="BD601" s="66"/>
      <c r="BE601" s="66">
        <f t="shared" ref="BE601" si="1577">+D601</f>
        <v>54561</v>
      </c>
      <c r="BF601" s="66"/>
      <c r="BG601" s="144">
        <f t="shared" ref="BG601" si="1578">+BE601/BA601</f>
        <v>4.1719490505472523E-2</v>
      </c>
      <c r="BH601" s="66"/>
      <c r="BI601" s="170"/>
      <c r="BJ601" s="66"/>
      <c r="BK601" s="66"/>
      <c r="BL601" s="66"/>
      <c r="BM601" s="144"/>
      <c r="BN601" s="65">
        <f t="shared" ref="BN601" si="1579">+BC601/BW601</f>
        <v>1182432.4324324324</v>
      </c>
      <c r="BO601" s="66"/>
      <c r="BP601" s="66">
        <f t="shared" ref="BP601" si="1580">+BP600+BE601</f>
        <v>43251502</v>
      </c>
      <c r="BQ601" s="66"/>
      <c r="BR601" s="435">
        <f t="shared" ref="BR601" si="1581">+BP601/BC601</f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3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ref="H602" si="1582">+H601+D602</f>
        <v>44235006</v>
      </c>
      <c r="I602" s="16"/>
      <c r="J602" s="436">
        <f t="shared" ref="J602" si="1583">+D602/H601</f>
        <v>1.7329853744965859E-3</v>
      </c>
      <c r="K602" s="16"/>
      <c r="L602" s="16"/>
      <c r="M602" s="16"/>
      <c r="N602" s="16">
        <f t="shared" ref="N602" si="1584">SUM(D596:D602)</f>
        <v>419703</v>
      </c>
      <c r="O602" s="16">
        <f t="shared" ref="O602" si="1585">+H602/BW602</f>
        <v>74595.288364249573</v>
      </c>
      <c r="P602" s="41"/>
      <c r="Q602" s="17">
        <f t="shared" ref="Q602" si="1586">SUM(D596:D602)</f>
        <v>419703</v>
      </c>
      <c r="R602" s="16"/>
      <c r="S602" s="60">
        <f t="shared" ref="S602" si="1587">+(Q602-Q595)/Q595</f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ref="Z602" si="1588">SUM(W597:W602)</f>
        <v>5265</v>
      </c>
      <c r="AA602" s="33">
        <f t="shared" ref="AA602" si="1589">+AA601+W602</f>
        <v>710686</v>
      </c>
      <c r="AB602" s="33"/>
      <c r="AC602" s="46">
        <f t="shared" ref="AC602" si="1590">+AA602/H602</f>
        <v>1.6066144537202051E-2</v>
      </c>
      <c r="AD602" s="33"/>
      <c r="AE602" s="33">
        <f t="shared" ref="AE602" si="1591">+AA602/BW602</f>
        <v>1198.4586846543002</v>
      </c>
      <c r="AF602" s="50"/>
      <c r="AG602" s="33"/>
      <c r="AH602" s="33"/>
      <c r="AI602" s="213"/>
      <c r="AJ602" s="50"/>
      <c r="AL602" s="23">
        <f t="shared" ref="AL602" si="1592">+AP602-AP601</f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ref="AR602" si="1593">+AL602/AP601</f>
        <v>4.657340569877883E-3</v>
      </c>
      <c r="AS602" s="25"/>
      <c r="AT602" s="25"/>
      <c r="AU602" s="24"/>
      <c r="AV602" s="298">
        <f t="shared" ref="AV602" si="1594">+AP602/H602</f>
        <v>0.83693043920916388</v>
      </c>
      <c r="AW602" s="298"/>
      <c r="AX602" s="24">
        <f t="shared" ref="AX602" si="1595">+AP602/BW602</f>
        <v>62431.067453625634</v>
      </c>
      <c r="AY602" s="308"/>
      <c r="BA602" s="65">
        <f t="shared" ref="BA602" si="1596">+BC602-BC601</f>
        <v>3560959</v>
      </c>
      <c r="BB602" s="66"/>
      <c r="BC602" s="66">
        <v>703560959</v>
      </c>
      <c r="BD602" s="66"/>
      <c r="BE602" s="66">
        <f t="shared" ref="BE602" si="1597">+D602</f>
        <v>76526</v>
      </c>
      <c r="BF602" s="66"/>
      <c r="BG602" s="144">
        <f t="shared" ref="BG602" si="1598">+BE602/BA602</f>
        <v>2.1490278321092716E-2</v>
      </c>
      <c r="BH602" s="66"/>
      <c r="BI602" s="170"/>
      <c r="BJ602" s="66"/>
      <c r="BK602" s="66"/>
      <c r="BL602" s="66"/>
      <c r="BM602" s="144"/>
      <c r="BN602" s="65">
        <f t="shared" ref="BN602" si="1599">+BC602/BW602</f>
        <v>1186443.4384485667</v>
      </c>
      <c r="BO602" s="66"/>
      <c r="BP602" s="66">
        <f t="shared" ref="BP602" si="1600">+BP601+BE602</f>
        <v>43328028</v>
      </c>
      <c r="BQ602" s="66"/>
      <c r="BR602" s="435">
        <f t="shared" ref="BR602" si="1601">+BP602/BC602</f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3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ref="H603" si="1602">+H602+D603</f>
        <v>44310645</v>
      </c>
      <c r="I603" s="16"/>
      <c r="J603" s="436">
        <f t="shared" ref="J603" si="1603">+D603/H602</f>
        <v>1.7099353394458678E-3</v>
      </c>
      <c r="K603" s="16"/>
      <c r="L603" s="16"/>
      <c r="M603" s="16"/>
      <c r="N603" s="16">
        <f t="shared" ref="N603" si="1604">SUM(D597:D603)</f>
        <v>416410</v>
      </c>
      <c r="O603" s="16">
        <f t="shared" ref="O603" si="1605">+H603/BW603</f>
        <v>74597.045454545456</v>
      </c>
      <c r="P603" s="41"/>
      <c r="Q603" s="17">
        <f t="shared" ref="Q603" si="1606">SUM(D597:D603)</f>
        <v>416410</v>
      </c>
      <c r="R603" s="16"/>
      <c r="S603" s="60">
        <f t="shared" ref="S603" si="1607">+(Q603-Q596)/Q596</f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ref="Z603" si="1608">SUM(W598:W603)</f>
        <v>5493</v>
      </c>
      <c r="AA603" s="33">
        <f t="shared" ref="AA603" si="1609">+AA602+W603</f>
        <v>712122</v>
      </c>
      <c r="AB603" s="33"/>
      <c r="AC603" s="46">
        <f t="shared" ref="AC603" si="1610">+AA603/H603</f>
        <v>1.6071126926723814E-2</v>
      </c>
      <c r="AD603" s="33"/>
      <c r="AE603" s="33">
        <f t="shared" ref="AE603" si="1611">+AA603/BW603</f>
        <v>1198.8585858585859</v>
      </c>
      <c r="AF603" s="50"/>
      <c r="AG603" s="33"/>
      <c r="AH603" s="33"/>
      <c r="AI603" s="213"/>
      <c r="AJ603" s="50"/>
      <c r="AL603" s="23">
        <f t="shared" ref="AL603" si="1612">+AP603-AP602</f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ref="AR603" si="1613">+AL603/AP602</f>
        <v>2.5655547300019775E-3</v>
      </c>
      <c r="AS603" s="25"/>
      <c r="AT603" s="25"/>
      <c r="AU603" s="24"/>
      <c r="AV603" s="298">
        <f t="shared" ref="AV603" si="1614">+AP603/H603</f>
        <v>0.83764531073740855</v>
      </c>
      <c r="AW603" s="298"/>
      <c r="AX603" s="24">
        <f t="shared" ref="AX603" si="1615">+AP603/BW603</f>
        <v>62485.865319865319</v>
      </c>
      <c r="AY603" s="308"/>
      <c r="BA603" s="65">
        <f t="shared" ref="BA603" si="1616">+BC603-BC602</f>
        <v>1584324</v>
      </c>
      <c r="BB603" s="66"/>
      <c r="BC603" s="66">
        <v>705145283</v>
      </c>
      <c r="BD603" s="66"/>
      <c r="BE603" s="66">
        <f t="shared" ref="BE603" si="1617">+D603</f>
        <v>75639</v>
      </c>
      <c r="BF603" s="66"/>
      <c r="BG603" s="144">
        <f t="shared" ref="BG603" si="1618">+BE603/BA603</f>
        <v>4.7742128504018121E-2</v>
      </c>
      <c r="BH603" s="66"/>
      <c r="BI603" s="170"/>
      <c r="BJ603" s="66"/>
      <c r="BK603" s="66"/>
      <c r="BL603" s="66"/>
      <c r="BM603" s="144"/>
      <c r="BN603" s="65">
        <f t="shared" ref="BN603" si="1619">+BC603/BW603</f>
        <v>1187113.2710437709</v>
      </c>
      <c r="BO603" s="66"/>
      <c r="BP603" s="66">
        <f t="shared" ref="BP603" si="1620">+BP602+BE603</f>
        <v>43403667</v>
      </c>
      <c r="BQ603" s="66"/>
      <c r="BR603" s="435">
        <f t="shared" ref="BR603" si="1621">+BP603/BC603</f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3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ref="H604" si="1622">+H603+D604</f>
        <v>44391678</v>
      </c>
      <c r="I604" s="16"/>
      <c r="J604" s="436">
        <f t="shared" ref="J604" si="1623">+D604/H603</f>
        <v>1.8287479227621264E-3</v>
      </c>
      <c r="K604" s="16"/>
      <c r="L604" s="16"/>
      <c r="M604" s="16"/>
      <c r="N604" s="16">
        <f t="shared" ref="N604" si="1624">SUM(D598:D604)</f>
        <v>418983</v>
      </c>
      <c r="O604" s="16">
        <f t="shared" ref="O604" si="1625">+H604/BW604</f>
        <v>74607.862184873957</v>
      </c>
      <c r="P604" s="41"/>
      <c r="Q604" s="17">
        <f t="shared" ref="Q604" si="1626">SUM(D598:D604)</f>
        <v>418983</v>
      </c>
      <c r="R604" s="16"/>
      <c r="S604" s="60">
        <f t="shared" ref="S604" si="1627">+(Q604-Q597)/Q597</f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ref="Z604" si="1628">SUM(W599:W604)</f>
        <v>5086</v>
      </c>
      <c r="AA604" s="33">
        <f t="shared" ref="AA604" si="1629">+AA603+W604</f>
        <v>713271</v>
      </c>
      <c r="AB604" s="33"/>
      <c r="AC604" s="46">
        <f t="shared" ref="AC604" si="1630">+AA604/H604</f>
        <v>1.6067673765339529E-2</v>
      </c>
      <c r="AD604" s="33"/>
      <c r="AE604" s="33">
        <f t="shared" ref="AE604" si="1631">+AA604/BW604</f>
        <v>1198.7747899159665</v>
      </c>
      <c r="AF604" s="50"/>
      <c r="AG604" s="33"/>
      <c r="AH604" s="33"/>
      <c r="AI604" s="213"/>
      <c r="AJ604" s="50"/>
      <c r="AL604" s="23">
        <f t="shared" ref="AL604" si="1632">+AP604-AP603</f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ref="AR604" si="1633">+AL604/AP603</f>
        <v>2.0882028970107287E-3</v>
      </c>
      <c r="AS604" s="25"/>
      <c r="AT604" s="25"/>
      <c r="AU604" s="24"/>
      <c r="AV604" s="298">
        <f t="shared" ref="AV604" si="1634">+AP604/H604</f>
        <v>0.83786224526137532</v>
      </c>
      <c r="AW604" s="298"/>
      <c r="AX604" s="24">
        <f t="shared" ref="AX604" si="1635">+AP604/BW604</f>
        <v>62511.11092436975</v>
      </c>
      <c r="AY604" s="308"/>
      <c r="BA604" s="65">
        <f t="shared" ref="BA604" si="1636">+BC604-BC603</f>
        <v>1598118</v>
      </c>
      <c r="BB604" s="66"/>
      <c r="BC604" s="66">
        <v>706743401</v>
      </c>
      <c r="BD604" s="66"/>
      <c r="BE604" s="66">
        <f t="shared" ref="BE604" si="1637">+D604</f>
        <v>81033</v>
      </c>
      <c r="BF604" s="66"/>
      <c r="BG604" s="144">
        <f t="shared" ref="BG604" si="1638">+BE604/BA604</f>
        <v>5.0705267070391545E-2</v>
      </c>
      <c r="BH604" s="66"/>
      <c r="BI604" s="170"/>
      <c r="BJ604" s="66"/>
      <c r="BK604" s="66"/>
      <c r="BL604" s="66"/>
      <c r="BM604" s="144"/>
      <c r="BN604" s="65">
        <f t="shared" ref="BN604" si="1639">+BC604/BW604</f>
        <v>1187804.0352941176</v>
      </c>
      <c r="BO604" s="66"/>
      <c r="BP604" s="66">
        <f t="shared" ref="BP604" si="1640">+BP603+BE604</f>
        <v>43484700</v>
      </c>
      <c r="BQ604" s="66"/>
      <c r="BR604" s="435">
        <f t="shared" ref="BR604" si="1641">+BP604/BC604</f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3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ref="H605" si="1642">+H604+D605</f>
        <v>44476524</v>
      </c>
      <c r="I605" s="16"/>
      <c r="J605" s="436">
        <f t="shared" ref="J605" si="1643">+D605/H604</f>
        <v>1.9113041863387096E-3</v>
      </c>
      <c r="K605" s="16"/>
      <c r="L605" s="16"/>
      <c r="M605" s="16"/>
      <c r="N605" s="16">
        <f t="shared" ref="N605" si="1644">SUM(D599:D605)</f>
        <v>423360</v>
      </c>
      <c r="O605" s="16">
        <f t="shared" ref="O605" si="1645">+H605/BW605</f>
        <v>74625.040268456374</v>
      </c>
      <c r="P605" s="41"/>
      <c r="Q605" s="17">
        <f t="shared" ref="Q605" si="1646">SUM(D599:D605)</f>
        <v>423360</v>
      </c>
      <c r="R605" s="16"/>
      <c r="S605" s="60">
        <f t="shared" ref="S605" si="1647">+(Q605-Q598)/Q598</f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ref="Z605" si="1648">SUM(W600:W605)</f>
        <v>6061</v>
      </c>
      <c r="AA605" s="33">
        <f t="shared" ref="AA605" si="1649">+AA604+W605</f>
        <v>714616</v>
      </c>
      <c r="AB605" s="33"/>
      <c r="AC605" s="46">
        <f t="shared" ref="AC605" si="1650">+AA605/H605</f>
        <v>1.6067262810376098E-2</v>
      </c>
      <c r="AD605" s="33"/>
      <c r="AE605" s="33">
        <f t="shared" ref="AE605" si="1651">+AA605/BW605</f>
        <v>1199.020134228188</v>
      </c>
      <c r="AF605" s="50"/>
      <c r="AG605" s="33"/>
      <c r="AH605" s="33"/>
      <c r="AI605" s="213"/>
      <c r="AJ605" s="50"/>
      <c r="AL605" s="23">
        <f t="shared" ref="AL605" si="1652">+AP605-AP604</f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ref="AR605" si="1653">+AL605/AP604</f>
        <v>2.0271488677333894E-3</v>
      </c>
      <c r="AS605" s="25"/>
      <c r="AT605" s="25"/>
      <c r="AU605" s="24"/>
      <c r="AV605" s="298">
        <f t="shared" ref="AV605" si="1654">+AP605/H605</f>
        <v>0.83795912198534217</v>
      </c>
      <c r="AW605" s="298"/>
      <c r="AX605" s="24">
        <f t="shared" ref="AX605" si="1655">+AP605/BW605</f>
        <v>62532.733221476512</v>
      </c>
      <c r="AY605" s="308"/>
      <c r="BA605" s="65">
        <f t="shared" ref="BA605" si="1656">+BC605-BC604</f>
        <v>1766699</v>
      </c>
      <c r="BB605" s="66"/>
      <c r="BC605" s="66">
        <v>708510100</v>
      </c>
      <c r="BD605" s="66"/>
      <c r="BE605" s="66">
        <f t="shared" ref="BE605" si="1657">+D605</f>
        <v>84846</v>
      </c>
      <c r="BF605" s="66"/>
      <c r="BG605" s="144">
        <f t="shared" ref="BG605" si="1658">+BE605/BA605</f>
        <v>4.802515878482979E-2</v>
      </c>
      <c r="BH605" s="66"/>
      <c r="BI605" s="170"/>
      <c r="BJ605" s="66"/>
      <c r="BK605" s="66"/>
      <c r="BL605" s="66"/>
      <c r="BM605" s="144"/>
      <c r="BN605" s="65">
        <f t="shared" ref="BN605" si="1659">+BC605/BW605</f>
        <v>1188775.3355704697</v>
      </c>
      <c r="BO605" s="66"/>
      <c r="BP605" s="66">
        <f t="shared" ref="BP605" si="1660">+BP604+BE605</f>
        <v>43569546</v>
      </c>
      <c r="BQ605" s="66"/>
      <c r="BR605" s="435">
        <f t="shared" ref="BR605" si="1661">+BP605/BC605</f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3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ref="H606" si="1662">+H605+D606</f>
        <v>44509003</v>
      </c>
      <c r="I606" s="16"/>
      <c r="J606" s="436">
        <f t="shared" ref="J606" si="1663">+D606/H605</f>
        <v>7.3025041255472215E-4</v>
      </c>
      <c r="K606" s="16"/>
      <c r="L606" s="16"/>
      <c r="M606" s="16"/>
      <c r="N606" s="16">
        <f t="shared" ref="N606" si="1664">SUM(D600:D606)</f>
        <v>425059</v>
      </c>
      <c r="O606" s="16">
        <f t="shared" ref="O606" si="1665">+H606/BW606</f>
        <v>74554.443886097157</v>
      </c>
      <c r="P606" s="41"/>
      <c r="Q606" s="17">
        <f t="shared" ref="Q606" si="1666">SUM(D600:D606)</f>
        <v>425059</v>
      </c>
      <c r="R606" s="16"/>
      <c r="S606" s="60">
        <f t="shared" ref="S606" si="1667">+(Q606-Q599)/Q599</f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ref="Z606" si="1668">SUM(W601:W606)</f>
        <v>6321</v>
      </c>
      <c r="AA606" s="33">
        <f t="shared" ref="AA606" si="1669">+AA605+W606</f>
        <v>715038</v>
      </c>
      <c r="AB606" s="33"/>
      <c r="AC606" s="46">
        <f t="shared" ref="AC606" si="1670">+AA606/H606</f>
        <v>1.6065019474824003E-2</v>
      </c>
      <c r="AD606" s="33"/>
      <c r="AE606" s="33">
        <f t="shared" ref="AE606" si="1671">+AA606/BW606</f>
        <v>1197.7185929648242</v>
      </c>
      <c r="AF606" s="50"/>
      <c r="AG606" s="33"/>
      <c r="AH606" s="33"/>
      <c r="AI606" s="213"/>
      <c r="AJ606" s="50"/>
      <c r="AL606" s="23">
        <f t="shared" ref="AL606" si="1672">+AP606-AP605</f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ref="AR606" si="1673">+AL606/AP605</f>
        <v>1.1311391303813528E-3</v>
      </c>
      <c r="AS606" s="25"/>
      <c r="AT606" s="25"/>
      <c r="AU606" s="24"/>
      <c r="AV606" s="298">
        <f t="shared" ref="AV606" si="1674">+AP606/H606</f>
        <v>0.83829480521053235</v>
      </c>
      <c r="AW606" s="298"/>
      <c r="AX606" s="24">
        <f t="shared" ref="AX606" si="1675">+AP606/BW606</f>
        <v>62498.60301507538</v>
      </c>
      <c r="AY606" s="308"/>
      <c r="BA606" s="65">
        <f t="shared" ref="BA606" si="1676">+BC606-BC605</f>
        <v>486536</v>
      </c>
      <c r="BB606" s="66"/>
      <c r="BC606" s="66">
        <v>708996636</v>
      </c>
      <c r="BD606" s="66"/>
      <c r="BE606" s="66">
        <f t="shared" ref="BE606" si="1677">+D606</f>
        <v>32479</v>
      </c>
      <c r="BF606" s="66"/>
      <c r="BG606" s="144">
        <f t="shared" ref="BG606" si="1678">+BE606/BA606</f>
        <v>6.675559465281089E-2</v>
      </c>
      <c r="BH606" s="66"/>
      <c r="BI606" s="170"/>
      <c r="BJ606" s="66"/>
      <c r="BK606" s="66"/>
      <c r="BL606" s="66"/>
      <c r="BM606" s="144"/>
      <c r="BN606" s="65">
        <f t="shared" ref="BN606" si="1679">+BC606/BW606</f>
        <v>1187599.055276382</v>
      </c>
      <c r="BO606" s="66"/>
      <c r="BP606" s="66">
        <f t="shared" ref="BP606" si="1680">+BP605+BE606</f>
        <v>43602025</v>
      </c>
      <c r="BQ606" s="66"/>
      <c r="BR606" s="435">
        <f t="shared" ref="BR606" si="1681">+BP606/BC606</f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3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ref="H607" si="1682">+H606+D607</f>
        <v>44532168</v>
      </c>
      <c r="I607" s="16"/>
      <c r="J607" s="436">
        <f t="shared" ref="J607" si="1683">+D607/H606</f>
        <v>5.2045650180032111E-4</v>
      </c>
      <c r="K607" s="16"/>
      <c r="L607" s="16"/>
      <c r="M607" s="16"/>
      <c r="N607" s="16">
        <f t="shared" ref="N607" si="1684">SUM(D601:D607)</f>
        <v>428249</v>
      </c>
      <c r="O607" s="16">
        <f t="shared" ref="O607" si="1685">+H607/BW607</f>
        <v>74468.508361204018</v>
      </c>
      <c r="P607" s="41"/>
      <c r="Q607" s="17">
        <f t="shared" ref="Q607" si="1686">SUM(D601:D607)</f>
        <v>428249</v>
      </c>
      <c r="R607" s="16"/>
      <c r="S607" s="60">
        <f t="shared" ref="S607" si="1687">+(Q607-Q600)/Q600</f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ref="Z607" si="1688">SUM(W602:W607)</f>
        <v>5744</v>
      </c>
      <c r="AA607" s="33">
        <f t="shared" ref="AA607" si="1689">+AA606+W607</f>
        <v>715161</v>
      </c>
      <c r="AB607" s="33"/>
      <c r="AC607" s="46">
        <f t="shared" ref="AC607" si="1690">+AA607/H607</f>
        <v>1.6059424728659066E-2</v>
      </c>
      <c r="AD607" s="33"/>
      <c r="AE607" s="33">
        <f t="shared" ref="AE607" si="1691">+AA607/BW607</f>
        <v>1195.9214046822742</v>
      </c>
      <c r="AF607" s="50"/>
      <c r="AG607" s="33"/>
      <c r="AH607" s="33"/>
      <c r="AI607" s="213"/>
      <c r="AJ607" s="50"/>
      <c r="AL607" s="23">
        <f t="shared" ref="AL607" si="1692">+AP607-AP606</f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ref="AR607" si="1693">+AL607/AP606</f>
        <v>5.7041140966474131E-4</v>
      </c>
      <c r="AS607" s="25"/>
      <c r="AT607" s="25"/>
      <c r="AU607" s="24"/>
      <c r="AV607" s="298">
        <f t="shared" ref="AV607" si="1694">+AP607/H607</f>
        <v>0.83833666036650178</v>
      </c>
      <c r="AW607" s="298"/>
      <c r="AX607" s="24">
        <f t="shared" ref="AX607" si="1695">+AP607/BW607</f>
        <v>62429.680602006687</v>
      </c>
      <c r="AY607" s="308"/>
      <c r="BA607" s="65">
        <f t="shared" ref="BA607" si="1696">+BC607-BC606</f>
        <v>385115</v>
      </c>
      <c r="BB607" s="66"/>
      <c r="BC607" s="66">
        <v>709381751</v>
      </c>
      <c r="BD607" s="66"/>
      <c r="BE607" s="66">
        <f t="shared" ref="BE607" si="1697">+D607</f>
        <v>23165</v>
      </c>
      <c r="BF607" s="66"/>
      <c r="BG607" s="144">
        <f t="shared" ref="BG607" si="1698">+BE607/BA607</f>
        <v>6.0150864027628113E-2</v>
      </c>
      <c r="BH607" s="66"/>
      <c r="BI607" s="170"/>
      <c r="BJ607" s="66"/>
      <c r="BK607" s="66"/>
      <c r="BL607" s="66"/>
      <c r="BM607" s="144"/>
      <c r="BN607" s="65">
        <f t="shared" ref="BN607" si="1699">+BC607/BW607</f>
        <v>1186257.1086956521</v>
      </c>
      <c r="BO607" s="66"/>
      <c r="BP607" s="66">
        <f t="shared" ref="BP607" si="1700">+BP606+BE607</f>
        <v>43625190</v>
      </c>
      <c r="BQ607" s="66"/>
      <c r="BR607" s="435">
        <f t="shared" ref="BR607" si="1701">+BP607/BC607</f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3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ref="H608" si="1702">+H607+D608</f>
        <v>44587015</v>
      </c>
      <c r="I608" s="16"/>
      <c r="J608" s="436">
        <f t="shared" ref="J608" si="1703">+D608/H607</f>
        <v>1.231626540167548E-3</v>
      </c>
      <c r="K608" s="16"/>
      <c r="L608" s="16"/>
      <c r="M608" s="16"/>
      <c r="N608" s="16">
        <f t="shared" ref="N608" si="1704">SUM(D602:D608)</f>
        <v>428535</v>
      </c>
      <c r="O608" s="16">
        <f t="shared" ref="O608" si="1705">+H608/BW608</f>
        <v>74435.751252086819</v>
      </c>
      <c r="P608" s="41"/>
      <c r="Q608" s="17">
        <f t="shared" ref="Q608" si="1706">SUM(D602:D608)</f>
        <v>428535</v>
      </c>
      <c r="R608" s="16"/>
      <c r="S608" s="60">
        <f t="shared" ref="S608" si="1707">+(Q608-Q601)/Q601</f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ref="Z608" si="1708">SUM(W603:W608)</f>
        <v>4958</v>
      </c>
      <c r="AA608" s="33">
        <f t="shared" ref="AA608" si="1709">+AA607+W608</f>
        <v>715644</v>
      </c>
      <c r="AB608" s="33"/>
      <c r="AC608" s="46">
        <f t="shared" ref="AC608" si="1710">+AA608/H608</f>
        <v>1.605050259587909E-2</v>
      </c>
      <c r="AD608" s="33"/>
      <c r="AE608" s="33">
        <f t="shared" ref="AE608" si="1711">+AA608/BW608</f>
        <v>1194.7312186978297</v>
      </c>
      <c r="AF608" s="50"/>
      <c r="AG608" s="33"/>
      <c r="AH608" s="33"/>
      <c r="AI608" s="213"/>
      <c r="AJ608" s="50"/>
      <c r="AL608" s="23">
        <f t="shared" ref="AL608" si="1712">+AP608-AP607</f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ref="AR608" si="1713">+AL608/AP607</f>
        <v>4.3772325620459289E-3</v>
      </c>
      <c r="AS608" s="25"/>
      <c r="AT608" s="25"/>
      <c r="AU608" s="24"/>
      <c r="AV608" s="298">
        <f t="shared" ref="AV608" si="1714">+AP608/H608</f>
        <v>0.84097049331515017</v>
      </c>
      <c r="AW608" s="298"/>
      <c r="AX608" s="24">
        <f t="shared" ref="AX608" si="1715">+AP608/BW608</f>
        <v>62598.270450751254</v>
      </c>
      <c r="AY608" s="308"/>
      <c r="BA608" s="65">
        <f t="shared" ref="BA608" si="1716">+BC608-BC607</f>
        <v>3603531</v>
      </c>
      <c r="BB608" s="66"/>
      <c r="BC608" s="66">
        <v>712985282</v>
      </c>
      <c r="BD608" s="66"/>
      <c r="BE608" s="66">
        <f t="shared" ref="BE608" si="1717">+D608</f>
        <v>54847</v>
      </c>
      <c r="BF608" s="66"/>
      <c r="BG608" s="144">
        <f t="shared" ref="BG608" si="1718">+BE608/BA608</f>
        <v>1.5220349151984539E-2</v>
      </c>
      <c r="BH608" s="66"/>
      <c r="BI608" s="170"/>
      <c r="BJ608" s="66"/>
      <c r="BK608" s="66"/>
      <c r="BL608" s="66"/>
      <c r="BM608" s="144"/>
      <c r="BN608" s="65">
        <f t="shared" ref="BN608" si="1719">+BC608/BW608</f>
        <v>1190292.6243739566</v>
      </c>
      <c r="BO608" s="66"/>
      <c r="BP608" s="66">
        <f t="shared" ref="BP608" si="1720">+BP607+BE608</f>
        <v>43680037</v>
      </c>
      <c r="BQ608" s="66"/>
      <c r="BR608" s="435">
        <f t="shared" ref="BR608" si="1721">+BP608/BC608</f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3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ref="H609" si="1722">+H608+D609</f>
        <v>44659373</v>
      </c>
      <c r="I609" s="16"/>
      <c r="J609" s="436">
        <f t="shared" ref="J609" si="1723">+D609/H608</f>
        <v>1.6228491635961726E-3</v>
      </c>
      <c r="K609" s="16"/>
      <c r="L609" s="16"/>
      <c r="M609" s="16"/>
      <c r="N609" s="16">
        <f t="shared" ref="N609" si="1724">SUM(D603:D609)</f>
        <v>424367</v>
      </c>
      <c r="O609" s="16">
        <f t="shared" ref="O609" si="1725">+H609/BW609</f>
        <v>74432.28833333333</v>
      </c>
      <c r="P609" s="41"/>
      <c r="Q609" s="17">
        <f t="shared" ref="Q609" si="1726">SUM(D603:D609)</f>
        <v>424367</v>
      </c>
      <c r="R609" s="16"/>
      <c r="S609" s="60">
        <f t="shared" ref="S609" si="1727">+(Q609-Q602)/Q602</f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ref="Z609" si="1728">SUM(W604:W609)</f>
        <v>4861</v>
      </c>
      <c r="AA609" s="33">
        <f t="shared" ref="AA609" si="1729">+AA608+W609</f>
        <v>716983</v>
      </c>
      <c r="AB609" s="33"/>
      <c r="AC609" s="46">
        <f t="shared" ref="AC609" si="1730">+AA609/H609</f>
        <v>1.6054479761728854E-2</v>
      </c>
      <c r="AD609" s="33"/>
      <c r="AE609" s="33">
        <f t="shared" ref="AE609" si="1731">+AA609/BW609</f>
        <v>1194.9716666666666</v>
      </c>
      <c r="AF609" s="50"/>
      <c r="AG609" s="33"/>
      <c r="AH609" s="33"/>
      <c r="AI609" s="213"/>
      <c r="AJ609" s="50"/>
      <c r="AL609" s="23">
        <f t="shared" ref="AL609" si="1732">+AP609-AP608</f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ref="AR609" si="1733">+AL609/AP608</f>
        <v>2.8849730603212622E-3</v>
      </c>
      <c r="AS609" s="25"/>
      <c r="AT609" s="25"/>
      <c r="AU609" s="24"/>
      <c r="AV609" s="298">
        <f t="shared" ref="AV609" si="1734">+AP609/H609</f>
        <v>0.84203018255540663</v>
      </c>
      <c r="AW609" s="298"/>
      <c r="AX609" s="24">
        <f t="shared" ref="AX609" si="1735">+AP609/BW609</f>
        <v>62674.23333333333</v>
      </c>
      <c r="AY609" s="308"/>
      <c r="BA609" s="65">
        <f t="shared" ref="BA609" si="1736">+BC609-BC608</f>
        <v>1458675</v>
      </c>
      <c r="BB609" s="66"/>
      <c r="BC609" s="66">
        <v>714443957</v>
      </c>
      <c r="BD609" s="66"/>
      <c r="BE609" s="66">
        <f t="shared" ref="BE609" si="1737">+D609</f>
        <v>72358</v>
      </c>
      <c r="BF609" s="66"/>
      <c r="BG609" s="144">
        <f t="shared" ref="BG609" si="1738">+BE609/BA609</f>
        <v>4.9605292474334588E-2</v>
      </c>
      <c r="BH609" s="66"/>
      <c r="BI609" s="170"/>
      <c r="BJ609" s="66"/>
      <c r="BK609" s="66"/>
      <c r="BL609" s="66"/>
      <c r="BM609" s="144"/>
      <c r="BN609" s="65">
        <f t="shared" ref="BN609" si="1739">+BC609/BW609</f>
        <v>1190739.9283333332</v>
      </c>
      <c r="BO609" s="66"/>
      <c r="BP609" s="66">
        <f t="shared" ref="BP609" si="1740">+BP608+BE609</f>
        <v>43752395</v>
      </c>
      <c r="BQ609" s="66"/>
      <c r="BR609" s="435">
        <f t="shared" ref="BR609" si="1741">+BP609/BC609</f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3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ref="H610" si="1742">+H609+D610</f>
        <v>44753749</v>
      </c>
      <c r="I610" s="16"/>
      <c r="J610" s="436">
        <f t="shared" ref="J610" si="1743">+D610/H609</f>
        <v>2.1132405956527872E-3</v>
      </c>
      <c r="K610" s="16"/>
      <c r="L610" s="16"/>
      <c r="M610" s="16"/>
      <c r="N610" s="16">
        <f t="shared" ref="N610" si="1744">SUM(D604:D610)</f>
        <v>443104</v>
      </c>
      <c r="O610" s="16">
        <f t="shared" ref="O610" si="1745">+H610/BW610</f>
        <v>74465.472545757075</v>
      </c>
      <c r="P610" s="41"/>
      <c r="Q610" s="17">
        <f t="shared" ref="Q610" si="1746">SUM(D604:D610)</f>
        <v>443104</v>
      </c>
      <c r="R610" s="16"/>
      <c r="S610" s="60">
        <f t="shared" ref="S610" si="1747">+(Q610-Q603)/Q603</f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ref="Z610" si="1748">SUM(W605:W610)</f>
        <v>5205</v>
      </c>
      <c r="AA610" s="33">
        <f t="shared" ref="AA610" si="1749">+AA609+W610</f>
        <v>718476</v>
      </c>
      <c r="AB610" s="33"/>
      <c r="AC610" s="46">
        <f t="shared" ref="AC610" si="1750">+AA610/H610</f>
        <v>1.6053984661709569E-2</v>
      </c>
      <c r="AD610" s="33"/>
      <c r="AE610" s="33">
        <f t="shared" ref="AE610" si="1751">+AA610/BW610</f>
        <v>1195.467554076539</v>
      </c>
      <c r="AF610" s="50"/>
      <c r="AG610" s="33"/>
      <c r="AH610" s="33"/>
      <c r="AI610" s="213"/>
      <c r="AJ610" s="50"/>
      <c r="AL610" s="23">
        <f t="shared" ref="AL610" si="1752">+AP610-AP609</f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ref="AR610" si="1753">+AL610/AP609</f>
        <v>2.5854590961623251E-3</v>
      </c>
      <c r="AS610" s="25"/>
      <c r="AT610" s="25"/>
      <c r="AU610" s="24"/>
      <c r="AV610" s="298">
        <f t="shared" ref="AV610" si="1754">+AP610/H610</f>
        <v>0.84242696628610936</v>
      </c>
      <c r="AW610" s="298"/>
      <c r="AX610" s="24">
        <f t="shared" ref="AX610" si="1755">+AP610/BW610</f>
        <v>62731.722129783695</v>
      </c>
      <c r="AY610" s="308"/>
      <c r="BA610" s="65">
        <f t="shared" ref="BA610" si="1756">+BC610-BC609</f>
        <v>1594643</v>
      </c>
      <c r="BB610" s="66"/>
      <c r="BC610" s="66">
        <v>716038600</v>
      </c>
      <c r="BD610" s="66"/>
      <c r="BE610" s="66">
        <f t="shared" ref="BE610" si="1757">+D610</f>
        <v>94376</v>
      </c>
      <c r="BF610" s="66"/>
      <c r="BG610" s="144">
        <f t="shared" ref="BG610" si="1758">+BE610/BA610</f>
        <v>5.9183152592774686E-2</v>
      </c>
      <c r="BH610" s="66"/>
      <c r="BI610" s="170"/>
      <c r="BJ610" s="66"/>
      <c r="BK610" s="66"/>
      <c r="BL610" s="66"/>
      <c r="BM610" s="144"/>
      <c r="BN610" s="65">
        <f t="shared" ref="BN610" si="1759">+BC610/BW610</f>
        <v>1191411.9800332778</v>
      </c>
      <c r="BO610" s="66"/>
      <c r="BP610" s="66">
        <f t="shared" ref="BP610" si="1760">+BP609+BE610</f>
        <v>43846771</v>
      </c>
      <c r="BQ610" s="66"/>
      <c r="BR610" s="435">
        <f t="shared" ref="BR610" si="1761">+BP610/BC610</f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3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ref="H611" si="1762">+H610+D611</f>
        <v>44797345</v>
      </c>
      <c r="I611" s="16"/>
      <c r="J611" s="436">
        <f t="shared" ref="J611" si="1763">+D611/H610</f>
        <v>9.7413068120840557E-4</v>
      </c>
      <c r="K611" s="16"/>
      <c r="L611" s="16"/>
      <c r="M611" s="16"/>
      <c r="N611" s="16">
        <f t="shared" ref="N611" si="1764">SUM(D605:D611)</f>
        <v>405667</v>
      </c>
      <c r="O611" s="16">
        <f t="shared" ref="O611" si="1765">+H611/BW611</f>
        <v>74414.194352159466</v>
      </c>
      <c r="P611" s="41"/>
      <c r="Q611" s="17">
        <f t="shared" ref="Q611" si="1766">SUM(D605:D611)</f>
        <v>405667</v>
      </c>
      <c r="R611" s="16"/>
      <c r="S611" s="60">
        <f t="shared" ref="S611" si="1767">+(Q611-Q604)/Q604</f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ref="Z611" si="1768">SUM(W606:W611)</f>
        <v>4399</v>
      </c>
      <c r="AA611" s="33">
        <f t="shared" ref="AA611" si="1769">+AA610+W611</f>
        <v>719015</v>
      </c>
      <c r="AB611" s="33"/>
      <c r="AC611" s="46">
        <f t="shared" ref="AC611" si="1770">+AA611/H611</f>
        <v>1.6050393165041366E-2</v>
      </c>
      <c r="AD611" s="33"/>
      <c r="AE611" s="33">
        <f t="shared" ref="AE611" si="1771">+AA611/BW611</f>
        <v>1194.3770764119602</v>
      </c>
      <c r="AF611" s="50"/>
      <c r="AG611" s="33"/>
      <c r="AH611" s="33"/>
      <c r="AI611" s="213"/>
      <c r="AJ611" s="50"/>
      <c r="AL611" s="23">
        <f t="shared" ref="AL611" si="1772">+AP611-AP610</f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ref="AR611" si="1773">+AL611/AP610</f>
        <v>7.3535018851239456E-4</v>
      </c>
      <c r="AS611" s="25"/>
      <c r="AT611" s="25"/>
      <c r="AU611" s="24"/>
      <c r="AV611" s="298">
        <f t="shared" ref="AV611" si="1774">+AP611/H611</f>
        <v>0.84222600692072269</v>
      </c>
      <c r="AW611" s="298"/>
      <c r="AX611" s="24">
        <f t="shared" ref="AX611" si="1775">+AP611/BW611</f>
        <v>62673.569767441862</v>
      </c>
      <c r="AY611" s="308"/>
      <c r="BA611" s="65">
        <f t="shared" ref="BA611" si="1776">+BC611-BC610</f>
        <v>657149</v>
      </c>
      <c r="BB611" s="66"/>
      <c r="BC611" s="66">
        <v>716695749</v>
      </c>
      <c r="BD611" s="66"/>
      <c r="BE611" s="66">
        <f t="shared" ref="BE611" si="1777">+D611</f>
        <v>43596</v>
      </c>
      <c r="BF611" s="66"/>
      <c r="BG611" s="144">
        <f t="shared" ref="BG611" si="1778">+BE611/BA611</f>
        <v>6.6341118985192099E-2</v>
      </c>
      <c r="BH611" s="66"/>
      <c r="BI611" s="170"/>
      <c r="BJ611" s="66"/>
      <c r="BK611" s="66"/>
      <c r="BL611" s="66"/>
      <c r="BM611" s="144"/>
      <c r="BN611" s="65">
        <f t="shared" ref="BN611" si="1779">+BC611/BW611</f>
        <v>1190524.5</v>
      </c>
      <c r="BO611" s="66"/>
      <c r="BP611" s="66">
        <f t="shared" ref="BP611" si="1780">+BP610+BE611</f>
        <v>43890367</v>
      </c>
      <c r="BQ611" s="66"/>
      <c r="BR611" s="435">
        <f t="shared" ref="BR611" si="1781">+BP611/BC611</f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3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ref="H612" si="1782">+H611+D612</f>
        <v>44887553</v>
      </c>
      <c r="I612" s="16"/>
      <c r="J612" s="436">
        <f t="shared" ref="J612" si="1783">+D612/H611</f>
        <v>2.0136907667184295E-3</v>
      </c>
      <c r="K612" s="16"/>
      <c r="L612" s="16"/>
      <c r="M612" s="16"/>
      <c r="N612" s="16">
        <f t="shared" ref="N612" si="1784">SUM(D606:D612)</f>
        <v>411029</v>
      </c>
      <c r="O612" s="16">
        <f t="shared" ref="O612" si="1785">+H612/BW612</f>
        <v>74440.386401326701</v>
      </c>
      <c r="P612" s="41"/>
      <c r="Q612" s="17">
        <f t="shared" ref="Q612" si="1786">SUM(D606:D612)</f>
        <v>411029</v>
      </c>
      <c r="R612" s="16"/>
      <c r="S612" s="60">
        <f t="shared" ref="S612" si="1787">+(Q612-Q605)/Q605</f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ref="Z612" si="1788">SUM(W607:W612)</f>
        <v>4964</v>
      </c>
      <c r="AA612" s="33">
        <f t="shared" ref="AA612" si="1789">+AA611+W612</f>
        <v>720002</v>
      </c>
      <c r="AB612" s="33"/>
      <c r="AC612" s="46">
        <f t="shared" ref="AC612" si="1790">+AA612/H612</f>
        <v>1.6040125867409168E-2</v>
      </c>
      <c r="AD612" s="33"/>
      <c r="AE612" s="33">
        <f t="shared" ref="AE612" si="1791">+AA612/BW612</f>
        <v>1194.0331674958541</v>
      </c>
      <c r="AF612" s="50"/>
      <c r="AG612" s="33"/>
      <c r="AH612" s="33"/>
      <c r="AI612" s="213"/>
      <c r="AJ612" s="50"/>
      <c r="AL612" s="23">
        <f t="shared" ref="AL612" si="1792">+AP612-AP611</f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ref="AR612" si="1793">+AL612/AP611</f>
        <v>3.0961458290622488E-3</v>
      </c>
      <c r="AS612" s="25"/>
      <c r="AT612" s="25"/>
      <c r="AU612" s="24"/>
      <c r="AV612" s="298">
        <f t="shared" ref="AV612" si="1794">+AP612/H612</f>
        <v>0.84313584658981078</v>
      </c>
      <c r="AW612" s="298"/>
      <c r="AX612" s="24">
        <f t="shared" ref="AX612" si="1795">+AP612/BW612</f>
        <v>62763.358208955222</v>
      </c>
      <c r="AY612" s="308"/>
      <c r="BA612" s="65">
        <f t="shared" ref="BA612" si="1796">+BC612-BC611</f>
        <v>2392195</v>
      </c>
      <c r="BB612" s="66"/>
      <c r="BC612" s="66">
        <v>719087944</v>
      </c>
      <c r="BD612" s="66"/>
      <c r="BE612" s="66">
        <f t="shared" ref="BE612" si="1797">+D612</f>
        <v>90208</v>
      </c>
      <c r="BF612" s="66"/>
      <c r="BG612" s="144">
        <f t="shared" ref="BG612" si="1798">+BE612/BA612</f>
        <v>3.7709300454185385E-2</v>
      </c>
      <c r="BH612" s="66"/>
      <c r="BI612" s="170"/>
      <c r="BJ612" s="66"/>
      <c r="BK612" s="66"/>
      <c r="BL612" s="66"/>
      <c r="BM612" s="144"/>
      <c r="BN612" s="65">
        <f t="shared" ref="BN612" si="1799">+BC612/BW612</f>
        <v>1192517.3200663349</v>
      </c>
      <c r="BO612" s="66"/>
      <c r="BP612" s="66">
        <f t="shared" ref="BP612" si="1800">+BP611+BE612</f>
        <v>43980575</v>
      </c>
      <c r="BQ612" s="66"/>
      <c r="BR612" s="435">
        <f t="shared" ref="BR612" si="1801">+BP612/BC612</f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3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ref="H613" si="1802">+H612+D613</f>
        <v>44928660</v>
      </c>
      <c r="I613" s="16"/>
      <c r="J613" s="436">
        <f t="shared" ref="J613" si="1803">+D613/H612</f>
        <v>9.1577725344039139E-4</v>
      </c>
      <c r="K613" s="16"/>
      <c r="L613" s="16"/>
      <c r="M613" s="16"/>
      <c r="N613" s="16">
        <f t="shared" ref="N613" si="1804">SUM(D607:D613)</f>
        <v>419657</v>
      </c>
      <c r="O613" s="16">
        <f t="shared" ref="O613" si="1805">+H613/BW613</f>
        <v>74385.198675496693</v>
      </c>
      <c r="P613" s="41"/>
      <c r="Q613" s="17">
        <f t="shared" ref="Q613" si="1806">SUM(D607:D613)</f>
        <v>419657</v>
      </c>
      <c r="R613" s="16"/>
      <c r="S613" s="60">
        <f t="shared" ref="S613" si="1807">+(Q613-Q606)/Q606</f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ref="Z613" si="1808">SUM(W608:W613)</f>
        <v>5347</v>
      </c>
      <c r="AA613" s="33">
        <f t="shared" ref="AA613" si="1809">+AA612+W613</f>
        <v>720508</v>
      </c>
      <c r="AB613" s="33"/>
      <c r="AC613" s="46">
        <f t="shared" ref="AC613" si="1810">+AA613/H613</f>
        <v>1.6036712423651185E-2</v>
      </c>
      <c r="AD613" s="33"/>
      <c r="AE613" s="33">
        <f t="shared" ref="AE613" si="1811">+AA613/BW613</f>
        <v>1192.8940397350993</v>
      </c>
      <c r="AF613" s="50"/>
      <c r="AG613" s="33"/>
      <c r="AH613" s="33"/>
      <c r="AI613" s="213"/>
      <c r="AJ613" s="50"/>
      <c r="AL613" s="23">
        <f t="shared" ref="AL613" si="1812">+AP613-AP612</f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ref="AR613" si="1813">+AL613/AP612</f>
        <v>1.3483482733651277E-3</v>
      </c>
      <c r="AS613" s="25"/>
      <c r="AT613" s="25"/>
      <c r="AU613" s="24"/>
      <c r="AV613" s="298">
        <f t="shared" ref="AV613" si="1814">+AP613/H613</f>
        <v>0.84350022902975519</v>
      </c>
      <c r="AW613" s="298"/>
      <c r="AX613" s="24">
        <f t="shared" ref="AX613" si="1815">+AP613/BW613</f>
        <v>62743.932119205296</v>
      </c>
      <c r="AY613" s="308"/>
      <c r="BA613" s="65">
        <f t="shared" ref="BA613" si="1816">+BC613-BC612</f>
        <v>1335550</v>
      </c>
      <c r="BB613" s="66"/>
      <c r="BC613" s="66">
        <v>720423494</v>
      </c>
      <c r="BD613" s="66"/>
      <c r="BE613" s="66">
        <f t="shared" ref="BE613" si="1817">+D613</f>
        <v>41107</v>
      </c>
      <c r="BF613" s="66"/>
      <c r="BG613" s="144">
        <f t="shared" ref="BG613" si="1818">+BE613/BA613</f>
        <v>3.0779079779865971E-2</v>
      </c>
      <c r="BH613" s="66"/>
      <c r="BI613" s="170"/>
      <c r="BJ613" s="66"/>
      <c r="BK613" s="66"/>
      <c r="BL613" s="66"/>
      <c r="BM613" s="144"/>
      <c r="BN613" s="65">
        <f t="shared" ref="BN613" si="1819">+BC613/BW613</f>
        <v>1192754.129139073</v>
      </c>
      <c r="BO613" s="66"/>
      <c r="BP613" s="66">
        <f t="shared" ref="BP613" si="1820">+BP612+BE613</f>
        <v>44021682</v>
      </c>
      <c r="BQ613" s="66"/>
      <c r="BR613" s="435">
        <f t="shared" ref="BR613" si="1821">+BP613/BC613</f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3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ref="H614" si="1822">+H613+D614</f>
        <v>44965329</v>
      </c>
      <c r="I614" s="16"/>
      <c r="J614" s="436">
        <f t="shared" ref="J614" si="1823">+D614/H613</f>
        <v>8.1616055319700168E-4</v>
      </c>
      <c r="K614" s="16"/>
      <c r="L614" s="16"/>
      <c r="M614" s="16"/>
      <c r="N614" s="16">
        <f t="shared" ref="N614" si="1824">SUM(D608:D614)</f>
        <v>433161</v>
      </c>
      <c r="O614" s="16">
        <f t="shared" ref="O614" si="1825">+H614/BW614</f>
        <v>74322.857851239663</v>
      </c>
      <c r="P614" s="41"/>
      <c r="Q614" s="17">
        <f t="shared" ref="Q614" si="1826">SUM(D608:D614)</f>
        <v>433161</v>
      </c>
      <c r="R614" s="16"/>
      <c r="S614" s="60">
        <f t="shared" ref="S614" si="1827">+(Q614-Q607)/Q607</f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ref="Z614" si="1828">SUM(W609:W614)</f>
        <v>5107</v>
      </c>
      <c r="AA614" s="33">
        <f t="shared" ref="AA614" si="1829">+AA613+W614</f>
        <v>720751</v>
      </c>
      <c r="AB614" s="33"/>
      <c r="AC614" s="46">
        <f t="shared" ref="AC614" si="1830">+AA614/H614</f>
        <v>1.6029038728928236E-2</v>
      </c>
      <c r="AD614" s="33"/>
      <c r="AE614" s="33">
        <f t="shared" ref="AE614" si="1831">+AA614/BW614</f>
        <v>1191.3239669421487</v>
      </c>
      <c r="AF614" s="50"/>
      <c r="AG614" s="33"/>
      <c r="AH614" s="33"/>
      <c r="AI614" s="213"/>
      <c r="AJ614" s="50"/>
      <c r="AL614" s="23">
        <f t="shared" ref="AL614" si="1832">+AP614-AP613</f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ref="AR614" si="1833">+AL614/AP613</f>
        <v>1.2228564356834063E-3</v>
      </c>
      <c r="AS614" s="25"/>
      <c r="AT614" s="25"/>
      <c r="AU614" s="24"/>
      <c r="AV614" s="298">
        <f t="shared" ref="AV614" si="1834">+AP614/H614</f>
        <v>0.84384299734579948</v>
      </c>
      <c r="AW614" s="298"/>
      <c r="AX614" s="24">
        <f t="shared" ref="AX614" si="1835">+AP614/BW614</f>
        <v>62716.823140495864</v>
      </c>
      <c r="AY614" s="308"/>
      <c r="BA614" s="65">
        <f t="shared" ref="BA614" si="1836">+BC614-BC613</f>
        <v>762810</v>
      </c>
      <c r="BB614" s="66"/>
      <c r="BC614" s="66">
        <v>721186304</v>
      </c>
      <c r="BD614" s="66"/>
      <c r="BE614" s="66">
        <f t="shared" ref="BE614" si="1837">+D614</f>
        <v>36669</v>
      </c>
      <c r="BF614" s="66"/>
      <c r="BG614" s="144">
        <f t="shared" ref="BG614" si="1838">+BE614/BA614</f>
        <v>4.8070948204664336E-2</v>
      </c>
      <c r="BH614" s="66"/>
      <c r="BI614" s="170"/>
      <c r="BJ614" s="66"/>
      <c r="BK614" s="66"/>
      <c r="BL614" s="66"/>
      <c r="BM614" s="144"/>
      <c r="BN614" s="65">
        <f t="shared" ref="BN614" si="1839">+BC614/BW614</f>
        <v>1192043.4776859505</v>
      </c>
      <c r="BO614" s="66"/>
      <c r="BP614" s="66">
        <f t="shared" ref="BP614" si="1840">+BP613+BE614</f>
        <v>44058351</v>
      </c>
      <c r="BQ614" s="66"/>
      <c r="BR614" s="435">
        <f t="shared" ref="BR614" si="1841">+BP614/BC614</f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3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ref="H615" si="1842">+H614+D615</f>
        <v>45036152</v>
      </c>
      <c r="I615" s="16"/>
      <c r="J615" s="436">
        <f t="shared" ref="J615" si="1843">+D615/H614</f>
        <v>1.575057974111565E-3</v>
      </c>
      <c r="K615" s="16"/>
      <c r="L615" s="16"/>
      <c r="M615" s="16"/>
      <c r="N615" s="16">
        <f t="shared" ref="N615" si="1844">SUM(D609:D615)</f>
        <v>449137</v>
      </c>
      <c r="O615" s="16">
        <f t="shared" ref="O615" si="1845">+H615/BW615</f>
        <v>74317.082508250824</v>
      </c>
      <c r="P615" s="41"/>
      <c r="Q615" s="17">
        <f t="shared" ref="Q615" si="1846">SUM(D609:D615)</f>
        <v>449137</v>
      </c>
      <c r="R615" s="16"/>
      <c r="S615" s="60">
        <f t="shared" ref="S615" si="1847">+(Q615-Q608)/Q608</f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ref="Z615" si="1848">SUM(W610:W615)</f>
        <v>4278</v>
      </c>
      <c r="AA615" s="33">
        <f t="shared" ref="AA615" si="1849">+AA614+W615</f>
        <v>721261</v>
      </c>
      <c r="AB615" s="33"/>
      <c r="AC615" s="46">
        <f t="shared" ref="AC615" si="1850">+AA615/H615</f>
        <v>1.6015156001782747E-2</v>
      </c>
      <c r="AD615" s="33"/>
      <c r="AE615" s="33">
        <f t="shared" ref="AE615" si="1851">+AA615/BW615</f>
        <v>1190.1996699669967</v>
      </c>
      <c r="AF615" s="50"/>
      <c r="AG615" s="33"/>
      <c r="AH615" s="33"/>
      <c r="AI615" s="213"/>
      <c r="AJ615" s="50"/>
      <c r="AL615" s="23">
        <f t="shared" ref="AL615" si="1852">+AP615-AP614</f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ref="AR615" si="1853">+AL615/AP614</f>
        <v>2.8155151432604926E-3</v>
      </c>
      <c r="AS615" s="25"/>
      <c r="AT615" s="25"/>
      <c r="AU615" s="24"/>
      <c r="AV615" s="298">
        <f t="shared" ref="AV615" si="1854">+AP615/H615</f>
        <v>0.84488810234053746</v>
      </c>
      <c r="AW615" s="298"/>
      <c r="AX615" s="24">
        <f t="shared" ref="AX615" si="1855">+AP615/BW615</f>
        <v>62789.618811881192</v>
      </c>
      <c r="AY615" s="308"/>
      <c r="BA615" s="65">
        <f t="shared" ref="BA615" si="1856">+BC615-BC614</f>
        <v>2805699</v>
      </c>
      <c r="BB615" s="66"/>
      <c r="BC615" s="66">
        <v>723992003</v>
      </c>
      <c r="BD615" s="66"/>
      <c r="BE615" s="66">
        <f t="shared" ref="BE615" si="1857">+D615</f>
        <v>70823</v>
      </c>
      <c r="BF615" s="66"/>
      <c r="BG615" s="144">
        <f t="shared" ref="BG615" si="1858">+BE615/BA615</f>
        <v>2.5242550965017988E-2</v>
      </c>
      <c r="BH615" s="66"/>
      <c r="BI615" s="170"/>
      <c r="BJ615" s="66"/>
      <c r="BK615" s="66"/>
      <c r="BL615" s="66"/>
      <c r="BM615" s="144"/>
      <c r="BN615" s="65">
        <f t="shared" ref="BN615" si="1859">+BC615/BW615</f>
        <v>1194706.2755775577</v>
      </c>
      <c r="BO615" s="66"/>
      <c r="BP615" s="66">
        <f t="shared" ref="BP615" si="1860">+BP614+BE615</f>
        <v>44129174</v>
      </c>
      <c r="BQ615" s="66"/>
      <c r="BR615" s="435">
        <f t="shared" ref="BR615" si="1861">+BP615/BC615</f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3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" si="1862">+H615+D616</f>
        <v>45133784</v>
      </c>
      <c r="I616" s="16"/>
      <c r="J616" s="436">
        <f t="shared" ref="J616" si="1863">+D616/H615</f>
        <v>2.1678583907435074E-3</v>
      </c>
      <c r="K616" s="16"/>
      <c r="L616" s="16"/>
      <c r="M616" s="16"/>
      <c r="N616" s="16">
        <f t="shared" ref="N616" si="1864">SUM(D610:D616)</f>
        <v>474411</v>
      </c>
      <c r="O616" s="16">
        <f t="shared" ref="O616" si="1865">+H616/BW616</f>
        <v>74355.492586490946</v>
      </c>
      <c r="P616" s="41"/>
      <c r="Q616" s="17">
        <f t="shared" ref="Q616" si="1866">SUM(D610:D616)</f>
        <v>474411</v>
      </c>
      <c r="R616" s="16"/>
      <c r="S616" s="60">
        <f t="shared" ref="S616" si="1867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" si="1868">SUM(W611:W616)</f>
        <v>4217</v>
      </c>
      <c r="AA616" s="33">
        <f t="shared" ref="AA616" si="1869">+AA615+W616</f>
        <v>722693</v>
      </c>
      <c r="AB616" s="33"/>
      <c r="AC616" s="46">
        <f t="shared" ref="AC616" si="1870">+AA616/H616</f>
        <v>1.6012240409534462E-2</v>
      </c>
      <c r="AD616" s="33"/>
      <c r="AE616" s="33">
        <f t="shared" ref="AE616" si="1871">+AA616/BW616</f>
        <v>1190.5980230642504</v>
      </c>
      <c r="AF616" s="50"/>
      <c r="AG616" s="33"/>
      <c r="AH616" s="33"/>
      <c r="AI616" s="213"/>
      <c r="AJ616" s="50"/>
      <c r="AL616" s="23">
        <f t="shared" ref="AL616" si="1872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" si="1873">+AL616/AP615</f>
        <v>2.3500079854385128E-3</v>
      </c>
      <c r="AS616" s="25"/>
      <c r="AT616" s="25"/>
      <c r="AU616" s="24"/>
      <c r="AV616" s="298">
        <f t="shared" ref="AV616" si="1874">+AP616/H616</f>
        <v>0.84504166546283821</v>
      </c>
      <c r="AW616" s="298"/>
      <c r="AX616" s="24">
        <f t="shared" ref="AX616" si="1875">+AP616/BW616</f>
        <v>62833.489291598024</v>
      </c>
      <c r="AY616" s="308"/>
      <c r="BA616" s="65">
        <f t="shared" ref="BA616" si="1876">+BC616-BC615</f>
        <v>1360984</v>
      </c>
      <c r="BB616" s="66"/>
      <c r="BC616" s="66">
        <v>725352987</v>
      </c>
      <c r="BD616" s="66"/>
      <c r="BE616" s="66">
        <f t="shared" ref="BE616" si="1877">+D616</f>
        <v>97632</v>
      </c>
      <c r="BF616" s="66"/>
      <c r="BG616" s="144">
        <f t="shared" ref="BG616" si="1878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" si="1879">+BC616/BW616</f>
        <v>1194980.2092257002</v>
      </c>
      <c r="BO616" s="66"/>
      <c r="BP616" s="66">
        <f t="shared" ref="BP616" si="1880">+BP615+BE616</f>
        <v>44226806</v>
      </c>
      <c r="BQ616" s="66"/>
      <c r="BR616" s="435">
        <f t="shared" ref="BR616" si="1881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3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ref="H617" si="1882">+H616+D617</f>
        <v>45238486</v>
      </c>
      <c r="I617" s="16"/>
      <c r="J617" s="436">
        <f t="shared" ref="J617" si="1883">+D617/H616</f>
        <v>2.3198143545863558E-3</v>
      </c>
      <c r="K617" s="16"/>
      <c r="L617" s="16"/>
      <c r="M617" s="16"/>
      <c r="N617" s="16">
        <f t="shared" ref="N617" si="1884">SUM(D611:D617)</f>
        <v>484737</v>
      </c>
      <c r="O617" s="16">
        <f t="shared" ref="O617" si="1885">+H617/BW617</f>
        <v>74405.40460526316</v>
      </c>
      <c r="P617" s="41"/>
      <c r="Q617" s="17">
        <f t="shared" ref="Q617" si="1886">SUM(D611:D617)</f>
        <v>484737</v>
      </c>
      <c r="R617" s="16"/>
      <c r="S617" s="60">
        <f t="shared" ref="S617" si="1887">+(Q617-Q610)/Q610</f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ref="Z617" si="1888">SUM(W612:W617)</f>
        <v>5094</v>
      </c>
      <c r="AA617" s="33">
        <f t="shared" ref="AA617" si="1889">+AA616+W617</f>
        <v>724109</v>
      </c>
      <c r="AB617" s="33"/>
      <c r="AC617" s="46">
        <f t="shared" ref="AC617" si="1890">+AA617/H617</f>
        <v>1.6006481737695644E-2</v>
      </c>
      <c r="AD617" s="33"/>
      <c r="AE617" s="33">
        <f t="shared" ref="AE617" si="1891">+AA617/BW617</f>
        <v>1190.96875</v>
      </c>
      <c r="AF617" s="50"/>
      <c r="AG617" s="33"/>
      <c r="AH617" s="33"/>
      <c r="AI617" s="213"/>
      <c r="AJ617" s="50"/>
      <c r="AL617" s="23">
        <f t="shared" ref="AL617" si="1892">+AP617-AP616</f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ref="AR617" si="1893">+AL617/AP616</f>
        <v>3.1687527045148067E-3</v>
      </c>
      <c r="AS617" s="25"/>
      <c r="AT617" s="25"/>
      <c r="AU617" s="24"/>
      <c r="AV617" s="298">
        <f t="shared" ref="AV617" si="1894">+AP617/H617</f>
        <v>0.84575739338403144</v>
      </c>
      <c r="AW617" s="298"/>
      <c r="AX617" s="24">
        <f t="shared" ref="AX617" si="1895">+AP617/BW617</f>
        <v>62928.92105263158</v>
      </c>
      <c r="AY617" s="308"/>
      <c r="BA617" s="65">
        <f t="shared" ref="BA617" si="1896">+BC617-BC616</f>
        <v>1683829</v>
      </c>
      <c r="BB617" s="66"/>
      <c r="BC617" s="66">
        <v>727036816</v>
      </c>
      <c r="BD617" s="66"/>
      <c r="BE617" s="66">
        <f t="shared" ref="BE617" si="1897">+D617</f>
        <v>104702</v>
      </c>
      <c r="BF617" s="66"/>
      <c r="BG617" s="144">
        <f t="shared" ref="BG617" si="1898">+BE617/BA617</f>
        <v>6.2180898416644446E-2</v>
      </c>
      <c r="BH617" s="66"/>
      <c r="BI617" s="170"/>
      <c r="BJ617" s="66"/>
      <c r="BK617" s="66"/>
      <c r="BL617" s="66"/>
      <c r="BM617" s="144"/>
      <c r="BN617" s="65">
        <f t="shared" ref="BN617" si="1899">+BC617/BW617</f>
        <v>1195784.2368421052</v>
      </c>
      <c r="BO617" s="66"/>
      <c r="BP617" s="66">
        <f t="shared" ref="BP617" si="1900">+BP616+BE617</f>
        <v>44331508</v>
      </c>
      <c r="BQ617" s="66"/>
      <c r="BR617" s="435">
        <f t="shared" ref="BR617" si="1901">+BP617/BC617</f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3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ref="H618" si="1902">+H617+D618</f>
        <v>45337632</v>
      </c>
      <c r="I618" s="16"/>
      <c r="J618" s="436">
        <f t="shared" ref="J618" si="1903">+D618/H617</f>
        <v>2.1916294899877948E-3</v>
      </c>
      <c r="K618" s="16"/>
      <c r="L618" s="16"/>
      <c r="M618" s="16"/>
      <c r="N618" s="16">
        <f t="shared" ref="N618" si="1904">SUM(D612:D618)</f>
        <v>540287</v>
      </c>
      <c r="O618" s="16">
        <f t="shared" ref="O618" si="1905">+H618/BW618</f>
        <v>74446.029556650246</v>
      </c>
      <c r="P618" s="41"/>
      <c r="Q618" s="17">
        <f t="shared" ref="Q618" si="1906">SUM(D612:D618)</f>
        <v>540287</v>
      </c>
      <c r="R618" s="16"/>
      <c r="S618" s="60">
        <f t="shared" ref="S618" si="1907">+(Q618-Q611)/Q611</f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ref="Z618" si="1908">SUM(W613:W618)</f>
        <v>5254</v>
      </c>
      <c r="AA618" s="33">
        <f t="shared" ref="AA618" si="1909">+AA617+W618</f>
        <v>725256</v>
      </c>
      <c r="AB618" s="33"/>
      <c r="AC618" s="46">
        <f t="shared" ref="AC618" si="1910">+AA618/H618</f>
        <v>1.5996777246769307E-2</v>
      </c>
      <c r="AD618" s="33"/>
      <c r="AE618" s="33">
        <f t="shared" ref="AE618" si="1911">+AA618/BW618</f>
        <v>1190.8965517241379</v>
      </c>
      <c r="AF618" s="50"/>
      <c r="AG618" s="33"/>
      <c r="AH618" s="33"/>
      <c r="AI618" s="213"/>
      <c r="AJ618" s="50"/>
      <c r="AL618" s="23">
        <f t="shared" ref="AL618" si="1912">+AP618-AP617</f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ref="AR618" si="1913">+AL618/AP617</f>
        <v>1.8109665499797391E-3</v>
      </c>
      <c r="AS618" s="25"/>
      <c r="AT618" s="25"/>
      <c r="AU618" s="24"/>
      <c r="AV618" s="298">
        <f t="shared" ref="AV618" si="1914">+AP618/H618</f>
        <v>0.84543614893693608</v>
      </c>
      <c r="AW618" s="298"/>
      <c r="AX618" s="24">
        <f t="shared" ref="AX618" si="1915">+AP618/BW618</f>
        <v>62939.364532019703</v>
      </c>
      <c r="AY618" s="308"/>
      <c r="BA618" s="65">
        <f t="shared" ref="BA618" si="1916">+BC618-BC617</f>
        <v>1787123</v>
      </c>
      <c r="BB618" s="66"/>
      <c r="BC618" s="66">
        <v>728823939</v>
      </c>
      <c r="BD618" s="66"/>
      <c r="BE618" s="66">
        <f t="shared" ref="BE618" si="1917">+D618</f>
        <v>99146</v>
      </c>
      <c r="BF618" s="66"/>
      <c r="BG618" s="144">
        <f t="shared" ref="BG618" si="1918">+BE618/BA618</f>
        <v>5.5477994519683313E-2</v>
      </c>
      <c r="BH618" s="66"/>
      <c r="BI618" s="170"/>
      <c r="BJ618" s="66"/>
      <c r="BK618" s="66"/>
      <c r="BL618" s="66"/>
      <c r="BM618" s="144"/>
      <c r="BN618" s="65">
        <f t="shared" ref="BN618" si="1919">+BC618/BW618</f>
        <v>1196755.2364532019</v>
      </c>
      <c r="BO618" s="66"/>
      <c r="BP618" s="66">
        <f t="shared" ref="BP618" si="1920">+BP617+BE618</f>
        <v>44430654</v>
      </c>
      <c r="BQ618" s="66"/>
      <c r="BR618" s="435">
        <f t="shared" ref="BR618" si="1921">+BP618/BC618</f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3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ref="H619" si="1922">+H618+D619</f>
        <v>45449461</v>
      </c>
      <c r="I619" s="16"/>
      <c r="J619" s="436">
        <f t="shared" ref="J619" si="1923">+D619/H618</f>
        <v>2.4665822864326043E-3</v>
      </c>
      <c r="K619" s="16"/>
      <c r="L619" s="16"/>
      <c r="M619" s="16"/>
      <c r="N619" s="16">
        <f t="shared" ref="N619" si="1924">SUM(D613:D619)</f>
        <v>561908</v>
      </c>
      <c r="O619" s="16">
        <f t="shared" ref="O619" si="1925">+H619/BW619</f>
        <v>74507.313114754099</v>
      </c>
      <c r="P619" s="41"/>
      <c r="Q619" s="17">
        <f t="shared" ref="Q619" si="1926">SUM(D613:D619)</f>
        <v>561908</v>
      </c>
      <c r="R619" s="16"/>
      <c r="S619" s="60">
        <f t="shared" ref="S619" si="1927">+(Q619-Q612)/Q612</f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ref="Z619" si="1928">SUM(W614:W619)</f>
        <v>6080</v>
      </c>
      <c r="AA619" s="33">
        <f t="shared" ref="AA619" si="1929">+AA618+W619</f>
        <v>726588</v>
      </c>
      <c r="AB619" s="33"/>
      <c r="AC619" s="46">
        <f t="shared" ref="AC619" si="1930">+AA619/H619</f>
        <v>1.5986724243000374E-2</v>
      </c>
      <c r="AD619" s="33"/>
      <c r="AE619" s="33">
        <f t="shared" ref="AE619" si="1931">+AA619/BW619</f>
        <v>1191.127868852459</v>
      </c>
      <c r="AF619" s="50"/>
      <c r="AG619" s="33"/>
      <c r="AH619" s="33"/>
      <c r="AI619" s="213"/>
      <c r="AJ619" s="50"/>
      <c r="AL619" s="23">
        <f t="shared" ref="AL619" si="1932">+AP619-AP618</f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ref="AR619" si="1933">+AL619/AP618</f>
        <v>2.1846031965553521E-3</v>
      </c>
      <c r="AS619" s="25"/>
      <c r="AT619" s="25"/>
      <c r="AU619" s="24"/>
      <c r="AV619" s="298">
        <f t="shared" ref="AV619" si="1934">+AP619/H619</f>
        <v>0.84519834019593765</v>
      </c>
      <c r="AW619" s="298"/>
      <c r="AX619" s="24">
        <f t="shared" ref="AX619" si="1935">+AP619/BW619</f>
        <v>62973.457377049177</v>
      </c>
      <c r="AY619" s="308"/>
      <c r="BA619" s="65">
        <f t="shared" ref="BA619" si="1936">+BC619-BC618</f>
        <v>1974410</v>
      </c>
      <c r="BB619" s="66"/>
      <c r="BC619" s="66">
        <v>730798349</v>
      </c>
      <c r="BD619" s="66"/>
      <c r="BE619" s="66">
        <f t="shared" ref="BE619" si="1937">+D619</f>
        <v>111829</v>
      </c>
      <c r="BF619" s="66"/>
      <c r="BG619" s="144">
        <f t="shared" ref="BG619" si="1938">+BE619/BA619</f>
        <v>5.6639198545388243E-2</v>
      </c>
      <c r="BH619" s="66"/>
      <c r="BI619" s="170"/>
      <c r="BJ619" s="66"/>
      <c r="BK619" s="66"/>
      <c r="BL619" s="66"/>
      <c r="BM619" s="144"/>
      <c r="BN619" s="65">
        <f t="shared" ref="BN619" si="1939">+BC619/BW619</f>
        <v>1198030.0803278689</v>
      </c>
      <c r="BO619" s="66"/>
      <c r="BP619" s="66">
        <f t="shared" ref="BP619" si="1940">+BP618+BE619</f>
        <v>44542483</v>
      </c>
      <c r="BQ619" s="66"/>
      <c r="BR619" s="435">
        <f t="shared" ref="BR619" si="1941">+BP619/BC619</f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3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ref="H620" si="1942">+H619+D620</f>
        <v>45486094</v>
      </c>
      <c r="I620" s="16"/>
      <c r="J620" s="436">
        <f t="shared" ref="J620" si="1943">+D620/H619</f>
        <v>8.0601615935555317E-4</v>
      </c>
      <c r="K620" s="16"/>
      <c r="L620" s="16"/>
      <c r="M620" s="16"/>
      <c r="N620" s="16">
        <f t="shared" ref="N620" si="1944">SUM(D614:D620)</f>
        <v>557434</v>
      </c>
      <c r="O620" s="16">
        <f t="shared" ref="O620" si="1945">+H620/BW620</f>
        <v>74445.325695581021</v>
      </c>
      <c r="P620" s="41"/>
      <c r="Q620" s="17">
        <f t="shared" ref="Q620" si="1946">SUM(D614:D620)</f>
        <v>557434</v>
      </c>
      <c r="R620" s="16"/>
      <c r="S620" s="60">
        <f t="shared" ref="S620" si="1947">+(Q620-Q613)/Q613</f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ref="Z620" si="1948">SUM(W615:W620)</f>
        <v>6241</v>
      </c>
      <c r="AA620" s="33">
        <f t="shared" ref="AA620" si="1949">+AA619+W620</f>
        <v>726992</v>
      </c>
      <c r="AB620" s="33"/>
      <c r="AC620" s="46">
        <f t="shared" ref="AC620" si="1950">+AA620/H620</f>
        <v>1.5982730897931136E-2</v>
      </c>
      <c r="AD620" s="33"/>
      <c r="AE620" s="33">
        <f t="shared" ref="AE620" si="1951">+AA620/BW620</f>
        <v>1189.8396072013093</v>
      </c>
      <c r="AF620" s="50"/>
      <c r="AG620" s="33"/>
      <c r="AH620" s="33"/>
      <c r="AI620" s="213"/>
      <c r="AJ620" s="50"/>
      <c r="AL620" s="23">
        <f t="shared" ref="AL620" si="1952">+AP620-AP619</f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ref="AR620" si="1953">+AL620/AP619</f>
        <v>6.260509078909618E-4</v>
      </c>
      <c r="AS620" s="25"/>
      <c r="AT620" s="25"/>
      <c r="AU620" s="24"/>
      <c r="AV620" s="298">
        <f t="shared" ref="AV620" si="1954">+AP620/H620</f>
        <v>0.84504635636553005</v>
      </c>
      <c r="AW620" s="298"/>
      <c r="AX620" s="24">
        <f t="shared" ref="AX620" si="1955">+AP620/BW620</f>
        <v>62909.751227495908</v>
      </c>
      <c r="AY620" s="308"/>
      <c r="BA620" s="65">
        <f t="shared" ref="BA620" si="1956">+BC620-BC619</f>
        <v>8505093</v>
      </c>
      <c r="BB620" s="66"/>
      <c r="BC620" s="66">
        <v>739303442</v>
      </c>
      <c r="BD620" s="66"/>
      <c r="BE620" s="66">
        <f t="shared" ref="BE620" si="1957">+D620</f>
        <v>36633</v>
      </c>
      <c r="BF620" s="66"/>
      <c r="BG620" s="144">
        <f t="shared" ref="BG620" si="1958">+BE620/BA620</f>
        <v>4.3071839426094462E-3</v>
      </c>
      <c r="BH620" s="66"/>
      <c r="BI620" s="170"/>
      <c r="BJ620" s="66"/>
      <c r="BK620" s="66"/>
      <c r="BL620" s="66"/>
      <c r="BM620" s="144"/>
      <c r="BN620" s="65">
        <f t="shared" ref="BN620" si="1959">+BC620/BW620</f>
        <v>1209989.2667757773</v>
      </c>
      <c r="BO620" s="66"/>
      <c r="BP620" s="66">
        <f t="shared" ref="BP620" si="1960">+BP619+BE620</f>
        <v>44579116</v>
      </c>
      <c r="BQ620" s="66"/>
      <c r="BR620" s="435">
        <f t="shared" ref="BR620" si="1961">+BP620/BC620</f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3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ref="H621" si="1962">+H620+D621</f>
        <v>45523282</v>
      </c>
      <c r="I621" s="16"/>
      <c r="J621" s="436">
        <f t="shared" ref="J621" si="1963">+D621/H620</f>
        <v>8.1756855183036815E-4</v>
      </c>
      <c r="K621" s="16"/>
      <c r="L621" s="16"/>
      <c r="M621" s="16"/>
      <c r="N621" s="16">
        <f t="shared" ref="N621" si="1964">SUM(D615:D621)</f>
        <v>557953</v>
      </c>
      <c r="O621" s="16">
        <f t="shared" ref="O621" si="1965">+H621/BW621</f>
        <v>74384.447712418303</v>
      </c>
      <c r="P621" s="41"/>
      <c r="Q621" s="17">
        <f t="shared" ref="Q621" si="1966">SUM(D615:D621)</f>
        <v>557953</v>
      </c>
      <c r="R621" s="16"/>
      <c r="S621" s="60">
        <f t="shared" ref="S621" si="1967">+(Q621-Q614)/Q614</f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ref="Z621" si="1968">SUM(W616:W621)</f>
        <v>5888</v>
      </c>
      <c r="AA621" s="33">
        <f t="shared" ref="AA621" si="1969">+AA620+W621</f>
        <v>727149</v>
      </c>
      <c r="AB621" s="33"/>
      <c r="AC621" s="46">
        <f t="shared" ref="AC621" si="1970">+AA621/H621</f>
        <v>1.5973123378933883E-2</v>
      </c>
      <c r="AD621" s="33"/>
      <c r="AE621" s="33">
        <f t="shared" ref="AE621" si="1971">+AA621/BW621</f>
        <v>1188.1519607843138</v>
      </c>
      <c r="AF621" s="50"/>
      <c r="AG621" s="33"/>
      <c r="AH621" s="33"/>
      <c r="AI621" s="213"/>
      <c r="AJ621" s="50"/>
      <c r="AL621" s="23">
        <f t="shared" ref="AL621" si="1972">+AP621-AP620</f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ref="AR621" si="1973">+AL621/AP620</f>
        <v>9.8236483416947948E-4</v>
      </c>
      <c r="AS621" s="25"/>
      <c r="AT621" s="25"/>
      <c r="AU621" s="24"/>
      <c r="AV621" s="298">
        <f t="shared" ref="AV621" si="1974">+AP621/H621</f>
        <v>0.84518550310146789</v>
      </c>
      <c r="AW621" s="298"/>
      <c r="AX621" s="24">
        <f t="shared" ref="AX621" si="1975">+AP621/BW621</f>
        <v>62868.656862745098</v>
      </c>
      <c r="AY621" s="308"/>
      <c r="BA621" s="65">
        <f t="shared" ref="BA621" si="1976">+BC621-BC620</f>
        <v>917275</v>
      </c>
      <c r="BB621" s="66"/>
      <c r="BC621" s="66">
        <v>740220717</v>
      </c>
      <c r="BD621" s="66"/>
      <c r="BE621" s="66">
        <f t="shared" ref="BE621" si="1977">+D621</f>
        <v>37188</v>
      </c>
      <c r="BF621" s="66"/>
      <c r="BG621" s="144">
        <f t="shared" ref="BG621" si="1978">+BE621/BA621</f>
        <v>4.0541822245237252E-2</v>
      </c>
      <c r="BH621" s="66"/>
      <c r="BI621" s="170"/>
      <c r="BJ621" s="66"/>
      <c r="BK621" s="66"/>
      <c r="BL621" s="66"/>
      <c r="BM621" s="144"/>
      <c r="BN621" s="65">
        <f t="shared" ref="BN621" si="1979">+BC621/BW621</f>
        <v>1209510.9754901961</v>
      </c>
      <c r="BO621" s="66"/>
      <c r="BP621" s="66">
        <f t="shared" ref="BP621" si="1980">+BP620+BE621</f>
        <v>44616304</v>
      </c>
      <c r="BQ621" s="66"/>
      <c r="BR621" s="435">
        <f t="shared" ref="BR621" si="1981">+BP621/BC621</f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3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ref="H622" si="1982">+H621+D622</f>
        <v>45597438</v>
      </c>
      <c r="I622" s="16"/>
      <c r="J622" s="436">
        <f t="shared" ref="J622" si="1983">+D622/H621</f>
        <v>1.6289686670657884E-3</v>
      </c>
      <c r="K622" s="16"/>
      <c r="L622" s="16"/>
      <c r="M622" s="16"/>
      <c r="N622" s="16">
        <f t="shared" ref="N622" si="1984">SUM(D616:D622)</f>
        <v>561286</v>
      </c>
      <c r="O622" s="16">
        <f t="shared" ref="O622" si="1985">+H622/BW622</f>
        <v>74384.075040783035</v>
      </c>
      <c r="P622" s="41"/>
      <c r="Q622" s="17">
        <f t="shared" ref="Q622" si="1986">SUM(D616:D622)</f>
        <v>561286</v>
      </c>
      <c r="R622" s="16"/>
      <c r="S622" s="60">
        <f t="shared" ref="S622" si="1987">+(Q622-Q615)/Q615</f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ref="Z622" si="1988">SUM(W617:W622)</f>
        <v>4972</v>
      </c>
      <c r="AA622" s="33">
        <f t="shared" ref="AA622" si="1989">+AA621+W622</f>
        <v>727665</v>
      </c>
      <c r="AB622" s="33"/>
      <c r="AC622" s="46">
        <f t="shared" ref="AC622" si="1990">+AA622/H622</f>
        <v>1.5958462403085016E-2</v>
      </c>
      <c r="AD622" s="33"/>
      <c r="AE622" s="33">
        <f t="shared" ref="AE622" si="1991">+AA622/BW622</f>
        <v>1187.0554649265905</v>
      </c>
      <c r="AF622" s="50"/>
      <c r="AG622" s="33"/>
      <c r="AH622" s="33"/>
      <c r="AI622" s="213"/>
      <c r="AJ622" s="50"/>
      <c r="AL622" s="23">
        <f t="shared" ref="AL622" si="1992">+AP622-AP621</f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ref="AR622" si="1993">+AL622/AP621</f>
        <v>4.1135661550647474E-3</v>
      </c>
      <c r="AS622" s="25"/>
      <c r="AT622" s="25"/>
      <c r="AU622" s="24"/>
      <c r="AV622" s="298">
        <f t="shared" ref="AV622" si="1994">+AP622/H622</f>
        <v>0.84728203369671784</v>
      </c>
      <c r="AW622" s="298"/>
      <c r="AX622" s="24">
        <f t="shared" ref="AX622" si="1995">+AP622/BW622</f>
        <v>63024.290375203913</v>
      </c>
      <c r="AY622" s="308"/>
      <c r="BA622" s="65">
        <f t="shared" ref="BA622" si="1996">+BC622-BC621</f>
        <v>3410833</v>
      </c>
      <c r="BB622" s="66"/>
      <c r="BC622" s="66">
        <v>743631550</v>
      </c>
      <c r="BD622" s="66"/>
      <c r="BE622" s="66">
        <f t="shared" ref="BE622" si="1997">+D622</f>
        <v>74156</v>
      </c>
      <c r="BF622" s="66"/>
      <c r="BG622" s="144">
        <f t="shared" ref="BG622" si="1998">+BE622/BA622</f>
        <v>2.1741316564018232E-2</v>
      </c>
      <c r="BH622" s="66"/>
      <c r="BI622" s="170"/>
      <c r="BJ622" s="66"/>
      <c r="BK622" s="66"/>
      <c r="BL622" s="66"/>
      <c r="BM622" s="144"/>
      <c r="BN622" s="65">
        <f t="shared" ref="BN622" si="1999">+BC622/BW622</f>
        <v>1213102.0391517128</v>
      </c>
      <c r="BO622" s="66"/>
      <c r="BP622" s="66">
        <f t="shared" ref="BP622" si="2000">+BP621+BE622</f>
        <v>44690460</v>
      </c>
      <c r="BQ622" s="66"/>
      <c r="BR622" s="435">
        <f t="shared" ref="BR622" si="2001">+BP622/BC622</f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3">
      <c r="B623" s="158">
        <f t="shared" ref="B623:B631" si="2002">1+B622</f>
        <v>44523</v>
      </c>
      <c r="C623" s="61"/>
      <c r="D623" s="17">
        <v>86016</v>
      </c>
      <c r="E623" s="16"/>
      <c r="F623" s="16"/>
      <c r="G623" s="16"/>
      <c r="H623" s="16">
        <f t="shared" ref="H623" si="2003">+H622+D623</f>
        <v>45683454</v>
      </c>
      <c r="I623" s="16"/>
      <c r="J623" s="436">
        <f t="shared" ref="J623" si="2004">+D623/H622</f>
        <v>1.8864217765919217E-3</v>
      </c>
      <c r="K623" s="16"/>
      <c r="L623" s="16"/>
      <c r="M623" s="16"/>
      <c r="N623" s="16">
        <f t="shared" ref="N623" si="2005">SUM(D617:D623)</f>
        <v>549670</v>
      </c>
      <c r="O623" s="16">
        <f t="shared" ref="O623" si="2006">+H623/BW623</f>
        <v>74403.019543973947</v>
      </c>
      <c r="P623" s="41"/>
      <c r="Q623" s="17">
        <f t="shared" ref="Q623" si="2007">SUM(D617:D623)</f>
        <v>549670</v>
      </c>
      <c r="R623" s="16"/>
      <c r="S623" s="60">
        <f t="shared" ref="S623" si="2008">+(Q623-Q616)/Q616</f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ref="Z623" si="2009">SUM(W618:W623)</f>
        <v>4793</v>
      </c>
      <c r="AA623" s="33">
        <f t="shared" ref="AA623" si="2010">+AA622+W623</f>
        <v>728902</v>
      </c>
      <c r="AB623" s="33"/>
      <c r="AC623" s="46">
        <f t="shared" ref="AC623" si="2011">+AA623/H623</f>
        <v>1.5955492332081544E-2</v>
      </c>
      <c r="AD623" s="33"/>
      <c r="AE623" s="33">
        <f t="shared" ref="AE623" si="2012">+AA623/BW623</f>
        <v>1187.1368078175897</v>
      </c>
      <c r="AF623" s="50"/>
      <c r="AG623" s="33"/>
      <c r="AH623" s="33"/>
      <c r="AI623" s="213"/>
      <c r="AJ623" s="50"/>
      <c r="AL623" s="23">
        <f t="shared" ref="AL623" si="2013">+AP623-AP622</f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ref="AR623" si="2014">+AL623/AP622</f>
        <v>1.9623703437577733E-3</v>
      </c>
      <c r="AS623" s="25"/>
      <c r="AT623" s="25"/>
      <c r="AU623" s="24"/>
      <c r="AV623" s="298">
        <f t="shared" ref="AV623" si="2015">+AP623/H623</f>
        <v>0.84734626239075528</v>
      </c>
      <c r="AW623" s="298"/>
      <c r="AX623" s="24">
        <f t="shared" ref="AX623" si="2016">+AP623/BW623</f>
        <v>63045.120521172641</v>
      </c>
      <c r="AY623" s="308"/>
      <c r="BA623" s="65">
        <f t="shared" ref="BA623" si="2017">+BC623-BC622</f>
        <v>1044201</v>
      </c>
      <c r="BB623" s="66"/>
      <c r="BC623" s="66">
        <v>744675751</v>
      </c>
      <c r="BD623" s="66"/>
      <c r="BE623" s="66">
        <f t="shared" ref="BE623" si="2018">+D623</f>
        <v>86016</v>
      </c>
      <c r="BF623" s="66"/>
      <c r="BG623" s="144">
        <f t="shared" ref="BG623" si="2019">+BE623/BA623</f>
        <v>8.2374945053682189E-2</v>
      </c>
      <c r="BH623" s="66"/>
      <c r="BI623" s="170"/>
      <c r="BJ623" s="66"/>
      <c r="BK623" s="66"/>
      <c r="BL623" s="66"/>
      <c r="BM623" s="144"/>
      <c r="BN623" s="65">
        <f t="shared" ref="BN623" si="2020">+BC623/BW623</f>
        <v>1212826.9560260586</v>
      </c>
      <c r="BO623" s="66"/>
      <c r="BP623" s="66">
        <f t="shared" ref="BP623" si="2021">+BP622+BE623</f>
        <v>44776476</v>
      </c>
      <c r="BQ623" s="66"/>
      <c r="BR623" s="435">
        <f t="shared" ref="BR623" si="2022">+BP623/BC623</f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3">
      <c r="B624" s="158">
        <f t="shared" si="2002"/>
        <v>44524</v>
      </c>
      <c r="C624" s="61"/>
      <c r="D624" s="17">
        <v>104819</v>
      </c>
      <c r="E624" s="16"/>
      <c r="F624" s="16"/>
      <c r="G624" s="16"/>
      <c r="H624" s="16">
        <f t="shared" ref="H624" si="2023">+H623+D624</f>
        <v>45788273</v>
      </c>
      <c r="I624" s="16"/>
      <c r="J624" s="436">
        <f t="shared" ref="J624" si="2024">+D624/H623</f>
        <v>2.2944631113050252E-3</v>
      </c>
      <c r="K624" s="16"/>
      <c r="L624" s="16"/>
      <c r="M624" s="16"/>
      <c r="N624" s="16">
        <f t="shared" ref="N624" si="2025">SUM(D618:D624)</f>
        <v>549787</v>
      </c>
      <c r="O624" s="16">
        <f t="shared" ref="O624" si="2026">+H624/BW624</f>
        <v>74452.47642276423</v>
      </c>
      <c r="P624" s="41"/>
      <c r="Q624" s="17">
        <f t="shared" ref="Q624" si="2027">SUM(D618:D624)</f>
        <v>549787</v>
      </c>
      <c r="R624" s="16"/>
      <c r="S624" s="60">
        <f t="shared" ref="S624" si="2028">+(Q624-Q617)/Q617</f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ref="Z624" si="2029">SUM(W619:W624)</f>
        <v>5240</v>
      </c>
      <c r="AA624" s="33">
        <f t="shared" ref="AA624" si="2030">+AA623+W624</f>
        <v>730496</v>
      </c>
      <c r="AB624" s="33"/>
      <c r="AC624" s="46">
        <f t="shared" ref="AC624" si="2031">+AA624/H624</f>
        <v>1.5953779256972632E-2</v>
      </c>
      <c r="AD624" s="33"/>
      <c r="AE624" s="33">
        <f t="shared" ref="AE624" si="2032">+AA624/BW624</f>
        <v>1187.7983739837398</v>
      </c>
      <c r="AF624" s="50"/>
      <c r="AG624" s="33"/>
      <c r="AH624" s="33"/>
      <c r="AI624" s="213"/>
      <c r="AJ624" s="50"/>
      <c r="AL624" s="23">
        <f t="shared" ref="AL624" si="2033">+AP624-AP623</f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ref="AR624" si="2034">+AL624/AP623</f>
        <v>2.0147402832116721E-3</v>
      </c>
      <c r="AS624" s="25"/>
      <c r="AT624" s="25"/>
      <c r="AU624" s="24"/>
      <c r="AV624" s="298">
        <f t="shared" ref="AV624" si="2035">+AP624/H624</f>
        <v>0.84710978289135297</v>
      </c>
      <c r="AW624" s="298"/>
      <c r="AX624" s="24">
        <f t="shared" ref="AX624" si="2036">+AP624/BW624</f>
        <v>63069.421138211379</v>
      </c>
      <c r="AY624" s="308"/>
      <c r="BA624" s="65">
        <f t="shared" ref="BA624" si="2037">+BC624-BC623</f>
        <v>1781250</v>
      </c>
      <c r="BB624" s="66"/>
      <c r="BC624" s="66">
        <v>746457001</v>
      </c>
      <c r="BD624" s="66"/>
      <c r="BE624" s="66">
        <f t="shared" ref="BE624" si="2038">+D624</f>
        <v>104819</v>
      </c>
      <c r="BF624" s="66"/>
      <c r="BG624" s="144">
        <f t="shared" ref="BG624" si="2039">+BE624/BA624</f>
        <v>5.8845754385964913E-2</v>
      </c>
      <c r="BH624" s="66"/>
      <c r="BI624" s="170"/>
      <c r="BJ624" s="66"/>
      <c r="BK624" s="66"/>
      <c r="BL624" s="66"/>
      <c r="BM624" s="144"/>
      <c r="BN624" s="65">
        <f t="shared" ref="BN624" si="2040">+BC624/BW624</f>
        <v>1213751.2211382114</v>
      </c>
      <c r="BO624" s="66"/>
      <c r="BP624" s="66">
        <f t="shared" ref="BP624" si="2041">+BP623+BE624</f>
        <v>44881295</v>
      </c>
      <c r="BQ624" s="66"/>
      <c r="BR624" s="435">
        <f t="shared" ref="BR624" si="2042">+BP624/BC624</f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85" x14ac:dyDescent="0.3">
      <c r="B625" s="158">
        <f t="shared" si="2002"/>
        <v>44525</v>
      </c>
      <c r="C625" s="61"/>
      <c r="D625" s="17">
        <v>40309</v>
      </c>
      <c r="E625" s="16"/>
      <c r="F625" s="16"/>
      <c r="G625" s="16"/>
      <c r="H625" s="16">
        <f t="shared" ref="H625" si="2043">+H624+D625</f>
        <v>45828582</v>
      </c>
      <c r="I625" s="16"/>
      <c r="J625" s="436">
        <f t="shared" ref="J625" si="2044">+D625/H624</f>
        <v>8.8033457824452125E-4</v>
      </c>
      <c r="K625" s="16"/>
      <c r="L625" s="16"/>
      <c r="M625" s="16"/>
      <c r="N625" s="16">
        <f t="shared" ref="N625" si="2045">SUM(D619:D625)</f>
        <v>490950</v>
      </c>
      <c r="O625" s="16">
        <f t="shared" ref="O625" si="2046">+H625/BW625</f>
        <v>74397.0487012987</v>
      </c>
      <c r="P625" s="41"/>
      <c r="Q625" s="17">
        <f t="shared" ref="Q625" si="2047">SUM(D619:D625)</f>
        <v>490950</v>
      </c>
      <c r="R625" s="16"/>
      <c r="S625" s="60">
        <f t="shared" ref="S625" si="2048">+(Q625-Q618)/Q618</f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ref="Z625" si="2049">SUM(W620:W625)</f>
        <v>4357</v>
      </c>
      <c r="AA625" s="33">
        <f t="shared" ref="AA625" si="2050">+AA624+W625</f>
        <v>730945</v>
      </c>
      <c r="AB625" s="33"/>
      <c r="AC625" s="46">
        <f t="shared" ref="AC625" si="2051">+AA625/H625</f>
        <v>1.5949544325853243E-2</v>
      </c>
      <c r="AD625" s="33"/>
      <c r="AE625" s="33">
        <f t="shared" ref="AE625" si="2052">+AA625/BW625</f>
        <v>1186.5990259740261</v>
      </c>
      <c r="AF625" s="50"/>
      <c r="AG625" s="33"/>
      <c r="AH625" s="33"/>
      <c r="AI625" s="213"/>
      <c r="AJ625" s="50"/>
      <c r="AL625" s="23">
        <f t="shared" ref="AL625" si="2053">+AP625-AP624</f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ref="AR625" si="2054">+AL625/AP624</f>
        <v>6.3177254105387136E-4</v>
      </c>
      <c r="AS625" s="25"/>
      <c r="AT625" s="25"/>
      <c r="AU625" s="24"/>
      <c r="AV625" s="298">
        <f t="shared" ref="AV625" si="2055">+AP625/H625</f>
        <v>0.84689940875761771</v>
      </c>
      <c r="AW625" s="298"/>
      <c r="AX625" s="24">
        <f t="shared" ref="AX625" si="2056">+AP625/BW625</f>
        <v>63006.816558441562</v>
      </c>
      <c r="AY625" s="308"/>
      <c r="BA625" s="65">
        <f t="shared" ref="BA625" si="2057">+BC625-BC624</f>
        <v>921797</v>
      </c>
      <c r="BB625" s="66"/>
      <c r="BC625" s="66">
        <v>747378798</v>
      </c>
      <c r="BD625" s="66"/>
      <c r="BE625" s="66">
        <f t="shared" ref="BE625" si="2058">+D625</f>
        <v>40309</v>
      </c>
      <c r="BF625" s="66"/>
      <c r="BG625" s="144">
        <f t="shared" ref="BG625" si="2059">+BE625/BA625</f>
        <v>4.3728716843296302E-2</v>
      </c>
      <c r="BH625" s="66"/>
      <c r="BI625" s="170"/>
      <c r="BJ625" s="66"/>
      <c r="BK625" s="66"/>
      <c r="BL625" s="66"/>
      <c r="BM625" s="144"/>
      <c r="BN625" s="65">
        <f t="shared" ref="BN625" si="2060">+BC625/BW625</f>
        <v>1213277.2694805195</v>
      </c>
      <c r="BO625" s="66"/>
      <c r="BP625" s="66">
        <f t="shared" ref="BP625" si="2061">+BP624+BE625</f>
        <v>44921604</v>
      </c>
      <c r="BQ625" s="66"/>
      <c r="BR625" s="435">
        <f t="shared" ref="BR625" si="2062">+BP625/BC625</f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85" x14ac:dyDescent="0.3">
      <c r="B626" s="158">
        <f t="shared" si="2002"/>
        <v>44526</v>
      </c>
      <c r="C626" s="61"/>
      <c r="D626" s="17">
        <v>37686</v>
      </c>
      <c r="E626" s="16"/>
      <c r="F626" s="16"/>
      <c r="G626" s="16"/>
      <c r="H626" s="16">
        <f t="shared" ref="H626" si="2063">+H625+D626</f>
        <v>45866268</v>
      </c>
      <c r="I626" s="16"/>
      <c r="J626" s="436">
        <f t="shared" ref="J626" si="2064">+D626/H625</f>
        <v>8.2232524672048546E-4</v>
      </c>
      <c r="K626" s="16"/>
      <c r="L626" s="16"/>
      <c r="M626" s="16"/>
      <c r="N626" s="16">
        <f t="shared" ref="N626" si="2065">SUM(D620:D626)</f>
        <v>416807</v>
      </c>
      <c r="O626" s="16">
        <f t="shared" ref="O626" si="2066">+H626/BW626</f>
        <v>74337.549432739062</v>
      </c>
      <c r="P626" s="41"/>
      <c r="Q626" s="17">
        <f t="shared" ref="Q626" si="2067">SUM(D620:D626)</f>
        <v>416807</v>
      </c>
      <c r="R626" s="16"/>
      <c r="S626" s="60">
        <f t="shared" ref="S626" si="2068">+(Q626-Q619)/Q619</f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ref="Z626" si="2069">SUM(W621:W626)</f>
        <v>4290</v>
      </c>
      <c r="AA626" s="33">
        <f t="shared" ref="AA626" si="2070">+AA625+W626</f>
        <v>731282</v>
      </c>
      <c r="AB626" s="33"/>
      <c r="AC626" s="46">
        <f t="shared" ref="AC626" si="2071">+AA626/H626</f>
        <v>1.5943786836984428E-2</v>
      </c>
      <c r="AD626" s="33"/>
      <c r="AE626" s="33">
        <f t="shared" ref="AE626" si="2072">+AA626/BW626</f>
        <v>1185.222042139384</v>
      </c>
      <c r="AF626" s="50"/>
      <c r="AG626" s="33"/>
      <c r="AH626" s="33"/>
      <c r="AI626" s="213"/>
      <c r="AJ626" s="50"/>
      <c r="AL626" s="23">
        <f t="shared" ref="AL626" si="2073">+AP626-AP625</f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ref="AR626" si="2074">+AL626/AP625</f>
        <v>7.3389297009427367E-4</v>
      </c>
      <c r="AS626" s="25"/>
      <c r="AT626" s="25"/>
      <c r="AU626" s="24"/>
      <c r="AV626" s="298">
        <f t="shared" ref="AV626" si="2075">+AP626/H626</f>
        <v>0.84682457705082959</v>
      </c>
      <c r="AW626" s="298"/>
      <c r="AX626" s="24">
        <f t="shared" ref="AX626" si="2076">+AP626/BW626</f>
        <v>62950.863857374396</v>
      </c>
      <c r="AY626" s="308"/>
      <c r="BA626" s="65">
        <f t="shared" ref="BA626" si="2077">+BC626-BC625</f>
        <v>687800</v>
      </c>
      <c r="BB626" s="66"/>
      <c r="BC626" s="66">
        <v>748066598</v>
      </c>
      <c r="BD626" s="66"/>
      <c r="BE626" s="66">
        <f t="shared" ref="BE626" si="2078">+D626</f>
        <v>37686</v>
      </c>
      <c r="BF626" s="66"/>
      <c r="BG626" s="144">
        <f t="shared" ref="BG626" si="2079">+BE626/BA626</f>
        <v>5.4792090724047691E-2</v>
      </c>
      <c r="BH626" s="66"/>
      <c r="BI626" s="170"/>
      <c r="BJ626" s="66"/>
      <c r="BK626" s="66"/>
      <c r="BL626" s="66"/>
      <c r="BM626" s="144"/>
      <c r="BN626" s="65">
        <f t="shared" ref="BN626" si="2080">+BC626/BW626</f>
        <v>1212425.6045380875</v>
      </c>
      <c r="BO626" s="66"/>
      <c r="BP626" s="66">
        <f t="shared" ref="BP626" si="2081">+BP625+BE626</f>
        <v>44959290</v>
      </c>
      <c r="BQ626" s="66"/>
      <c r="BR626" s="435">
        <f t="shared" ref="BR626" si="2082">+BP626/BC626</f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85" x14ac:dyDescent="0.3">
      <c r="B627" s="158">
        <f t="shared" si="2002"/>
        <v>44527</v>
      </c>
      <c r="C627" s="61"/>
      <c r="D627" s="17">
        <v>22612</v>
      </c>
      <c r="E627" s="16"/>
      <c r="F627" s="16"/>
      <c r="G627" s="16"/>
      <c r="H627" s="16">
        <f t="shared" ref="H627" si="2083">+H626+D627</f>
        <v>45888880</v>
      </c>
      <c r="I627" s="16"/>
      <c r="J627" s="436">
        <f t="shared" ref="J627" si="2084">+D627/H626</f>
        <v>4.9299847112043208E-4</v>
      </c>
      <c r="K627" s="16"/>
      <c r="L627" s="16"/>
      <c r="M627" s="16"/>
      <c r="N627" s="16">
        <f t="shared" ref="N627" si="2085">SUM(D621:D627)</f>
        <v>402786</v>
      </c>
      <c r="O627" s="16">
        <f t="shared" ref="O627" si="2086">+H627/BW627</f>
        <v>74253.85113268609</v>
      </c>
      <c r="P627" s="41"/>
      <c r="Q627" s="17">
        <f t="shared" ref="Q627" si="2087">SUM(D621:D627)</f>
        <v>402786</v>
      </c>
      <c r="R627" s="16"/>
      <c r="S627" s="60">
        <f t="shared" ref="S627" si="2088">+(Q627-Q620)/Q620</f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ref="Z627" si="2089">SUM(W622:W627)</f>
        <v>4260</v>
      </c>
      <c r="AA627" s="33">
        <f t="shared" ref="AA627" si="2090">+AA626+W627</f>
        <v>731409</v>
      </c>
      <c r="AB627" s="33"/>
      <c r="AC627" s="46">
        <f t="shared" ref="AC627" si="2091">+AA627/H627</f>
        <v>1.5938698002653365E-2</v>
      </c>
      <c r="AD627" s="33"/>
      <c r="AE627" s="33">
        <f t="shared" ref="AE627" si="2092">+AA627/BW627</f>
        <v>1183.509708737864</v>
      </c>
      <c r="AF627" s="50"/>
      <c r="AG627" s="33"/>
      <c r="AH627" s="33"/>
      <c r="AI627" s="213"/>
      <c r="AJ627" s="50"/>
      <c r="AL627" s="23">
        <f t="shared" ref="AL627" si="2093">+AP627-AP626</f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ref="AR627" si="2094">+AL627/AP626</f>
        <v>5.4146833617730152E-4</v>
      </c>
      <c r="AS627" s="25"/>
      <c r="AT627" s="25"/>
      <c r="AU627" s="24"/>
      <c r="AV627" s="298">
        <f t="shared" ref="AV627" si="2095">+AP627/H627</f>
        <v>0.84686560229842178</v>
      </c>
      <c r="AW627" s="298"/>
      <c r="AX627" s="24">
        <f t="shared" ref="AX627" si="2096">+AP627/BW627</f>
        <v>62883.032362459548</v>
      </c>
      <c r="AY627" s="308"/>
      <c r="BA627" s="65">
        <f t="shared" ref="BA627" si="2097">+BC627-BC626</f>
        <v>241281</v>
      </c>
      <c r="BB627" s="66"/>
      <c r="BC627" s="66">
        <v>748307879</v>
      </c>
      <c r="BD627" s="66"/>
      <c r="BE627" s="66">
        <f t="shared" ref="BE627" si="2098">+D627</f>
        <v>22612</v>
      </c>
      <c r="BF627" s="66"/>
      <c r="BG627" s="144">
        <f t="shared" ref="BG627" si="2099">+BE627/BA627</f>
        <v>9.3716455087636402E-2</v>
      </c>
      <c r="BH627" s="66"/>
      <c r="BI627" s="170"/>
      <c r="BJ627" s="66"/>
      <c r="BK627" s="66"/>
      <c r="BL627" s="66"/>
      <c r="BM627" s="144"/>
      <c r="BN627" s="65">
        <f t="shared" ref="BN627" si="2100">+BC627/BW627</f>
        <v>1210854.1731391586</v>
      </c>
      <c r="BO627" s="66"/>
      <c r="BP627" s="66">
        <f t="shared" ref="BP627" si="2101">+BP626+BE627</f>
        <v>44981902</v>
      </c>
      <c r="BQ627" s="66"/>
      <c r="BR627" s="435">
        <f t="shared" ref="BR627" si="2102">+BP627/BC627</f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85" x14ac:dyDescent="0.3">
      <c r="B628" s="347">
        <f t="shared" si="2002"/>
        <v>44528</v>
      </c>
      <c r="C628" s="61"/>
      <c r="D628" s="17">
        <v>20835</v>
      </c>
      <c r="E628" s="16"/>
      <c r="F628" s="16"/>
      <c r="G628" s="16"/>
      <c r="H628" s="16">
        <f t="shared" ref="H628" si="2103">+H627+D628</f>
        <v>45909715</v>
      </c>
      <c r="I628" s="16"/>
      <c r="J628" s="436">
        <f t="shared" ref="J628" si="2104">+D628/H627</f>
        <v>4.5403156494558161E-4</v>
      </c>
      <c r="K628" s="16"/>
      <c r="L628" s="16"/>
      <c r="M628" s="16"/>
      <c r="N628" s="16">
        <f t="shared" ref="N628" si="2105">SUM(D622:D628)</f>
        <v>386433</v>
      </c>
      <c r="O628" s="16">
        <f t="shared" ref="O628" si="2106">+H628/BW628</f>
        <v>74167.552504038773</v>
      </c>
      <c r="P628" s="41"/>
      <c r="Q628" s="17">
        <f t="shared" ref="Q628" si="2107">SUM(D622:D628)</f>
        <v>386433</v>
      </c>
      <c r="R628" s="16"/>
      <c r="S628" s="60">
        <f t="shared" ref="S628" si="2108">+(Q628-Q621)/Q621</f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ref="Z628" si="2109">SUM(W623:W628)</f>
        <v>3846</v>
      </c>
      <c r="AA628" s="33">
        <f t="shared" ref="AA628" si="2110">+AA627+W628</f>
        <v>731511</v>
      </c>
      <c r="AB628" s="33"/>
      <c r="AC628" s="46">
        <f t="shared" ref="AC628" si="2111">+AA628/H628</f>
        <v>1.5933686366818002E-2</v>
      </c>
      <c r="AD628" s="33"/>
      <c r="AE628" s="33">
        <f t="shared" ref="AE628" si="2112">+AA628/BW628</f>
        <v>1181.7625201938611</v>
      </c>
      <c r="AF628" s="50"/>
      <c r="AG628" s="33"/>
      <c r="AH628" s="33"/>
      <c r="AI628" s="213"/>
      <c r="AJ628" s="50"/>
      <c r="AL628" s="23">
        <f t="shared" ref="AL628" si="2113">+AP628-AP627</f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ref="AR628" si="2114">+AL628/AP627</f>
        <v>4.7262454764604569E-4</v>
      </c>
      <c r="AS628" s="25"/>
      <c r="AT628" s="25"/>
      <c r="AU628" s="24"/>
      <c r="AV628" s="298">
        <f t="shared" ref="AV628" si="2115">+AP628/H628</f>
        <v>0.84688134091008838</v>
      </c>
      <c r="AW628" s="298"/>
      <c r="AX628" s="24">
        <f t="shared" ref="AX628" si="2116">+AP628/BW628</f>
        <v>62811.116316639738</v>
      </c>
      <c r="AY628" s="308"/>
      <c r="BA628" s="65">
        <f t="shared" ref="BA628" si="2117">+BC628-BC627</f>
        <v>216720</v>
      </c>
      <c r="BB628" s="66"/>
      <c r="BC628" s="66">
        <v>748524599</v>
      </c>
      <c r="BD628" s="66"/>
      <c r="BE628" s="66">
        <f t="shared" ref="BE628" si="2118">+D628</f>
        <v>20835</v>
      </c>
      <c r="BF628" s="66"/>
      <c r="BG628" s="144">
        <f t="shared" ref="BG628" si="2119">+BE628/BA628</f>
        <v>9.6137873754152822E-2</v>
      </c>
      <c r="BH628" s="66"/>
      <c r="BI628" s="170"/>
      <c r="BJ628" s="66"/>
      <c r="BK628" s="66"/>
      <c r="BL628" s="66"/>
      <c r="BM628" s="144"/>
      <c r="BN628" s="65">
        <f t="shared" ref="BN628" si="2120">+BC628/BW628</f>
        <v>1209248.140549273</v>
      </c>
      <c r="BO628" s="66"/>
      <c r="BP628" s="66">
        <f t="shared" ref="BP628" si="2121">+BP627+BE628</f>
        <v>45002737</v>
      </c>
      <c r="BQ628" s="66"/>
      <c r="BR628" s="435">
        <f t="shared" ref="BR628" si="2122">+BP628/BC628</f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85" x14ac:dyDescent="0.3">
      <c r="B629" s="158">
        <f t="shared" si="2002"/>
        <v>44529</v>
      </c>
      <c r="C629" s="61"/>
      <c r="D629" s="17"/>
      <c r="E629" s="16"/>
      <c r="F629" s="16"/>
      <c r="G629" s="16"/>
      <c r="H629" s="16"/>
      <c r="I629" s="16"/>
      <c r="J629" s="436"/>
      <c r="K629" s="16"/>
      <c r="L629" s="16"/>
      <c r="M629" s="16"/>
      <c r="N629" s="16"/>
      <c r="O629" s="16"/>
      <c r="P629" s="41"/>
      <c r="Q629" s="17"/>
      <c r="R629" s="16"/>
      <c r="S629" s="60"/>
      <c r="T629" s="16"/>
      <c r="U629" s="41"/>
      <c r="V629" s="10"/>
      <c r="W629" s="34"/>
      <c r="X629" s="33"/>
      <c r="Y629" s="33"/>
      <c r="Z629" s="33"/>
      <c r="AA629" s="33"/>
      <c r="AB629" s="33"/>
      <c r="AC629" s="46"/>
      <c r="AD629" s="33"/>
      <c r="AE629" s="33"/>
      <c r="AF629" s="50"/>
      <c r="AG629" s="33"/>
      <c r="AH629" s="33"/>
      <c r="AI629" s="213"/>
      <c r="AJ629" s="50"/>
      <c r="AL629" s="23"/>
      <c r="AM629" s="24"/>
      <c r="AN629" s="24"/>
      <c r="AO629" s="24"/>
      <c r="AP629" s="24"/>
      <c r="AQ629" s="24"/>
      <c r="AR629" s="461"/>
      <c r="AS629" s="25"/>
      <c r="AT629" s="25"/>
      <c r="AU629" s="24"/>
      <c r="AV629" s="298"/>
      <c r="AW629" s="298"/>
      <c r="AX629" s="24"/>
      <c r="AY629" s="308"/>
      <c r="BA629" s="65"/>
      <c r="BB629" s="66"/>
      <c r="BC629" s="66"/>
      <c r="BD629" s="66"/>
      <c r="BE629" s="66"/>
      <c r="BF629" s="66"/>
      <c r="BG629" s="144"/>
      <c r="BH629" s="66"/>
      <c r="BI629" s="170"/>
      <c r="BJ629" s="66"/>
      <c r="BK629" s="66"/>
      <c r="BL629" s="66"/>
      <c r="BM629" s="144"/>
      <c r="BN629" s="65"/>
      <c r="BO629" s="66"/>
      <c r="BP629" s="66"/>
      <c r="BQ629" s="66"/>
      <c r="BR629" s="435"/>
      <c r="BS629" s="66"/>
      <c r="BT629" s="75"/>
      <c r="BU629" s="170"/>
      <c r="BV629" s="1"/>
      <c r="BW629" s="61"/>
    </row>
    <row r="630" spans="2:85" x14ac:dyDescent="0.3">
      <c r="B630" s="158">
        <f t="shared" si="2002"/>
        <v>44530</v>
      </c>
      <c r="C630" s="61"/>
      <c r="D630" s="17"/>
      <c r="E630" s="16"/>
      <c r="F630" s="16"/>
      <c r="G630" s="16"/>
      <c r="H630" s="16"/>
      <c r="I630" s="16"/>
      <c r="J630" s="436"/>
      <c r="K630" s="16"/>
      <c r="L630" s="16"/>
      <c r="M630" s="16"/>
      <c r="N630" s="16"/>
      <c r="O630" s="16"/>
      <c r="P630" s="41"/>
      <c r="Q630" s="17"/>
      <c r="R630" s="16"/>
      <c r="S630" s="60"/>
      <c r="T630" s="16"/>
      <c r="U630" s="41"/>
      <c r="V630" s="10"/>
      <c r="W630" s="34"/>
      <c r="X630" s="33"/>
      <c r="Y630" s="33"/>
      <c r="Z630" s="33"/>
      <c r="AA630" s="33"/>
      <c r="AB630" s="33"/>
      <c r="AC630" s="46"/>
      <c r="AD630" s="33"/>
      <c r="AE630" s="33"/>
      <c r="AF630" s="50"/>
      <c r="AG630" s="33"/>
      <c r="AH630" s="33"/>
      <c r="AI630" s="213"/>
      <c r="AJ630" s="50"/>
      <c r="AL630" s="23"/>
      <c r="AM630" s="24"/>
      <c r="AN630" s="24"/>
      <c r="AO630" s="24"/>
      <c r="AP630" s="24"/>
      <c r="AQ630" s="24"/>
      <c r="AR630" s="461"/>
      <c r="AS630" s="25"/>
      <c r="AT630" s="25"/>
      <c r="AU630" s="24"/>
      <c r="AV630" s="298"/>
      <c r="AW630" s="298"/>
      <c r="AX630" s="24"/>
      <c r="AY630" s="308"/>
      <c r="BA630" s="65"/>
      <c r="BB630" s="66"/>
      <c r="BC630" s="66"/>
      <c r="BD630" s="66"/>
      <c r="BE630" s="66"/>
      <c r="BF630" s="66"/>
      <c r="BG630" s="144"/>
      <c r="BH630" s="66"/>
      <c r="BI630" s="170"/>
      <c r="BJ630" s="66"/>
      <c r="BK630" s="66"/>
      <c r="BL630" s="66"/>
      <c r="BM630" s="144"/>
      <c r="BN630" s="65"/>
      <c r="BO630" s="66"/>
      <c r="BP630" s="66"/>
      <c r="BQ630" s="66"/>
      <c r="BR630" s="435"/>
      <c r="BS630" s="66"/>
      <c r="BT630" s="75"/>
      <c r="BU630" s="170"/>
      <c r="BV630" s="1"/>
      <c r="BW630" s="61"/>
    </row>
    <row r="631" spans="2:85" x14ac:dyDescent="0.3">
      <c r="B631" s="158">
        <f t="shared" si="2002"/>
        <v>44531</v>
      </c>
      <c r="C631" s="61"/>
      <c r="D631" s="17"/>
      <c r="E631" s="16"/>
      <c r="F631" s="16"/>
      <c r="G631" s="16"/>
      <c r="H631" s="16"/>
      <c r="I631" s="16"/>
      <c r="J631" s="436"/>
      <c r="K631" s="16"/>
      <c r="L631" s="16"/>
      <c r="M631" s="16"/>
      <c r="N631" s="16"/>
      <c r="O631" s="16"/>
      <c r="P631" s="41"/>
      <c r="Q631" s="410"/>
      <c r="R631" s="16"/>
      <c r="S631" s="60"/>
      <c r="T631" s="16"/>
      <c r="U631" s="41"/>
      <c r="V631" s="10"/>
      <c r="W631" s="34"/>
      <c r="X631" s="33"/>
      <c r="Y631" s="33"/>
      <c r="Z631" s="33"/>
      <c r="AA631" s="33"/>
      <c r="AB631" s="33"/>
      <c r="AC631" s="46"/>
      <c r="AD631" s="33"/>
      <c r="AE631" s="33"/>
      <c r="AF631" s="50"/>
      <c r="AG631" s="33"/>
      <c r="AH631" s="33"/>
      <c r="AI631" s="213"/>
      <c r="AJ631" s="50"/>
      <c r="AK631" s="10"/>
      <c r="AL631" s="23"/>
      <c r="AM631" s="24"/>
      <c r="AN631" s="24"/>
      <c r="AO631" s="24"/>
      <c r="AP631" s="24"/>
      <c r="AQ631" s="24"/>
      <c r="AR631" s="461"/>
      <c r="AS631" s="25"/>
      <c r="AT631" s="25"/>
      <c r="AU631" s="24"/>
      <c r="AV631" s="298"/>
      <c r="AW631" s="298"/>
      <c r="AX631" s="24"/>
      <c r="AY631" s="308"/>
      <c r="AZ631" s="10"/>
      <c r="BA631" s="65"/>
      <c r="BB631" s="66"/>
      <c r="BC631" s="66"/>
      <c r="BD631" s="66"/>
      <c r="BE631" s="66"/>
      <c r="BF631" s="66"/>
      <c r="BG631" s="144"/>
      <c r="BH631" s="66"/>
      <c r="BI631" s="170"/>
      <c r="BJ631" s="66"/>
      <c r="BK631" s="66"/>
      <c r="BL631" s="66"/>
      <c r="BM631" s="144"/>
      <c r="BN631" s="65"/>
      <c r="BO631" s="66"/>
      <c r="BP631" s="66"/>
      <c r="BQ631" s="66"/>
      <c r="BR631" s="435"/>
      <c r="BS631" s="66"/>
      <c r="BT631" s="75"/>
      <c r="BU631" s="170"/>
      <c r="BV631" s="1"/>
      <c r="BW631" s="61">
        <f>+BW586+1</f>
        <v>578</v>
      </c>
    </row>
    <row r="632" spans="2:85" x14ac:dyDescent="0.3">
      <c r="B632" s="158">
        <f t="shared" si="448"/>
        <v>44532</v>
      </c>
      <c r="D632" s="559"/>
      <c r="E632" s="19"/>
      <c r="F632" s="19"/>
      <c r="G632" s="19"/>
      <c r="H632" s="19"/>
      <c r="I632" s="19"/>
      <c r="J632" s="39"/>
      <c r="K632" s="19"/>
      <c r="L632" s="19"/>
      <c r="M632" s="19"/>
      <c r="N632" s="19"/>
      <c r="O632" s="19"/>
      <c r="P632" s="43"/>
      <c r="Q632" s="18"/>
      <c r="R632" s="19"/>
      <c r="S632" s="19"/>
      <c r="T632" s="19"/>
      <c r="U632" s="43"/>
      <c r="V632" s="1"/>
      <c r="W632" s="35"/>
      <c r="X632" s="36"/>
      <c r="Y632" s="36"/>
      <c r="Z632" s="36"/>
      <c r="AA632" s="36"/>
      <c r="AB632" s="36"/>
      <c r="AC632" s="47"/>
      <c r="AD632" s="36"/>
      <c r="AE632" s="36"/>
      <c r="AF632" s="51"/>
      <c r="AG632" s="36"/>
      <c r="AH632" s="36"/>
      <c r="AI632" s="36"/>
      <c r="AJ632" s="51"/>
      <c r="AK632" s="1"/>
      <c r="AL632" s="26"/>
      <c r="AM632" s="27"/>
      <c r="AN632" s="27"/>
      <c r="AO632" s="27"/>
      <c r="AP632" s="27"/>
      <c r="AQ632" s="27"/>
      <c r="AR632" s="27"/>
      <c r="AS632" s="27"/>
      <c r="AT632" s="27"/>
      <c r="AU632" s="27"/>
      <c r="AV632" s="300"/>
      <c r="AW632" s="300"/>
      <c r="AX632" s="27"/>
      <c r="AY632" s="307"/>
      <c r="AZ632" s="1"/>
      <c r="BA632" s="67"/>
      <c r="BB632" s="68"/>
      <c r="BC632" s="68"/>
      <c r="BD632" s="68"/>
      <c r="BE632" s="68"/>
      <c r="BF632" s="68"/>
      <c r="BG632" s="68"/>
      <c r="BH632" s="68"/>
      <c r="BI632" s="171"/>
      <c r="BJ632" s="68"/>
      <c r="BK632" s="68"/>
      <c r="BL632" s="68"/>
      <c r="BM632" s="68"/>
      <c r="BN632" s="67"/>
      <c r="BO632" s="68"/>
      <c r="BP632" s="68"/>
      <c r="BQ632" s="68"/>
      <c r="BR632" s="70"/>
      <c r="BS632" s="68"/>
      <c r="BT632" s="68"/>
      <c r="BU632" s="171"/>
      <c r="BV632" s="1"/>
      <c r="BW632" s="61">
        <f t="shared" ref="BW632" si="2123">+BW631+1</f>
        <v>579</v>
      </c>
    </row>
    <row r="633" spans="2:85" x14ac:dyDescent="0.3">
      <c r="B633" s="56"/>
      <c r="D633" s="1"/>
      <c r="E633" s="1"/>
      <c r="F633" s="1"/>
      <c r="G633" s="1"/>
      <c r="H633" s="59"/>
      <c r="I633" s="1"/>
      <c r="J633" s="59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59"/>
      <c r="X633" s="1"/>
      <c r="Y633" s="1"/>
      <c r="Z633" s="1"/>
      <c r="AA633" s="1"/>
      <c r="AB633" s="1"/>
      <c r="AC633" s="59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59"/>
      <c r="BD633" s="1"/>
      <c r="BE633" s="59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</row>
    <row r="634" spans="2:85" x14ac:dyDescent="0.3">
      <c r="B634" s="166" t="s">
        <v>74</v>
      </c>
      <c r="D634" s="56">
        <f>+D628</f>
        <v>20835</v>
      </c>
      <c r="E634" s="56">
        <f>+E238</f>
        <v>0</v>
      </c>
      <c r="F634" s="56">
        <f>+F238</f>
        <v>0</v>
      </c>
      <c r="G634" s="56">
        <f>+G238</f>
        <v>0</v>
      </c>
      <c r="H634" s="56">
        <f t="shared" ref="H634:BP634" si="2124">+H628</f>
        <v>45909715</v>
      </c>
      <c r="I634" s="56">
        <f t="shared" si="2124"/>
        <v>0</v>
      </c>
      <c r="J634" s="56">
        <f t="shared" si="2124"/>
        <v>4.5403156494558161E-4</v>
      </c>
      <c r="K634" s="56">
        <f t="shared" si="2124"/>
        <v>0</v>
      </c>
      <c r="L634" s="56">
        <f t="shared" si="2124"/>
        <v>0</v>
      </c>
      <c r="M634" s="56">
        <f t="shared" si="2124"/>
        <v>0</v>
      </c>
      <c r="N634" s="56">
        <f t="shared" si="2124"/>
        <v>386433</v>
      </c>
      <c r="O634" s="56">
        <f t="shared" si="2124"/>
        <v>74167.552504038773</v>
      </c>
      <c r="P634" s="56">
        <f t="shared" si="2124"/>
        <v>0</v>
      </c>
      <c r="Q634" s="56">
        <f t="shared" si="2124"/>
        <v>386433</v>
      </c>
      <c r="R634" s="56">
        <f t="shared" si="2124"/>
        <v>0</v>
      </c>
      <c r="S634" s="56">
        <f t="shared" si="2124"/>
        <v>-0.30740940545171369</v>
      </c>
      <c r="T634" s="56">
        <f t="shared" si="2124"/>
        <v>0</v>
      </c>
      <c r="U634" s="56">
        <f t="shared" si="2124"/>
        <v>0</v>
      </c>
      <c r="V634" s="56">
        <f t="shared" si="2124"/>
        <v>520</v>
      </c>
      <c r="W634" s="56">
        <f t="shared" si="2124"/>
        <v>102</v>
      </c>
      <c r="X634" s="56">
        <f t="shared" si="2124"/>
        <v>4256</v>
      </c>
      <c r="Y634" s="56">
        <f t="shared" si="2124"/>
        <v>0</v>
      </c>
      <c r="Z634" s="56">
        <f t="shared" si="2124"/>
        <v>3846</v>
      </c>
      <c r="AA634" s="56">
        <f t="shared" si="2124"/>
        <v>731511</v>
      </c>
      <c r="AB634" s="56">
        <f t="shared" si="2124"/>
        <v>0</v>
      </c>
      <c r="AC634" s="56">
        <f t="shared" si="2124"/>
        <v>1.5933686366818002E-2</v>
      </c>
      <c r="AD634" s="56">
        <f t="shared" si="2124"/>
        <v>0</v>
      </c>
      <c r="AE634" s="56">
        <f t="shared" si="2124"/>
        <v>1181.7625201938611</v>
      </c>
      <c r="AF634" s="56">
        <f t="shared" si="2124"/>
        <v>0</v>
      </c>
      <c r="AG634" s="56">
        <f t="shared" si="2124"/>
        <v>0</v>
      </c>
      <c r="AH634" s="56">
        <f t="shared" si="2124"/>
        <v>0</v>
      </c>
      <c r="AI634" s="56">
        <f t="shared" si="2124"/>
        <v>0</v>
      </c>
      <c r="AJ634" s="56">
        <f t="shared" si="2124"/>
        <v>0</v>
      </c>
      <c r="AK634" s="56">
        <f t="shared" si="2124"/>
        <v>0</v>
      </c>
      <c r="AL634" s="56">
        <f t="shared" si="2124"/>
        <v>18367</v>
      </c>
      <c r="AM634" s="56">
        <f t="shared" si="2124"/>
        <v>0</v>
      </c>
      <c r="AN634" s="56">
        <f t="shared" si="2124"/>
        <v>0</v>
      </c>
      <c r="AO634" s="56">
        <f t="shared" si="2124"/>
        <v>178263</v>
      </c>
      <c r="AP634" s="56">
        <f t="shared" si="2124"/>
        <v>38880081</v>
      </c>
      <c r="AQ634" s="56">
        <f t="shared" si="2124"/>
        <v>20336656</v>
      </c>
      <c r="AR634" s="56">
        <f t="shared" si="2124"/>
        <v>4.7262454764604569E-4</v>
      </c>
      <c r="AS634" s="56">
        <f t="shared" si="2124"/>
        <v>0</v>
      </c>
      <c r="AT634" s="56">
        <f t="shared" si="2124"/>
        <v>0</v>
      </c>
      <c r="AU634" s="56">
        <f t="shared" si="2124"/>
        <v>0</v>
      </c>
      <c r="AV634" s="56">
        <f t="shared" si="2124"/>
        <v>0.84688134091008838</v>
      </c>
      <c r="AW634" s="56">
        <f t="shared" si="2124"/>
        <v>0</v>
      </c>
      <c r="AX634" s="56">
        <f t="shared" si="2124"/>
        <v>62811.116316639738</v>
      </c>
      <c r="AY634" s="56">
        <f t="shared" si="2124"/>
        <v>0</v>
      </c>
      <c r="AZ634" s="56">
        <f t="shared" si="2124"/>
        <v>0</v>
      </c>
      <c r="BA634" s="56">
        <f t="shared" si="2124"/>
        <v>216720</v>
      </c>
      <c r="BB634" s="56">
        <f t="shared" si="2124"/>
        <v>0</v>
      </c>
      <c r="BC634" s="56">
        <f t="shared" si="2124"/>
        <v>748524599</v>
      </c>
      <c r="BD634" s="56">
        <f t="shared" si="2124"/>
        <v>0</v>
      </c>
      <c r="BE634" s="56">
        <f t="shared" si="2124"/>
        <v>20835</v>
      </c>
      <c r="BF634" s="56">
        <f t="shared" si="2124"/>
        <v>0</v>
      </c>
      <c r="BG634" s="56">
        <f t="shared" si="2124"/>
        <v>9.6137873754152822E-2</v>
      </c>
      <c r="BH634" s="56">
        <f t="shared" si="2124"/>
        <v>0</v>
      </c>
      <c r="BI634" s="56">
        <f t="shared" si="2124"/>
        <v>0</v>
      </c>
      <c r="BJ634" s="56">
        <f t="shared" si="2124"/>
        <v>0</v>
      </c>
      <c r="BK634" s="56">
        <f t="shared" si="2124"/>
        <v>0</v>
      </c>
      <c r="BL634" s="56">
        <f t="shared" si="2124"/>
        <v>0</v>
      </c>
      <c r="BM634" s="56">
        <f t="shared" si="2124"/>
        <v>0</v>
      </c>
      <c r="BN634" s="56">
        <f t="shared" si="2124"/>
        <v>1209248.140549273</v>
      </c>
      <c r="BO634" s="56">
        <f t="shared" si="2124"/>
        <v>0</v>
      </c>
      <c r="BP634" s="56">
        <f t="shared" si="2124"/>
        <v>45002737</v>
      </c>
      <c r="BQ634" s="56">
        <f>+BQ530</f>
        <v>0</v>
      </c>
      <c r="BR634" s="56"/>
      <c r="BS634" s="56"/>
      <c r="BT634" s="56"/>
      <c r="BU634" s="56">
        <f>+BU509</f>
        <v>0</v>
      </c>
      <c r="BV634" s="56">
        <f>+BV505</f>
        <v>0</v>
      </c>
      <c r="BW634" s="56"/>
      <c r="BX634" s="56"/>
      <c r="BY634" s="56"/>
      <c r="BZ634" s="56"/>
      <c r="CA634" s="56"/>
      <c r="CB634" s="56"/>
      <c r="CC634" s="56"/>
      <c r="CD634" s="56"/>
      <c r="CE634" s="61"/>
      <c r="CF634" s="61"/>
      <c r="CG634" s="145"/>
    </row>
    <row r="635" spans="2:85" x14ac:dyDescent="0.3">
      <c r="B635" t="s">
        <v>105</v>
      </c>
      <c r="D635" s="56">
        <f>+D627-D634</f>
        <v>1777</v>
      </c>
      <c r="E635" s="56">
        <f>+E237-E634</f>
        <v>0</v>
      </c>
      <c r="F635" s="56">
        <f>+F237-F634</f>
        <v>0</v>
      </c>
      <c r="G635" s="56">
        <f>+G237-G634</f>
        <v>0</v>
      </c>
      <c r="H635" s="56">
        <f t="shared" ref="H635:BP635" si="2125">+H627-H634</f>
        <v>-20835</v>
      </c>
      <c r="I635" s="56">
        <f t="shared" si="2125"/>
        <v>0</v>
      </c>
      <c r="J635" s="56">
        <f t="shared" si="2125"/>
        <v>3.8966906174850468E-5</v>
      </c>
      <c r="K635" s="56">
        <f t="shared" si="2125"/>
        <v>0</v>
      </c>
      <c r="L635" s="56">
        <f t="shared" si="2125"/>
        <v>0</v>
      </c>
      <c r="M635" s="56">
        <f t="shared" si="2125"/>
        <v>0</v>
      </c>
      <c r="N635" s="56">
        <f t="shared" si="2125"/>
        <v>16353</v>
      </c>
      <c r="O635" s="56">
        <f t="shared" si="2125"/>
        <v>86.298628647316946</v>
      </c>
      <c r="P635" s="56">
        <f t="shared" si="2125"/>
        <v>0</v>
      </c>
      <c r="Q635" s="56">
        <f t="shared" si="2125"/>
        <v>16353</v>
      </c>
      <c r="R635" s="56">
        <f t="shared" si="2125"/>
        <v>0</v>
      </c>
      <c r="S635" s="56">
        <f t="shared" si="2125"/>
        <v>2.9981046219948126E-2</v>
      </c>
      <c r="T635" s="56">
        <f t="shared" si="2125"/>
        <v>0</v>
      </c>
      <c r="U635" s="56">
        <f t="shared" si="2125"/>
        <v>0</v>
      </c>
      <c r="V635" s="56">
        <f t="shared" si="2125"/>
        <v>-1</v>
      </c>
      <c r="W635" s="56">
        <f t="shared" si="2125"/>
        <v>25</v>
      </c>
      <c r="X635" s="56">
        <f t="shared" si="2125"/>
        <v>0</v>
      </c>
      <c r="Y635" s="56">
        <f t="shared" si="2125"/>
        <v>0</v>
      </c>
      <c r="Z635" s="56">
        <f t="shared" si="2125"/>
        <v>414</v>
      </c>
      <c r="AA635" s="56">
        <f t="shared" si="2125"/>
        <v>-102</v>
      </c>
      <c r="AB635" s="56">
        <f t="shared" si="2125"/>
        <v>0</v>
      </c>
      <c r="AC635" s="56">
        <f t="shared" si="2125"/>
        <v>5.0116358353627377E-6</v>
      </c>
      <c r="AD635" s="56">
        <f t="shared" si="2125"/>
        <v>0</v>
      </c>
      <c r="AE635" s="56">
        <f t="shared" si="2125"/>
        <v>1.7471885440029382</v>
      </c>
      <c r="AF635" s="56">
        <f t="shared" si="2125"/>
        <v>0</v>
      </c>
      <c r="AG635" s="56">
        <f t="shared" si="2125"/>
        <v>0</v>
      </c>
      <c r="AH635" s="56">
        <f t="shared" si="2125"/>
        <v>0</v>
      </c>
      <c r="AI635" s="56">
        <f t="shared" si="2125"/>
        <v>0</v>
      </c>
      <c r="AJ635" s="56">
        <f t="shared" si="2125"/>
        <v>0</v>
      </c>
      <c r="AK635" s="56">
        <f t="shared" si="2125"/>
        <v>0</v>
      </c>
      <c r="AL635" s="56">
        <f t="shared" si="2125"/>
        <v>2664</v>
      </c>
      <c r="AM635" s="56">
        <f t="shared" si="2125"/>
        <v>0</v>
      </c>
      <c r="AN635" s="56">
        <f t="shared" si="2125"/>
        <v>0</v>
      </c>
      <c r="AO635" s="56">
        <f t="shared" si="2125"/>
        <v>0</v>
      </c>
      <c r="AP635" s="56">
        <f t="shared" si="2125"/>
        <v>-18367</v>
      </c>
      <c r="AQ635" s="56">
        <f t="shared" si="2125"/>
        <v>0</v>
      </c>
      <c r="AR635" s="56">
        <f t="shared" si="2125"/>
        <v>6.8843788531255826E-5</v>
      </c>
      <c r="AS635" s="56">
        <f t="shared" si="2125"/>
        <v>0</v>
      </c>
      <c r="AT635" s="56">
        <f t="shared" si="2125"/>
        <v>0</v>
      </c>
      <c r="AU635" s="56">
        <f t="shared" si="2125"/>
        <v>0</v>
      </c>
      <c r="AV635" s="56">
        <f t="shared" si="2125"/>
        <v>-1.5738611666593627E-5</v>
      </c>
      <c r="AW635" s="56">
        <f t="shared" si="2125"/>
        <v>0</v>
      </c>
      <c r="AX635" s="56">
        <f t="shared" si="2125"/>
        <v>71.916045819809369</v>
      </c>
      <c r="AY635" s="56">
        <f t="shared" si="2125"/>
        <v>0</v>
      </c>
      <c r="AZ635" s="56">
        <f t="shared" si="2125"/>
        <v>0</v>
      </c>
      <c r="BA635" s="56">
        <f t="shared" si="2125"/>
        <v>24561</v>
      </c>
      <c r="BB635" s="56">
        <f t="shared" si="2125"/>
        <v>0</v>
      </c>
      <c r="BC635" s="56">
        <f t="shared" si="2125"/>
        <v>-216720</v>
      </c>
      <c r="BD635" s="56">
        <f t="shared" si="2125"/>
        <v>0</v>
      </c>
      <c r="BE635" s="56">
        <f t="shared" si="2125"/>
        <v>1777</v>
      </c>
      <c r="BF635" s="56">
        <f t="shared" si="2125"/>
        <v>0</v>
      </c>
      <c r="BG635" s="56">
        <f t="shared" si="2125"/>
        <v>-2.42141866651642E-3</v>
      </c>
      <c r="BH635" s="56">
        <f t="shared" si="2125"/>
        <v>0</v>
      </c>
      <c r="BI635" s="56">
        <f t="shared" si="2125"/>
        <v>0</v>
      </c>
      <c r="BJ635" s="56">
        <f t="shared" si="2125"/>
        <v>0</v>
      </c>
      <c r="BK635" s="56">
        <f t="shared" si="2125"/>
        <v>0</v>
      </c>
      <c r="BL635" s="56">
        <f t="shared" si="2125"/>
        <v>0</v>
      </c>
      <c r="BM635" s="56">
        <f t="shared" si="2125"/>
        <v>0</v>
      </c>
      <c r="BN635" s="56">
        <f t="shared" si="2125"/>
        <v>1606.032589885639</v>
      </c>
      <c r="BO635" s="56">
        <f t="shared" si="2125"/>
        <v>0</v>
      </c>
      <c r="BP635" s="56">
        <f t="shared" si="2125"/>
        <v>-20835</v>
      </c>
      <c r="BQ635" s="56">
        <f>+BQ529-BQ634</f>
        <v>0</v>
      </c>
      <c r="BR635" s="56"/>
      <c r="BS635" s="56"/>
      <c r="BT635" s="56"/>
      <c r="BU635" s="56">
        <f>+BU508-BU634</f>
        <v>0</v>
      </c>
      <c r="BV635" s="56">
        <f>+BV504-BV634</f>
        <v>0</v>
      </c>
      <c r="BW635" s="56"/>
      <c r="BX635" s="56"/>
      <c r="BY635" s="56"/>
      <c r="BZ635" s="56"/>
      <c r="CA635" s="56"/>
      <c r="CB635" s="56"/>
      <c r="CC635" s="56"/>
      <c r="CD635" s="56"/>
      <c r="CE635" s="61"/>
      <c r="CF635" s="61"/>
      <c r="CG635" s="105"/>
    </row>
    <row r="636" spans="2:85" x14ac:dyDescent="0.3">
      <c r="B636" s="56"/>
      <c r="D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/>
      <c r="BF636" s="56"/>
      <c r="BG636" s="56"/>
      <c r="BH636" s="56"/>
      <c r="BI636" s="56"/>
      <c r="BJ636" s="56"/>
      <c r="BK636" s="56"/>
      <c r="BL636" s="56"/>
      <c r="BM636" s="56"/>
      <c r="BN636" s="56"/>
      <c r="BO636" s="56"/>
      <c r="BP636" s="56"/>
      <c r="BQ636" s="56"/>
      <c r="BR636" s="56"/>
      <c r="BS636" s="10"/>
      <c r="BT636" s="10"/>
      <c r="BU636" s="10"/>
      <c r="BV636" s="10"/>
      <c r="BW636" s="10"/>
      <c r="BX636" s="10"/>
      <c r="BY636" s="10"/>
      <c r="BZ636" s="10"/>
      <c r="CA636" s="10"/>
      <c r="CB636" s="61"/>
      <c r="CC636" s="105"/>
      <c r="CD636" s="105"/>
      <c r="CE636" s="105"/>
      <c r="CF636" s="105"/>
    </row>
    <row r="637" spans="2:85" x14ac:dyDescent="0.3">
      <c r="B637" s="56"/>
      <c r="D637" s="56"/>
      <c r="H637" s="1"/>
      <c r="N637" s="145"/>
      <c r="O637" s="1"/>
      <c r="W637" s="56"/>
      <c r="AA637" s="59"/>
      <c r="BA637" s="59"/>
      <c r="BC637" s="56"/>
      <c r="BE637" s="59"/>
      <c r="BJ637" s="61"/>
      <c r="BK637" s="10">
        <f>+BK187</f>
        <v>4928581</v>
      </c>
      <c r="BL637" s="61"/>
      <c r="BM637" s="61"/>
      <c r="BN637" s="61"/>
      <c r="BO637" s="61"/>
      <c r="BP637" s="61"/>
      <c r="BQ637" s="61"/>
      <c r="BR637" s="61"/>
      <c r="BS637" s="10"/>
      <c r="BT637" s="10"/>
    </row>
    <row r="638" spans="2:85" x14ac:dyDescent="0.3">
      <c r="B638" s="56"/>
      <c r="D638" s="56"/>
      <c r="H638" s="56"/>
      <c r="N638" s="231"/>
      <c r="W638" s="56"/>
      <c r="AA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56"/>
      <c r="AU638" t="s">
        <v>161</v>
      </c>
      <c r="BC638" s="56"/>
      <c r="BE638" s="59"/>
      <c r="BH638" s="96"/>
      <c r="BI638" s="96"/>
      <c r="BJ638" s="96"/>
      <c r="BK638" s="493"/>
      <c r="BL638" s="96"/>
      <c r="BM638" s="96"/>
      <c r="BN638" s="96"/>
      <c r="BO638" s="96"/>
      <c r="BP638" s="96"/>
      <c r="BQ638" s="96"/>
      <c r="BR638" s="78"/>
      <c r="BS638" s="1"/>
      <c r="BT638" s="1"/>
    </row>
    <row r="639" spans="2:85" x14ac:dyDescent="0.3">
      <c r="D639" s="1"/>
      <c r="E639" s="111" t="s">
        <v>26</v>
      </c>
      <c r="F639" s="112"/>
      <c r="H639" s="112" t="s">
        <v>59</v>
      </c>
      <c r="I639" s="104"/>
      <c r="J639" s="104"/>
      <c r="K639" s="61"/>
      <c r="L639" s="10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BC639" s="56"/>
      <c r="BE639" s="59"/>
      <c r="BH639" s="96"/>
      <c r="BI639" s="96"/>
      <c r="BJ639" s="96"/>
      <c r="BK639" s="493">
        <f>+BK194-BK634</f>
        <v>5763109</v>
      </c>
      <c r="BL639" s="96"/>
      <c r="BM639" s="96"/>
      <c r="BN639" s="96"/>
      <c r="BO639" s="96"/>
      <c r="BP639" s="96"/>
      <c r="BQ639" s="96"/>
      <c r="BR639" s="78"/>
      <c r="BS639" s="1"/>
      <c r="BT639" s="1"/>
    </row>
    <row r="640" spans="2:85" x14ac:dyDescent="0.3">
      <c r="B640" s="56"/>
      <c r="D640" s="1"/>
      <c r="E640" s="111" t="s">
        <v>38</v>
      </c>
      <c r="F640" s="112"/>
      <c r="H640" s="112" t="s">
        <v>40</v>
      </c>
      <c r="I640" s="10"/>
      <c r="J640" s="10"/>
      <c r="K640" s="61"/>
      <c r="L640" s="10"/>
      <c r="AD640" s="1"/>
      <c r="AE640" s="1"/>
      <c r="AF640" s="1"/>
      <c r="AG640" s="1"/>
      <c r="AH640" s="1"/>
      <c r="AI640" s="1">
        <f>SUM(W213:W243)</f>
        <v>25465</v>
      </c>
      <c r="AJ640" s="1"/>
      <c r="AK640" s="1"/>
      <c r="AL640" s="1" t="s">
        <v>17</v>
      </c>
      <c r="AM640" s="1"/>
      <c r="AN640" s="1"/>
      <c r="AO640" s="1"/>
      <c r="BC640" s="56"/>
      <c r="BE640" s="59"/>
      <c r="BH640" s="97"/>
      <c r="BI640" s="97"/>
      <c r="BJ640" s="97"/>
      <c r="BK640" s="493">
        <f>+BK187-BK634</f>
        <v>4928581</v>
      </c>
      <c r="BL640" s="97"/>
      <c r="BM640" s="97"/>
      <c r="BN640" s="97"/>
      <c r="BO640" s="97"/>
      <c r="BP640" s="97"/>
      <c r="BQ640" s="97"/>
      <c r="BR640" s="78"/>
      <c r="BS640" s="1"/>
      <c r="BT640" s="1"/>
    </row>
    <row r="641" spans="2:72" x14ac:dyDescent="0.3">
      <c r="B641" s="231"/>
      <c r="D641" s="1"/>
      <c r="E641" s="111" t="s">
        <v>45</v>
      </c>
      <c r="F641" s="112"/>
      <c r="H641" s="112" t="s">
        <v>55</v>
      </c>
      <c r="I641" s="10"/>
      <c r="J641" s="10"/>
      <c r="K641" s="61"/>
      <c r="L641" s="10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BC641" s="56"/>
      <c r="BE641" s="59"/>
      <c r="BH641" s="97"/>
      <c r="BI641" s="97"/>
      <c r="BJ641" s="97"/>
      <c r="BK641" s="493"/>
      <c r="BL641" s="97"/>
      <c r="BM641" s="97"/>
      <c r="BN641" s="97"/>
      <c r="BO641" s="97"/>
      <c r="BP641" s="97"/>
      <c r="BQ641" s="97"/>
      <c r="BR641" s="78"/>
      <c r="BS641" s="1"/>
      <c r="BT641" s="1"/>
    </row>
    <row r="642" spans="2:72" x14ac:dyDescent="0.3">
      <c r="D642" s="1"/>
      <c r="E642" s="111" t="s">
        <v>60</v>
      </c>
      <c r="F642" s="61"/>
      <c r="H642" s="81" t="s">
        <v>135</v>
      </c>
      <c r="I642" s="61"/>
      <c r="J642" s="61"/>
      <c r="K642" s="61"/>
      <c r="L642" s="6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BH642" s="97"/>
      <c r="BI642" s="97"/>
      <c r="BJ642" s="97"/>
      <c r="BK642" s="496"/>
      <c r="BL642" s="97"/>
      <c r="BM642" s="97"/>
      <c r="BN642" s="97"/>
      <c r="BO642" s="97"/>
      <c r="BP642" s="97"/>
      <c r="BQ642" s="97"/>
      <c r="BR642" s="78"/>
      <c r="BS642" s="1"/>
      <c r="BT642" s="1"/>
    </row>
    <row r="643" spans="2:72" x14ac:dyDescent="0.3">
      <c r="E643" s="111" t="s">
        <v>136</v>
      </c>
      <c r="H643" s="81" t="s">
        <v>137</v>
      </c>
      <c r="AD643" s="1"/>
      <c r="AE643" s="1"/>
      <c r="AF643" s="1"/>
      <c r="AG643" s="1"/>
      <c r="AH643" s="1"/>
      <c r="AI643" s="1"/>
      <c r="BD643" s="78"/>
      <c r="BE643" s="78"/>
      <c r="BF643" s="78"/>
      <c r="BG643" s="78"/>
      <c r="BH643" s="78"/>
      <c r="BI643" s="78"/>
      <c r="BJ643" s="78"/>
      <c r="BK643" s="494"/>
      <c r="BL643" s="78"/>
      <c r="BM643" s="78"/>
      <c r="BN643" s="78"/>
      <c r="BO643" s="78"/>
      <c r="BP643" s="78"/>
      <c r="BQ643" s="78"/>
      <c r="BR643" s="78"/>
      <c r="BS643" s="1"/>
      <c r="BT643" s="1"/>
    </row>
    <row r="644" spans="2:72" x14ac:dyDescent="0.3">
      <c r="B644" s="56"/>
      <c r="AD644" s="1"/>
      <c r="AE644" s="1"/>
      <c r="AF644" s="1"/>
      <c r="AG644" s="1"/>
      <c r="AH644" s="1"/>
      <c r="AI644" s="1"/>
      <c r="BA644" s="545">
        <v>157602857</v>
      </c>
      <c r="BK644" s="495"/>
    </row>
    <row r="645" spans="2:72" ht="15" thickBot="1" x14ac:dyDescent="0.35">
      <c r="D645" s="56">
        <f>SUM(D363:D369)</f>
        <v>378583</v>
      </c>
      <c r="AD645" s="1"/>
      <c r="AE645" s="507"/>
      <c r="AF645" s="547"/>
      <c r="AG645" s="507"/>
      <c r="AH645" s="507"/>
      <c r="AI645" s="507"/>
      <c r="AJ645" s="500"/>
      <c r="AK645" s="500"/>
      <c r="AL645" s="500"/>
      <c r="AM645" s="500"/>
      <c r="AN645" s="500"/>
      <c r="AO645" s="500"/>
      <c r="AP645" s="500"/>
      <c r="AQ645" s="500"/>
      <c r="AR645" s="500"/>
      <c r="AS645" s="500"/>
      <c r="AT645" s="500"/>
      <c r="AU645" s="500"/>
      <c r="AV645" s="500"/>
      <c r="AW645" s="500"/>
      <c r="AX645" s="500"/>
      <c r="AZ645" s="106"/>
      <c r="BA645" s="106"/>
      <c r="BB645" s="106"/>
      <c r="BC645" s="106"/>
      <c r="BK645" s="1"/>
    </row>
    <row r="646" spans="2:72" x14ac:dyDescent="0.3">
      <c r="D646" s="531">
        <f>SUM(D356:D362)</f>
        <v>417052</v>
      </c>
      <c r="J646" s="486"/>
      <c r="V646" s="106"/>
      <c r="AA646" s="56"/>
      <c r="AD646" s="1"/>
      <c r="AE646" s="507"/>
      <c r="AF646" s="546"/>
      <c r="AG646" s="1"/>
      <c r="AH646" s="1"/>
      <c r="AI646" s="485"/>
      <c r="AJ646" s="464"/>
      <c r="AK646" s="465"/>
      <c r="AL646" s="465"/>
      <c r="AM646" s="465"/>
      <c r="AN646" s="465"/>
      <c r="AO646" s="465"/>
      <c r="AP646" s="465"/>
      <c r="AQ646" s="465"/>
      <c r="AR646" s="465"/>
      <c r="AS646" s="465"/>
      <c r="AT646" s="465"/>
      <c r="AU646" s="465"/>
      <c r="AV646" s="465"/>
      <c r="AW646" s="466"/>
      <c r="AX646" s="500"/>
      <c r="AZ646" s="106"/>
      <c r="BA646" s="77"/>
      <c r="BB646" s="106"/>
      <c r="BC646" s="106"/>
      <c r="BK646" s="56"/>
    </row>
    <row r="647" spans="2:72" x14ac:dyDescent="0.3">
      <c r="D647" s="1"/>
      <c r="J647" s="214"/>
      <c r="AD647" s="1"/>
      <c r="AE647" s="507"/>
      <c r="AF647" s="546"/>
      <c r="AG647" s="1"/>
      <c r="AH647" s="1"/>
      <c r="AI647" s="485"/>
      <c r="AJ647" s="467"/>
      <c r="AK647" s="595" t="s">
        <v>142</v>
      </c>
      <c r="AL647" s="595"/>
      <c r="AM647" s="595"/>
      <c r="AN647" s="595"/>
      <c r="AO647" s="595"/>
      <c r="AP647" s="595"/>
      <c r="AQ647" s="595"/>
      <c r="AR647" s="595"/>
      <c r="AS647" s="595"/>
      <c r="AT647" s="595"/>
      <c r="AU647" s="595"/>
      <c r="AV647" s="595"/>
      <c r="AW647" s="468"/>
      <c r="AX647" s="500"/>
      <c r="AZ647" s="106"/>
      <c r="BA647" s="106"/>
      <c r="BB647" s="106"/>
      <c r="BC647" s="106"/>
    </row>
    <row r="648" spans="2:72" ht="15.6" x14ac:dyDescent="0.3">
      <c r="D648" s="1">
        <v>331000000</v>
      </c>
      <c r="H648" s="235">
        <f>+H269/D648</f>
        <v>4.5635842900302113E-2</v>
      </c>
      <c r="J648" s="57"/>
      <c r="AD648" s="1"/>
      <c r="AE648" s="507"/>
      <c r="AF648" s="546"/>
      <c r="AG648" s="1"/>
      <c r="AH648" s="1"/>
      <c r="AI648" s="485"/>
      <c r="AJ648" s="467"/>
      <c r="AK648" s="595" t="s">
        <v>141</v>
      </c>
      <c r="AL648" s="595"/>
      <c r="AM648" s="595"/>
      <c r="AN648" s="595"/>
      <c r="AO648" s="473"/>
      <c r="AP648" s="474" t="s">
        <v>20</v>
      </c>
      <c r="AQ648" s="473"/>
      <c r="AR648" s="474" t="s">
        <v>4</v>
      </c>
      <c r="AS648" s="475"/>
      <c r="AT648" s="475"/>
      <c r="AU648" s="475"/>
      <c r="AV648" s="479" t="s">
        <v>10</v>
      </c>
      <c r="AW648" s="468"/>
      <c r="AX648" s="500"/>
      <c r="AZ648" s="106"/>
      <c r="BA648" s="106"/>
      <c r="BB648" s="106"/>
      <c r="BC648" s="106"/>
    </row>
    <row r="649" spans="2:72" ht="15.6" x14ac:dyDescent="0.3">
      <c r="H649" s="235">
        <f>+AA269/H269</f>
        <v>1.9000541790705667E-2</v>
      </c>
      <c r="AD649" s="1"/>
      <c r="AE649" s="507"/>
      <c r="AF649" s="546"/>
      <c r="AG649" s="1"/>
      <c r="AH649" s="1"/>
      <c r="AI649" s="485"/>
      <c r="AJ649" s="467"/>
      <c r="AK649" s="602" t="s">
        <v>138</v>
      </c>
      <c r="AL649" s="602"/>
      <c r="AM649" s="602"/>
      <c r="AN649" s="602"/>
      <c r="AO649" s="473"/>
      <c r="AP649" s="476">
        <f>+AH50</f>
        <v>898992</v>
      </c>
      <c r="AQ649" s="477"/>
      <c r="AR649" s="476">
        <f>+AH51</f>
        <v>55687</v>
      </c>
      <c r="AS649" s="478"/>
      <c r="AT649" s="478"/>
      <c r="AU649" s="478"/>
      <c r="AV649" s="491">
        <f t="shared" ref="AV649:AV655" si="2126">+AR649/AP649</f>
        <v>6.194382152455194E-2</v>
      </c>
      <c r="AW649" s="468"/>
      <c r="AX649" s="500"/>
      <c r="AZ649" s="106"/>
      <c r="BA649" s="77"/>
      <c r="BB649" s="106"/>
      <c r="BC649" s="106"/>
    </row>
    <row r="650" spans="2:72" ht="15.6" x14ac:dyDescent="0.3">
      <c r="D650" s="235"/>
      <c r="AD650" s="1"/>
      <c r="AE650" s="507"/>
      <c r="AF650" s="546"/>
      <c r="AG650" s="1"/>
      <c r="AH650" s="1"/>
      <c r="AI650" s="485"/>
      <c r="AJ650" s="467"/>
      <c r="AK650" s="622" t="s">
        <v>139</v>
      </c>
      <c r="AL650" s="599"/>
      <c r="AM650" s="599"/>
      <c r="AN650" s="599"/>
      <c r="AO650" s="64"/>
      <c r="AP650" s="469">
        <f>+AG83</f>
        <v>742147</v>
      </c>
      <c r="AQ650" s="64"/>
      <c r="AR650" s="469">
        <f>+AG84</f>
        <v>42339</v>
      </c>
      <c r="AS650" s="64"/>
      <c r="AT650" s="64"/>
      <c r="AU650" s="64"/>
      <c r="AV650" s="489">
        <f t="shared" si="2126"/>
        <v>5.7049344671608188E-2</v>
      </c>
      <c r="AW650" s="468"/>
      <c r="AX650" s="500"/>
      <c r="AZ650" s="106"/>
      <c r="BA650" s="77"/>
      <c r="BB650" s="106"/>
      <c r="BC650" s="106"/>
    </row>
    <row r="651" spans="2:72" ht="15.6" x14ac:dyDescent="0.3">
      <c r="AD651" s="1"/>
      <c r="AE651" s="507"/>
      <c r="AF651" s="546"/>
      <c r="AG651" s="1"/>
      <c r="AH651" s="1"/>
      <c r="AI651" s="485"/>
      <c r="AJ651" s="467"/>
      <c r="AK651" s="599" t="s">
        <v>140</v>
      </c>
      <c r="AL651" s="599"/>
      <c r="AM651" s="599"/>
      <c r="AN651" s="599"/>
      <c r="AO651" s="64"/>
      <c r="AP651" s="469">
        <f>+AH113</f>
        <v>869627</v>
      </c>
      <c r="AQ651" s="64"/>
      <c r="AR651" s="469">
        <f>+AH114</f>
        <v>21252</v>
      </c>
      <c r="AS651" s="64"/>
      <c r="AT651" s="64"/>
      <c r="AU651" s="64"/>
      <c r="AV651" s="489">
        <f t="shared" si="2126"/>
        <v>2.4438063675575852E-2</v>
      </c>
      <c r="AW651" s="468"/>
      <c r="AX651" s="500"/>
      <c r="AZ651" s="106"/>
      <c r="BA651" s="106"/>
      <c r="BB651" s="106"/>
      <c r="BC651" s="106"/>
    </row>
    <row r="652" spans="2:72" ht="15.6" x14ac:dyDescent="0.3">
      <c r="D652" s="428"/>
      <c r="AD652" s="1"/>
      <c r="AE652" s="507"/>
      <c r="AF652" s="546"/>
      <c r="AG652" s="1"/>
      <c r="AH652" s="1"/>
      <c r="AI652" s="485"/>
      <c r="AJ652" s="467"/>
      <c r="AK652" s="599" t="s">
        <v>143</v>
      </c>
      <c r="AL652" s="599"/>
      <c r="AM652" s="599"/>
      <c r="AN652" s="599"/>
      <c r="AO652" s="64"/>
      <c r="AP652" s="469">
        <f>+AG658</f>
        <v>1970617</v>
      </c>
      <c r="AQ652" s="64"/>
      <c r="AR652" s="469">
        <f>+AG660</f>
        <v>25901</v>
      </c>
      <c r="AS652" s="64"/>
      <c r="AT652" s="64"/>
      <c r="AU652" s="64"/>
      <c r="AV652" s="489">
        <f t="shared" si="2126"/>
        <v>1.3143599187462607E-2</v>
      </c>
      <c r="AW652" s="468"/>
      <c r="AX652" s="500"/>
    </row>
    <row r="653" spans="2:72" ht="15.6" x14ac:dyDescent="0.3">
      <c r="D653" s="428"/>
      <c r="AD653" s="1"/>
      <c r="AE653" s="507"/>
      <c r="AF653" s="546"/>
      <c r="AG653" s="1"/>
      <c r="AH653" s="1"/>
      <c r="AI653" s="485"/>
      <c r="AJ653" s="467"/>
      <c r="AK653" s="543"/>
      <c r="AL653" s="543" t="s">
        <v>151</v>
      </c>
      <c r="AM653" s="543"/>
      <c r="AN653" s="543"/>
      <c r="AO653" s="64"/>
      <c r="AP653" s="469">
        <f>SUM(D144:D174)</f>
        <v>1493931</v>
      </c>
      <c r="AQ653" s="64"/>
      <c r="AR653" s="469">
        <f>SUM(W144:W174)</f>
        <v>30354</v>
      </c>
      <c r="AS653" s="64"/>
      <c r="AT653" s="64"/>
      <c r="AU653" s="64"/>
      <c r="AV653" s="489">
        <f t="shared" si="2126"/>
        <v>2.0318207467413155E-2</v>
      </c>
      <c r="AW653" s="468"/>
      <c r="AX653" s="500"/>
    </row>
    <row r="654" spans="2:72" ht="15.6" x14ac:dyDescent="0.3">
      <c r="D654" s="428"/>
      <c r="AD654" s="1"/>
      <c r="AE654" s="507"/>
      <c r="AF654" s="546"/>
      <c r="AG654" s="1"/>
      <c r="AH654" s="1"/>
      <c r="AI654" s="485"/>
      <c r="AJ654" s="467"/>
      <c r="AK654" s="543"/>
      <c r="AL654" s="543" t="s">
        <v>152</v>
      </c>
      <c r="AM654" s="543"/>
      <c r="AN654" s="543"/>
      <c r="AO654" s="64"/>
      <c r="AP654" s="469">
        <f>SUM(D175:D204)</f>
        <v>1202331</v>
      </c>
      <c r="AQ654" s="64"/>
      <c r="AR654" s="544">
        <f>SUM(W175:W204)</f>
        <v>24042</v>
      </c>
      <c r="AS654" s="64"/>
      <c r="AT654" s="64"/>
      <c r="AU654" s="64"/>
      <c r="AV654" s="489">
        <f t="shared" si="2126"/>
        <v>1.9996157464125936E-2</v>
      </c>
      <c r="AW654" s="468"/>
      <c r="AX654" s="500"/>
    </row>
    <row r="655" spans="2:72" ht="15.6" x14ac:dyDescent="0.3">
      <c r="D655" s="428"/>
      <c r="AD655" s="1"/>
      <c r="AE655" s="507"/>
      <c r="AF655" s="546"/>
      <c r="AG655" s="1"/>
      <c r="AH655" s="1"/>
      <c r="AI655" s="485"/>
      <c r="AJ655" s="467"/>
      <c r="AK655" s="543"/>
      <c r="AL655" s="543" t="s">
        <v>153</v>
      </c>
      <c r="AM655" s="543"/>
      <c r="AN655" s="543"/>
      <c r="AO655" s="64"/>
      <c r="AP655" s="469">
        <f>SUM(D205:D230)</f>
        <v>1470960</v>
      </c>
      <c r="AQ655" s="64"/>
      <c r="AR655" s="469">
        <f>SUM(W205:W235)</f>
        <v>24156</v>
      </c>
      <c r="AS655" s="64"/>
      <c r="AT655" s="64"/>
      <c r="AU655" s="64"/>
      <c r="AV655" s="489">
        <f t="shared" si="2126"/>
        <v>1.6421928536465982E-2</v>
      </c>
      <c r="AW655" s="468"/>
      <c r="AX655" s="500"/>
      <c r="BA655" s="486">
        <f>+AV649-AV655</f>
        <v>4.5521892988085955E-2</v>
      </c>
    </row>
    <row r="656" spans="2:72" ht="15" thickBot="1" x14ac:dyDescent="0.35">
      <c r="B656" s="427"/>
      <c r="D656" s="235"/>
      <c r="AD656" s="1"/>
      <c r="AE656" s="507"/>
      <c r="AF656" s="546"/>
      <c r="AG656" s="1"/>
      <c r="AH656" s="1"/>
      <c r="AI656" s="485"/>
      <c r="AJ656" s="467"/>
      <c r="AK656" s="480"/>
      <c r="AL656" s="480"/>
      <c r="AM656" s="480"/>
      <c r="AN656" s="480"/>
      <c r="AO656" s="481"/>
      <c r="AP656" s="482"/>
      <c r="AQ656" s="481"/>
      <c r="AR656" s="482"/>
      <c r="AS656" s="481"/>
      <c r="AT656" s="481"/>
      <c r="AU656" s="481"/>
      <c r="AV656" s="483"/>
      <c r="AW656" s="468"/>
      <c r="AX656" s="500"/>
      <c r="BA656">
        <f>+BA655/AV649</f>
        <v>0.73488996751747038</v>
      </c>
    </row>
    <row r="657" spans="2:87" ht="15.6" x14ac:dyDescent="0.3">
      <c r="B657" s="427"/>
      <c r="D657" s="235"/>
      <c r="AD657" s="1"/>
      <c r="AE657" s="507"/>
      <c r="AF657" s="546"/>
      <c r="AG657" s="1"/>
      <c r="AH657" s="1"/>
      <c r="AI657" s="485"/>
      <c r="AJ657" s="467"/>
      <c r="AK657" s="602" t="s">
        <v>138</v>
      </c>
      <c r="AL657" s="602"/>
      <c r="AM657" s="602"/>
      <c r="AN657" s="602"/>
      <c r="AO657" s="64"/>
      <c r="AP657" s="469"/>
      <c r="AQ657" s="64"/>
      <c r="AR657" s="469">
        <f>+AR649</f>
        <v>55687</v>
      </c>
      <c r="AS657" s="64"/>
      <c r="AT657" s="64"/>
      <c r="AU657" s="64"/>
      <c r="AV657" s="144"/>
      <c r="AW657" s="468"/>
      <c r="AX657" s="500"/>
    </row>
    <row r="658" spans="2:87" ht="15.6" x14ac:dyDescent="0.3">
      <c r="B658" s="427"/>
      <c r="D658" s="235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10"/>
      <c r="AE658" s="507"/>
      <c r="AF658" s="546"/>
      <c r="AG658" s="33">
        <f>SUM(D113:D143)</f>
        <v>1970617</v>
      </c>
      <c r="AH658" s="1"/>
      <c r="AI658" s="485"/>
      <c r="AJ658" s="467"/>
      <c r="AK658" s="606" t="s">
        <v>153</v>
      </c>
      <c r="AL658" s="606"/>
      <c r="AM658" s="606"/>
      <c r="AN658" s="606"/>
      <c r="AO658" s="64"/>
      <c r="AP658" s="469"/>
      <c r="AQ658" s="64"/>
      <c r="AR658" s="469">
        <f>+AR655</f>
        <v>24156</v>
      </c>
      <c r="AS658" s="64"/>
      <c r="AT658" s="64"/>
      <c r="AU658" s="64"/>
      <c r="AV658" s="144"/>
      <c r="AW658" s="468"/>
      <c r="AX658" s="500"/>
    </row>
    <row r="659" spans="2:87" ht="15.6" x14ac:dyDescent="0.3">
      <c r="B659" s="427"/>
      <c r="D659" s="235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10"/>
      <c r="AE659" s="507"/>
      <c r="AF659" s="546"/>
      <c r="AG659" s="33">
        <f>SUM(W125:W138)</f>
        <v>12117</v>
      </c>
      <c r="AH659" s="1"/>
      <c r="AI659" s="485"/>
      <c r="AJ659" s="467"/>
      <c r="AK659" s="63"/>
      <c r="AL659" s="497" t="s">
        <v>3</v>
      </c>
      <c r="AM659" s="63"/>
      <c r="AN659" s="63"/>
      <c r="AO659" s="64"/>
      <c r="AP659" s="469"/>
      <c r="AQ659" s="64"/>
      <c r="AR659" s="469">
        <f>+AR657-AR658</f>
        <v>31531</v>
      </c>
      <c r="AS659" s="64"/>
      <c r="AT659" s="64"/>
      <c r="AU659" s="64"/>
      <c r="AV659" s="484">
        <f>+AR659/AR657</f>
        <v>0.5662183274372834</v>
      </c>
      <c r="AW659" s="468"/>
      <c r="AX659" s="500"/>
    </row>
    <row r="660" spans="2:87" ht="15" thickBot="1" x14ac:dyDescent="0.35">
      <c r="D660" s="427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10"/>
      <c r="AE660" s="507"/>
      <c r="AF660" s="548"/>
      <c r="AG660" s="33">
        <f>SUM(W113:W143)</f>
        <v>25901</v>
      </c>
      <c r="AH660" s="1"/>
      <c r="AI660" s="485"/>
      <c r="AJ660" s="470"/>
      <c r="AK660" s="471"/>
      <c r="AL660" s="471"/>
      <c r="AM660" s="471"/>
      <c r="AN660" s="471"/>
      <c r="AO660" s="471"/>
      <c r="AP660" s="471"/>
      <c r="AQ660" s="471"/>
      <c r="AR660" s="471"/>
      <c r="AS660" s="471"/>
      <c r="AT660" s="471"/>
      <c r="AU660" s="471"/>
      <c r="AV660" s="471"/>
      <c r="AW660" s="472"/>
      <c r="AX660" s="500"/>
      <c r="BD660" s="78"/>
      <c r="BE660" s="78"/>
      <c r="BF660" s="78"/>
      <c r="BG660" s="78"/>
      <c r="BH660" s="78"/>
      <c r="BI660" s="78"/>
      <c r="BJ660" s="78"/>
      <c r="BK660" s="78"/>
      <c r="BL660" s="78"/>
      <c r="BM660" s="78"/>
      <c r="BN660" s="78"/>
      <c r="BO660" s="78"/>
      <c r="BP660" s="78"/>
      <c r="BQ660" s="78"/>
      <c r="BR660" s="78"/>
      <c r="BS660" s="1"/>
      <c r="BT660" s="1"/>
      <c r="BU660" s="1"/>
      <c r="BV660" s="1"/>
      <c r="BW660" s="78"/>
      <c r="BX660" s="78"/>
      <c r="BY660" s="78"/>
      <c r="BZ660" s="78"/>
      <c r="CA660" s="78"/>
      <c r="CB660" s="78"/>
      <c r="CC660" s="78"/>
      <c r="CD660" s="78"/>
      <c r="CE660" s="78"/>
      <c r="CF660" s="78"/>
      <c r="CG660" s="78"/>
      <c r="CH660" s="78"/>
      <c r="CI660" s="78"/>
    </row>
    <row r="661" spans="2:87" x14ac:dyDescent="0.3"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10"/>
      <c r="AE661" s="507"/>
      <c r="AF661" s="507"/>
      <c r="AG661" s="507"/>
      <c r="AH661" s="507"/>
      <c r="AI661" s="507"/>
      <c r="AJ661" s="500"/>
      <c r="AK661" s="500"/>
      <c r="AL661" s="500"/>
      <c r="AM661" s="500"/>
      <c r="AN661" s="500"/>
      <c r="AO661" s="500"/>
      <c r="AP661" s="500"/>
      <c r="AQ661" s="500"/>
      <c r="AR661" s="500"/>
      <c r="AS661" s="500"/>
      <c r="AT661" s="500"/>
      <c r="AU661" s="500"/>
      <c r="AV661" s="500"/>
      <c r="AW661" s="500"/>
      <c r="AX661" s="500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77"/>
      <c r="BX661" s="77"/>
      <c r="BY661" s="77"/>
      <c r="BZ661" s="77"/>
      <c r="CA661" s="109"/>
      <c r="CB661" s="1"/>
      <c r="CC661" s="1"/>
      <c r="CD661" s="1"/>
      <c r="CE661" s="1"/>
      <c r="CF661" s="1"/>
      <c r="CG661" s="1"/>
      <c r="CH661" s="1"/>
      <c r="CI661" s="1"/>
    </row>
    <row r="662" spans="2:87" x14ac:dyDescent="0.3">
      <c r="D662">
        <v>10</v>
      </c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10"/>
      <c r="AE662" s="10"/>
      <c r="AF662" s="10"/>
      <c r="AG662" s="10"/>
      <c r="AH662" s="10"/>
      <c r="AI662" s="10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77"/>
      <c r="BX662" s="77"/>
      <c r="BY662" s="77"/>
      <c r="BZ662" s="77"/>
      <c r="CA662" s="77"/>
      <c r="CB662" s="1"/>
      <c r="CC662" s="1"/>
      <c r="CD662" s="1"/>
      <c r="CE662" s="1"/>
      <c r="CF662" s="1"/>
      <c r="CG662" s="1"/>
      <c r="CH662" s="1"/>
      <c r="CI662" s="1"/>
    </row>
    <row r="663" spans="2:87" x14ac:dyDescent="0.3">
      <c r="D663" s="1">
        <v>77000000</v>
      </c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10"/>
      <c r="AE663" s="10"/>
      <c r="AF663" s="10"/>
      <c r="AG663" s="10"/>
      <c r="AH663" s="10"/>
      <c r="AI663" s="10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77"/>
      <c r="BX663" s="77"/>
      <c r="BY663" s="77"/>
      <c r="BZ663" s="77"/>
      <c r="CA663" s="77"/>
      <c r="CB663" s="1"/>
      <c r="CC663" s="1"/>
      <c r="CD663" s="1"/>
      <c r="CE663" s="1"/>
      <c r="CF663" s="1"/>
      <c r="CG663" s="1"/>
    </row>
    <row r="664" spans="2:87" x14ac:dyDescent="0.3">
      <c r="D664" s="57">
        <f>+D663/D666</f>
        <v>0.23262839879154079</v>
      </c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10"/>
      <c r="AE664" s="10"/>
      <c r="AF664" s="10"/>
      <c r="AG664" s="501"/>
      <c r="AH664" s="10"/>
      <c r="AI664" s="10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77"/>
      <c r="BX664" s="77"/>
      <c r="BY664" s="77"/>
      <c r="BZ664" s="77"/>
      <c r="CA664" s="77"/>
      <c r="CB664" s="1"/>
      <c r="CC664" s="1"/>
      <c r="CD664" s="1"/>
      <c r="CE664" s="1"/>
      <c r="CF664" s="1"/>
      <c r="CG664" s="1"/>
    </row>
    <row r="665" spans="2:87" x14ac:dyDescent="0.3"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10"/>
      <c r="AE665" s="10"/>
      <c r="AF665" s="507"/>
      <c r="AG665" s="526"/>
      <c r="AH665" s="507"/>
      <c r="AI665" s="507"/>
      <c r="AJ665" s="500"/>
      <c r="AK665" s="500"/>
      <c r="AL665" s="500"/>
      <c r="AM665" s="500"/>
      <c r="AN665" s="500"/>
      <c r="AO665" s="500"/>
      <c r="AP665" s="500"/>
      <c r="AQ665" s="500"/>
      <c r="AR665" s="500"/>
      <c r="AS665" s="500"/>
      <c r="AT665" s="500"/>
      <c r="AU665" s="500"/>
      <c r="AV665" s="500"/>
      <c r="AW665" s="500"/>
      <c r="AX665" s="500"/>
      <c r="AY665" s="500"/>
      <c r="AZ665" s="500"/>
      <c r="BA665" s="500"/>
      <c r="BB665" s="500"/>
      <c r="BC665" s="500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77"/>
      <c r="BX665" s="77"/>
      <c r="BY665" s="110"/>
      <c r="BZ665" s="77"/>
      <c r="CA665" s="77"/>
    </row>
    <row r="666" spans="2:87" x14ac:dyDescent="0.3">
      <c r="D666" s="1">
        <v>331000000</v>
      </c>
      <c r="H666">
        <v>0.13400000000000001</v>
      </c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10"/>
      <c r="AE666" s="10"/>
      <c r="AF666" s="507"/>
      <c r="AG666" s="527"/>
      <c r="AH666" s="507"/>
      <c r="AI666" s="507"/>
      <c r="AJ666" s="524"/>
      <c r="AK666" s="524"/>
      <c r="AL666" s="525"/>
      <c r="AM666" s="525"/>
      <c r="AN666" s="525"/>
      <c r="AO666" s="525"/>
      <c r="AP666" s="525"/>
      <c r="AQ666" s="525"/>
      <c r="AR666" s="525"/>
      <c r="AS666" s="525"/>
      <c r="AT666" s="525"/>
      <c r="AU666" s="525"/>
      <c r="AV666" s="525"/>
      <c r="AW666" s="525"/>
      <c r="AX666" s="525"/>
      <c r="AY666" s="525"/>
      <c r="AZ666" s="525"/>
      <c r="BA666" s="525"/>
      <c r="BB666" s="524"/>
      <c r="BC666" s="524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77"/>
      <c r="BX666" s="77"/>
      <c r="BY666" s="77"/>
      <c r="BZ666" s="77"/>
      <c r="CA666" s="77"/>
    </row>
    <row r="667" spans="2:87" x14ac:dyDescent="0.3">
      <c r="D667" s="1">
        <f>+D666*H666</f>
        <v>44354000</v>
      </c>
      <c r="H667" s="1">
        <f>+D667*0.001</f>
        <v>44354</v>
      </c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10"/>
      <c r="AE667" s="10"/>
      <c r="AF667" s="507"/>
      <c r="AG667" s="526"/>
      <c r="AH667" s="507"/>
      <c r="AI667" s="507"/>
      <c r="AJ667" s="524"/>
      <c r="AK667" s="524"/>
      <c r="AL667" s="138"/>
      <c r="AM667" s="138"/>
      <c r="AN667" s="138"/>
      <c r="AO667" s="138"/>
      <c r="AP667" s="138"/>
      <c r="AQ667" s="138"/>
      <c r="AR667" s="138"/>
      <c r="AS667" s="78"/>
      <c r="AT667" s="78"/>
      <c r="AU667" s="78"/>
      <c r="AV667" s="98"/>
      <c r="AW667" s="98"/>
      <c r="AX667" s="98"/>
      <c r="AY667" s="98"/>
      <c r="AZ667" s="524"/>
      <c r="BA667" s="524"/>
      <c r="BB667" s="530"/>
      <c r="BC667" s="524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77"/>
      <c r="BX667" s="77"/>
      <c r="BY667" s="77"/>
      <c r="BZ667" s="77"/>
      <c r="CA667" s="77"/>
    </row>
    <row r="668" spans="2:87" x14ac:dyDescent="0.3">
      <c r="D668" s="425">
        <v>7.1999999999999995E-2</v>
      </c>
      <c r="H668" s="1">
        <f>+AA204*H666</f>
        <v>28746.886000000002</v>
      </c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10"/>
      <c r="AE668" s="10"/>
      <c r="AF668" s="507"/>
      <c r="AG668" s="526">
        <v>44031</v>
      </c>
      <c r="AH668" s="507"/>
      <c r="AI668" s="507"/>
      <c r="AJ668" s="524"/>
      <c r="AK668" s="524"/>
      <c r="AL668" s="138"/>
      <c r="AM668" s="138"/>
      <c r="AN668" s="138"/>
      <c r="AO668" s="138"/>
      <c r="AP668" s="138"/>
      <c r="AQ668" s="138"/>
      <c r="AR668" s="138"/>
      <c r="AS668" s="138"/>
      <c r="AT668" s="98"/>
      <c r="AU668" s="78"/>
      <c r="AV668" s="98"/>
      <c r="AW668" s="98"/>
      <c r="AX668" s="98"/>
      <c r="AY668" s="98"/>
      <c r="AZ668" s="524"/>
      <c r="BA668" s="524"/>
      <c r="BB668" s="530"/>
      <c r="BC668" s="524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77"/>
      <c r="BX668" s="77"/>
      <c r="BY668" s="77"/>
      <c r="BZ668" s="77"/>
      <c r="CA668" s="77"/>
    </row>
    <row r="669" spans="2:87" x14ac:dyDescent="0.3"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10"/>
      <c r="AE669" s="10"/>
      <c r="AF669" s="507"/>
      <c r="AG669" s="526">
        <v>44038</v>
      </c>
      <c r="AH669" s="507"/>
      <c r="AI669" s="507"/>
      <c r="AJ669" s="524"/>
      <c r="AK669" s="524"/>
      <c r="AL669" s="78"/>
      <c r="AM669" s="78"/>
      <c r="AN669" s="139"/>
      <c r="AO669" s="139"/>
      <c r="AP669" s="139"/>
      <c r="AQ669" s="139"/>
      <c r="AR669" s="139"/>
      <c r="AS669" s="78"/>
      <c r="AT669" s="78"/>
      <c r="AU669" s="78"/>
      <c r="AV669" s="98"/>
      <c r="AW669" s="98"/>
      <c r="AX669" s="98"/>
      <c r="AY669" s="98"/>
      <c r="AZ669" s="524"/>
      <c r="BA669" s="524"/>
      <c r="BB669" s="530"/>
      <c r="BC669" s="524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77"/>
      <c r="BX669" s="77"/>
      <c r="BY669" s="77"/>
      <c r="BZ669" s="77"/>
      <c r="CA669" s="77"/>
    </row>
    <row r="670" spans="2:87" x14ac:dyDescent="0.3">
      <c r="D670" s="235">
        <v>4.2000000000000003E-2</v>
      </c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10"/>
      <c r="AE670" s="10"/>
      <c r="AF670" s="507"/>
      <c r="AG670" s="526">
        <v>44045</v>
      </c>
      <c r="AH670" s="507"/>
      <c r="AI670" s="507"/>
      <c r="AJ670" s="524"/>
      <c r="AK670" s="524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98"/>
      <c r="AW670" s="98"/>
      <c r="AX670" s="98"/>
      <c r="AY670" s="98"/>
      <c r="AZ670" s="524"/>
      <c r="BA670" s="524"/>
      <c r="BB670" s="530"/>
      <c r="BC670" s="524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2:87" x14ac:dyDescent="0.3">
      <c r="D671" s="531">
        <f>+D666*D668*D670</f>
        <v>1000944.0000000001</v>
      </c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10"/>
      <c r="AE671" s="10"/>
      <c r="AF671" s="507"/>
      <c r="AG671" s="526">
        <v>44052</v>
      </c>
      <c r="AH671" s="507"/>
      <c r="AI671" s="507"/>
      <c r="AJ671" s="524"/>
      <c r="AK671" s="524"/>
      <c r="AL671" s="78"/>
      <c r="AM671" s="78"/>
      <c r="AN671" s="139"/>
      <c r="AO671" s="139"/>
      <c r="AP671" s="139"/>
      <c r="AQ671" s="139"/>
      <c r="AR671" s="139"/>
      <c r="AS671" s="139"/>
      <c r="AT671" s="139"/>
      <c r="AU671" s="78"/>
      <c r="AV671" s="98"/>
      <c r="AW671" s="98"/>
      <c r="AX671" s="98"/>
      <c r="AY671" s="98"/>
      <c r="AZ671" s="524"/>
      <c r="BA671" s="524"/>
      <c r="BB671" s="530"/>
      <c r="BC671" s="524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2:87" x14ac:dyDescent="0.3"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10"/>
      <c r="AE672" s="10"/>
      <c r="AF672" s="507"/>
      <c r="AG672" s="526"/>
      <c r="AH672" s="507"/>
      <c r="AI672" s="507"/>
      <c r="AJ672" s="524"/>
      <c r="AK672" s="524"/>
      <c r="AL672" s="78"/>
      <c r="AM672" s="78"/>
      <c r="AN672" s="139"/>
      <c r="AO672" s="139"/>
      <c r="AP672" s="139"/>
      <c r="AQ672" s="139"/>
      <c r="AR672" s="139"/>
      <c r="AS672" s="139"/>
      <c r="AT672" s="139"/>
      <c r="AU672" s="78"/>
      <c r="AV672" s="98"/>
      <c r="AW672" s="98"/>
      <c r="AX672" s="98"/>
      <c r="AY672" s="98"/>
      <c r="AZ672" s="524"/>
      <c r="BA672" s="524"/>
      <c r="BB672" s="530"/>
      <c r="BC672" s="524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2:79" x14ac:dyDescent="0.3"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10"/>
      <c r="AE673" s="10"/>
      <c r="AF673" s="507"/>
      <c r="AG673" s="526"/>
      <c r="AH673" s="507"/>
      <c r="AI673" s="507"/>
      <c r="AJ673" s="524"/>
      <c r="AK673" s="524"/>
      <c r="AL673" s="78"/>
      <c r="AM673" s="78"/>
      <c r="AN673" s="139"/>
      <c r="AO673" s="139"/>
      <c r="AP673" s="139"/>
      <c r="AQ673" s="139"/>
      <c r="AR673" s="139"/>
      <c r="AS673" s="139"/>
      <c r="AT673" s="139"/>
      <c r="AU673" s="78"/>
      <c r="AV673" s="98"/>
      <c r="AW673" s="98"/>
      <c r="AX673" s="98"/>
      <c r="AY673" s="98"/>
      <c r="AZ673" s="524"/>
      <c r="BA673" s="524"/>
      <c r="BB673" s="530"/>
      <c r="BC673" s="524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2:79" x14ac:dyDescent="0.3"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10"/>
      <c r="AE674" s="10"/>
      <c r="AF674" s="507"/>
      <c r="AG674" s="528"/>
      <c r="AH674" s="507"/>
      <c r="AI674" s="507"/>
      <c r="AJ674" s="524"/>
      <c r="AK674" s="524"/>
      <c r="AL674" s="78"/>
      <c r="AM674" s="78"/>
      <c r="AN674" s="139"/>
      <c r="AO674" s="139"/>
      <c r="AP674" s="139"/>
      <c r="AQ674" s="139"/>
      <c r="AR674" s="139"/>
      <c r="AS674" s="139"/>
      <c r="AT674" s="139"/>
      <c r="AU674" s="78"/>
      <c r="AV674" s="98"/>
      <c r="AW674" s="98"/>
      <c r="AX674" s="98"/>
      <c r="AY674" s="98"/>
      <c r="AZ674" s="524"/>
      <c r="BA674" s="524"/>
      <c r="BB674" s="530"/>
      <c r="BC674" s="524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2:79" x14ac:dyDescent="0.3"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10"/>
      <c r="AE675" s="10"/>
      <c r="AF675" s="507"/>
      <c r="AG675" s="507"/>
      <c r="AH675" s="507"/>
      <c r="AI675" s="507"/>
      <c r="AJ675" s="524"/>
      <c r="AK675" s="524"/>
      <c r="AL675" s="78"/>
      <c r="AM675" s="78"/>
      <c r="AN675" s="139"/>
      <c r="AO675" s="139"/>
      <c r="AP675" s="139"/>
      <c r="AQ675" s="139"/>
      <c r="AR675" s="139"/>
      <c r="AS675" s="139"/>
      <c r="AT675" s="139"/>
      <c r="AU675" s="78"/>
      <c r="AV675" s="98"/>
      <c r="AW675" s="98"/>
      <c r="AX675" s="98"/>
      <c r="AY675" s="98"/>
      <c r="AZ675" s="524"/>
      <c r="BA675" s="524"/>
      <c r="BB675" s="530"/>
      <c r="BC675" s="524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2:79" x14ac:dyDescent="0.3"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10"/>
      <c r="AE676" s="10"/>
      <c r="AF676" s="507"/>
      <c r="AG676" s="507"/>
      <c r="AH676" s="507"/>
      <c r="AI676" s="507"/>
      <c r="AJ676" s="524"/>
      <c r="AK676" s="524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78"/>
      <c r="AW676" s="78"/>
      <c r="AX676" s="78"/>
      <c r="AY676" s="78"/>
      <c r="AZ676" s="524"/>
      <c r="BA676" s="530"/>
      <c r="BB676" s="530"/>
      <c r="BC676" s="524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2:79" x14ac:dyDescent="0.3">
      <c r="AD677" s="10"/>
      <c r="AE677" s="10"/>
      <c r="AF677" s="507"/>
      <c r="AG677" s="507"/>
      <c r="AH677" s="507"/>
      <c r="AI677" s="507"/>
      <c r="AJ677" s="524"/>
      <c r="AK677" s="524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78"/>
      <c r="AW677" s="78"/>
      <c r="AX677" s="78"/>
      <c r="AY677" s="78"/>
      <c r="AZ677" s="524"/>
      <c r="BA677" s="530"/>
      <c r="BB677" s="530"/>
      <c r="BC677" s="524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2:79" ht="15" thickBot="1" x14ac:dyDescent="0.35">
      <c r="B678" s="500"/>
      <c r="C678" s="500"/>
      <c r="D678" s="500"/>
      <c r="E678" s="500"/>
      <c r="F678" s="500"/>
      <c r="G678" s="500"/>
      <c r="H678" s="500"/>
      <c r="I678" s="500"/>
      <c r="J678" s="500"/>
      <c r="K678" s="500"/>
      <c r="L678" s="500"/>
      <c r="M678" s="500"/>
      <c r="N678" s="500"/>
      <c r="O678" s="500"/>
      <c r="P678" s="500"/>
      <c r="Q678" s="500"/>
      <c r="R678" s="500"/>
      <c r="S678" s="500"/>
      <c r="T678" s="500"/>
      <c r="U678" s="500"/>
      <c r="V678" s="500"/>
      <c r="AD678" s="10"/>
      <c r="AE678" s="10"/>
      <c r="AF678" s="507"/>
      <c r="AG678" s="507"/>
      <c r="AH678" s="507"/>
      <c r="AI678" s="507"/>
      <c r="AJ678" s="524"/>
      <c r="AK678" s="524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78"/>
      <c r="AW678" s="78"/>
      <c r="AX678" s="78"/>
      <c r="AY678" s="78"/>
      <c r="AZ678" s="524"/>
      <c r="BA678" s="530"/>
      <c r="BB678" s="530"/>
      <c r="BC678" s="524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2:79" x14ac:dyDescent="0.3">
      <c r="B679" s="500"/>
      <c r="C679" s="510"/>
      <c r="D679" s="357"/>
      <c r="E679" s="357"/>
      <c r="F679" s="357"/>
      <c r="G679" s="357"/>
      <c r="H679" s="357"/>
      <c r="I679" s="357"/>
      <c r="J679" s="357"/>
      <c r="K679" s="357"/>
      <c r="L679" s="357"/>
      <c r="M679" s="357"/>
      <c r="N679" s="357"/>
      <c r="O679" s="357"/>
      <c r="P679" s="511"/>
      <c r="V679" s="500"/>
      <c r="AD679" s="10"/>
      <c r="AE679" s="10"/>
      <c r="AF679" s="507"/>
      <c r="AG679" s="507"/>
      <c r="AH679" s="507"/>
      <c r="AI679" s="507"/>
      <c r="AJ679" s="524"/>
      <c r="AK679" s="524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78"/>
      <c r="AW679" s="78"/>
      <c r="AX679" s="78"/>
      <c r="AY679" s="78"/>
      <c r="AZ679" s="524"/>
      <c r="BA679" s="530"/>
      <c r="BB679" s="530"/>
      <c r="BC679" s="524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2:79" x14ac:dyDescent="0.3">
      <c r="B680" s="500"/>
      <c r="C680" s="512"/>
      <c r="D680" s="502" t="s">
        <v>149</v>
      </c>
      <c r="E680" s="387"/>
      <c r="F680" s="387"/>
      <c r="G680" s="387"/>
      <c r="H680" s="601" t="s">
        <v>20</v>
      </c>
      <c r="I680" s="601"/>
      <c r="J680" s="601"/>
      <c r="K680" s="387"/>
      <c r="L680" s="387"/>
      <c r="M680" s="387"/>
      <c r="N680" s="387"/>
      <c r="O680" s="387"/>
      <c r="P680" s="513"/>
      <c r="V680" s="500"/>
      <c r="AD680" s="10"/>
      <c r="AE680" s="10"/>
      <c r="AF680" s="507"/>
      <c r="AG680" s="507"/>
      <c r="AH680" s="507"/>
      <c r="AI680" s="507"/>
      <c r="AJ680" s="524"/>
      <c r="AK680" s="524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78"/>
      <c r="AW680" s="78"/>
      <c r="AX680" s="78"/>
      <c r="AY680" s="78"/>
      <c r="AZ680" s="524"/>
      <c r="BA680" s="530"/>
      <c r="BB680" s="530"/>
      <c r="BC680" s="524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2:79" x14ac:dyDescent="0.3">
      <c r="B681" s="500"/>
      <c r="C681" s="512"/>
      <c r="D681" s="514" t="s">
        <v>150</v>
      </c>
      <c r="E681" s="387"/>
      <c r="F681" s="387"/>
      <c r="G681" s="387"/>
      <c r="H681" s="515" t="s">
        <v>147</v>
      </c>
      <c r="I681" s="502"/>
      <c r="J681" s="516" t="s">
        <v>148</v>
      </c>
      <c r="K681" s="502"/>
      <c r="L681" s="502"/>
      <c r="M681" s="502"/>
      <c r="N681" s="502"/>
      <c r="O681" s="517" t="s">
        <v>3</v>
      </c>
      <c r="P681" s="513"/>
      <c r="V681" s="500"/>
      <c r="AD681" s="10"/>
      <c r="AE681" s="10"/>
      <c r="AF681" s="507"/>
      <c r="AG681" s="507"/>
      <c r="AH681" s="507"/>
      <c r="AI681" s="507"/>
      <c r="AJ681" s="524"/>
      <c r="AK681" s="524"/>
      <c r="AL681" s="529"/>
      <c r="AM681" s="529"/>
      <c r="AN681" s="529"/>
      <c r="AO681" s="529"/>
      <c r="AP681" s="529"/>
      <c r="AQ681" s="529"/>
      <c r="AR681" s="529"/>
      <c r="AS681" s="529"/>
      <c r="AT681" s="529"/>
      <c r="AU681" s="529"/>
      <c r="AV681" s="524"/>
      <c r="AW681" s="524"/>
      <c r="AX681" s="524"/>
      <c r="AY681" s="524"/>
      <c r="AZ681" s="524"/>
      <c r="BA681" s="530"/>
      <c r="BB681" s="530"/>
      <c r="BC681" s="524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2:79" x14ac:dyDescent="0.3">
      <c r="B682" s="500"/>
      <c r="C682" s="512"/>
      <c r="D682" s="503" t="s">
        <v>146</v>
      </c>
      <c r="E682" s="15"/>
      <c r="F682" s="15"/>
      <c r="G682" s="15"/>
      <c r="H682" s="518">
        <f>SUM(D133:D139)</f>
        <v>471981</v>
      </c>
      <c r="I682" s="15"/>
      <c r="J682" s="16">
        <f>+H682/7</f>
        <v>67425.857142857145</v>
      </c>
      <c r="K682" s="15"/>
      <c r="L682" s="15"/>
      <c r="M682" s="15"/>
      <c r="N682" s="15"/>
      <c r="O682" s="15"/>
      <c r="P682" s="513"/>
      <c r="V682" s="500"/>
      <c r="AD682" s="10"/>
      <c r="AE682" s="10"/>
      <c r="AF682" s="507"/>
      <c r="AG682" s="507"/>
      <c r="AH682" s="507"/>
      <c r="AI682" s="507"/>
      <c r="AJ682" s="524"/>
      <c r="AK682" s="524"/>
      <c r="AL682" s="529"/>
      <c r="AM682" s="529"/>
      <c r="AN682" s="529"/>
      <c r="AO682" s="529"/>
      <c r="AP682" s="529"/>
      <c r="AQ682" s="529"/>
      <c r="AR682" s="529"/>
      <c r="AS682" s="529"/>
      <c r="AT682" s="529"/>
      <c r="AU682" s="529"/>
      <c r="AV682" s="529"/>
      <c r="AW682" s="529"/>
      <c r="AX682" s="529"/>
      <c r="AY682" s="529"/>
      <c r="AZ682" s="524"/>
      <c r="BA682" s="524"/>
      <c r="BB682" s="530"/>
      <c r="BC682" s="524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2:79" x14ac:dyDescent="0.3">
      <c r="B683" s="500"/>
      <c r="C683" s="512"/>
      <c r="D683" s="503" t="s">
        <v>145</v>
      </c>
      <c r="E683" s="15"/>
      <c r="F683" s="15"/>
      <c r="G683" s="15"/>
      <c r="H683" s="16">
        <f>SUM(D140:D146)</f>
        <v>427527</v>
      </c>
      <c r="I683" s="15"/>
      <c r="J683" s="16">
        <f>+H683/7</f>
        <v>61075.285714285717</v>
      </c>
      <c r="K683" s="15"/>
      <c r="L683" s="15"/>
      <c r="M683" s="15"/>
      <c r="N683" s="15"/>
      <c r="O683" s="15"/>
      <c r="P683" s="513"/>
      <c r="V683" s="500"/>
      <c r="AJ683" s="98"/>
      <c r="AK683" s="98"/>
      <c r="AL683" s="98"/>
      <c r="AM683" s="98"/>
      <c r="AN683" s="98"/>
      <c r="AO683" s="98"/>
      <c r="AP683" s="98"/>
      <c r="AQ683" s="98"/>
      <c r="AR683" s="98"/>
      <c r="AS683" s="98"/>
      <c r="AT683" s="78"/>
      <c r="AU683" s="98"/>
      <c r="AV683" s="140"/>
      <c r="AW683" s="140"/>
      <c r="AX683" s="140"/>
      <c r="AY683" s="140"/>
      <c r="AZ683" s="98"/>
      <c r="BA683" s="98"/>
      <c r="BB683" s="98"/>
      <c r="BC683" s="98"/>
    </row>
    <row r="684" spans="2:79" x14ac:dyDescent="0.3">
      <c r="B684" s="506"/>
      <c r="C684" s="512"/>
      <c r="D684" s="503" t="s">
        <v>144</v>
      </c>
      <c r="E684" s="15"/>
      <c r="F684" s="15"/>
      <c r="G684" s="15"/>
      <c r="H684" s="16">
        <f>SUM(D147:D153)</f>
        <v>383516</v>
      </c>
      <c r="I684" s="15"/>
      <c r="J684" s="16">
        <f>+H684/7</f>
        <v>54788</v>
      </c>
      <c r="K684" s="15"/>
      <c r="L684" s="15"/>
      <c r="M684" s="15"/>
      <c r="N684" s="15"/>
      <c r="O684" s="518">
        <f>+H682-H684</f>
        <v>88465</v>
      </c>
      <c r="P684" s="513"/>
      <c r="V684" s="500"/>
      <c r="AA684">
        <f>+O684/7</f>
        <v>12637.857142857143</v>
      </c>
      <c r="AJ684" s="98"/>
      <c r="AK684" s="98"/>
      <c r="AL684" s="98"/>
      <c r="AM684" s="98"/>
      <c r="AN684" s="98"/>
      <c r="AO684" s="98"/>
      <c r="AP684" s="98"/>
      <c r="AQ684" s="98"/>
      <c r="AR684" s="98"/>
      <c r="AS684" s="98"/>
      <c r="AT684" s="98"/>
      <c r="AU684" s="98"/>
      <c r="AV684" s="78"/>
      <c r="AW684" s="78"/>
      <c r="AX684" s="78"/>
      <c r="AY684" s="78"/>
      <c r="AZ684" s="98"/>
      <c r="BA684" s="141"/>
      <c r="BB684" s="98"/>
      <c r="BC684" s="98"/>
    </row>
    <row r="685" spans="2:79" x14ac:dyDescent="0.3">
      <c r="B685" s="507"/>
      <c r="C685" s="512"/>
      <c r="D685" s="519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60">
        <f>+O684/H682</f>
        <v>0.18743339244588236</v>
      </c>
      <c r="P685" s="513"/>
      <c r="V685" s="500"/>
      <c r="X685" s="61"/>
      <c r="Y685" s="61"/>
      <c r="Z685" s="98"/>
      <c r="AA685" s="98"/>
      <c r="AB685" s="98"/>
      <c r="AC685" s="98"/>
      <c r="AD685" s="98"/>
      <c r="AE685" s="98"/>
      <c r="AF685" s="98"/>
      <c r="AG685" s="98"/>
      <c r="AH685" s="98"/>
      <c r="AI685" s="98"/>
      <c r="AJ685" s="98"/>
      <c r="AK685" s="98"/>
      <c r="AL685" s="98"/>
      <c r="AM685" s="98"/>
      <c r="AN685" s="98"/>
      <c r="AO685" s="98"/>
      <c r="AP685" s="78">
        <v>480454</v>
      </c>
      <c r="AQ685" s="98"/>
      <c r="AR685" s="98"/>
      <c r="AS685" s="98"/>
      <c r="AT685" s="98"/>
      <c r="AU685" s="98"/>
      <c r="AV685" s="98"/>
      <c r="AW685" s="98"/>
      <c r="AX685" s="98"/>
      <c r="AY685" s="98"/>
      <c r="AZ685" s="98"/>
      <c r="BA685" s="98"/>
      <c r="BB685" s="98"/>
      <c r="BC685" s="98"/>
    </row>
    <row r="686" spans="2:79" ht="15" thickBot="1" x14ac:dyDescent="0.35">
      <c r="B686" s="507"/>
      <c r="C686" s="520"/>
      <c r="D686" s="521"/>
      <c r="E686" s="521"/>
      <c r="F686" s="521"/>
      <c r="G686" s="521"/>
      <c r="H686" s="521"/>
      <c r="I686" s="521"/>
      <c r="J686" s="522"/>
      <c r="K686" s="521"/>
      <c r="L686" s="521"/>
      <c r="M686" s="521"/>
      <c r="N686" s="521"/>
      <c r="O686" s="521"/>
      <c r="P686" s="523"/>
      <c r="V686" s="500"/>
      <c r="X686" s="61"/>
      <c r="Y686" s="61"/>
      <c r="Z686" s="98"/>
      <c r="AA686" s="98"/>
      <c r="AB686" s="98"/>
      <c r="AC686" s="98"/>
      <c r="AD686" s="98"/>
      <c r="AE686" s="98"/>
      <c r="AF686" s="98"/>
      <c r="AG686" s="98"/>
      <c r="AH686" s="98"/>
      <c r="AI686" s="98"/>
      <c r="AJ686" s="98"/>
      <c r="AK686" s="98"/>
      <c r="AL686" s="98"/>
      <c r="AM686" s="98"/>
      <c r="AN686" s="98"/>
      <c r="AO686" s="98"/>
      <c r="AP686" s="140">
        <f>+N201</f>
        <v>290088</v>
      </c>
      <c r="AQ686" s="98"/>
      <c r="AR686" s="98"/>
      <c r="AS686" s="98"/>
      <c r="AT686" s="98"/>
      <c r="AU686" s="98"/>
      <c r="AV686" s="98"/>
      <c r="AW686" s="98"/>
      <c r="AX686" s="98"/>
      <c r="AY686" s="98"/>
      <c r="AZ686" s="98"/>
      <c r="BA686" s="98"/>
      <c r="BB686" s="98"/>
      <c r="BC686" s="98"/>
    </row>
    <row r="687" spans="2:79" x14ac:dyDescent="0.3">
      <c r="B687" s="507"/>
      <c r="C687" s="500"/>
      <c r="D687" s="508"/>
      <c r="E687" s="500"/>
      <c r="F687" s="500"/>
      <c r="G687" s="500"/>
      <c r="H687" s="509"/>
      <c r="I687" s="500"/>
      <c r="J687" s="500"/>
      <c r="K687" s="500"/>
      <c r="L687" s="500"/>
      <c r="M687" s="500"/>
      <c r="N687" s="500"/>
      <c r="O687" s="500"/>
      <c r="P687" s="500"/>
      <c r="Q687" s="500"/>
      <c r="R687" s="500"/>
      <c r="S687" s="500"/>
      <c r="T687" s="500"/>
      <c r="U687" s="500"/>
      <c r="V687" s="500"/>
      <c r="X687" s="61"/>
      <c r="Y687" s="61"/>
      <c r="Z687" s="98"/>
      <c r="AA687" s="98"/>
      <c r="AB687" s="98"/>
      <c r="AC687" s="98"/>
      <c r="AD687" s="98"/>
      <c r="AE687" s="98"/>
      <c r="AF687" s="98"/>
      <c r="AG687" s="98"/>
      <c r="AH687" s="98"/>
      <c r="AI687" s="98"/>
      <c r="AJ687" s="98"/>
      <c r="AK687" s="98"/>
      <c r="AL687" s="98"/>
      <c r="AM687" s="98"/>
      <c r="AN687" s="98"/>
      <c r="AO687" s="98"/>
      <c r="AP687" s="140">
        <f>+AP685-AP686</f>
        <v>190366</v>
      </c>
      <c r="AQ687" s="98"/>
      <c r="AR687" s="98"/>
    </row>
    <row r="688" spans="2:79" x14ac:dyDescent="0.3">
      <c r="B688" s="1"/>
      <c r="D688" s="55"/>
      <c r="X688" s="61"/>
      <c r="Y688" s="61"/>
      <c r="Z688" s="98"/>
      <c r="AA688" s="98"/>
      <c r="AB688" s="98"/>
      <c r="AC688" s="98"/>
      <c r="AD688" s="98"/>
      <c r="AE688" s="98"/>
      <c r="AF688" s="98"/>
      <c r="AG688" s="98"/>
      <c r="AH688" s="98"/>
      <c r="AI688" s="98"/>
      <c r="AJ688" s="98"/>
      <c r="AK688" s="98"/>
      <c r="AL688" s="98"/>
      <c r="AM688" s="98"/>
      <c r="AN688" s="98"/>
      <c r="AO688" s="98"/>
      <c r="AP688" s="84">
        <f>+AP687/AP685</f>
        <v>0.3962210742339537</v>
      </c>
      <c r="AQ688" s="98"/>
      <c r="AR688" s="98"/>
    </row>
    <row r="689" spans="2:61" x14ac:dyDescent="0.3">
      <c r="B689" s="55"/>
      <c r="D689" s="55"/>
      <c r="J689" s="56">
        <f>+J682-J684</f>
        <v>12637.857142857145</v>
      </c>
      <c r="X689" s="61"/>
      <c r="Y689" s="61"/>
      <c r="Z689" s="98"/>
      <c r="AA689" s="98"/>
      <c r="AB689" s="98"/>
      <c r="AC689" s="98"/>
      <c r="AD689" s="98"/>
      <c r="AE689" s="98"/>
      <c r="AF689" s="98"/>
      <c r="AG689" s="98"/>
      <c r="AH689" s="98"/>
      <c r="AI689" s="98"/>
      <c r="AJ689" s="98"/>
      <c r="AK689" s="98"/>
      <c r="AL689" s="98"/>
      <c r="AM689" s="98"/>
      <c r="AN689" s="98"/>
      <c r="AO689" s="98"/>
      <c r="AP689" s="98"/>
      <c r="AQ689" s="98"/>
      <c r="AR689" s="98"/>
    </row>
    <row r="690" spans="2:61" x14ac:dyDescent="0.3">
      <c r="B690" s="57"/>
      <c r="D690" s="55"/>
      <c r="X690" s="61"/>
      <c r="Y690" s="61"/>
      <c r="Z690" s="98"/>
      <c r="AA690" s="98"/>
      <c r="AB690" s="98"/>
      <c r="AC690" s="98"/>
      <c r="AD690" s="98"/>
      <c r="AE690" s="98"/>
      <c r="AF690" s="98"/>
      <c r="AG690" s="98"/>
      <c r="AH690" s="98"/>
      <c r="AI690" s="98"/>
      <c r="AJ690" s="98"/>
      <c r="AK690" s="98"/>
      <c r="AL690" s="98"/>
      <c r="AM690" s="98"/>
      <c r="AN690" s="98"/>
      <c r="AO690" s="98"/>
      <c r="AP690" s="98"/>
      <c r="AQ690" s="98"/>
      <c r="AR690" s="98"/>
    </row>
    <row r="691" spans="2:61" x14ac:dyDescent="0.3">
      <c r="B691" s="1"/>
      <c r="D691" s="55"/>
      <c r="X691" s="61"/>
      <c r="Y691" s="61"/>
      <c r="Z691" s="98"/>
      <c r="AA691" s="98"/>
      <c r="AB691" s="98"/>
      <c r="AC691" s="98"/>
      <c r="AD691" s="98"/>
      <c r="AE691" s="98"/>
      <c r="AF691" s="98"/>
      <c r="AG691" s="98"/>
      <c r="AH691" s="98"/>
      <c r="AI691" s="98"/>
      <c r="AJ691" s="98"/>
      <c r="AK691" s="98"/>
      <c r="AL691" s="98"/>
      <c r="AM691" s="98"/>
      <c r="AN691" s="98"/>
      <c r="AO691" s="98"/>
      <c r="AP691" s="98"/>
      <c r="AQ691" s="98"/>
      <c r="AR691" s="98"/>
    </row>
    <row r="692" spans="2:61" x14ac:dyDescent="0.3">
      <c r="B692" s="1"/>
      <c r="D692" s="55"/>
      <c r="Z692" s="106"/>
      <c r="AA692" s="106"/>
      <c r="AB692" s="106"/>
      <c r="AC692" s="106"/>
      <c r="AD692" s="106"/>
      <c r="AE692" s="106"/>
      <c r="AF692" s="106"/>
      <c r="AG692" s="106"/>
      <c r="AH692" s="106"/>
      <c r="AI692" s="106"/>
      <c r="AJ692" s="106"/>
      <c r="AK692" s="106"/>
      <c r="AL692" s="106"/>
      <c r="AM692" s="106"/>
      <c r="AN692" s="106"/>
      <c r="AO692" s="106"/>
      <c r="AP692" s="106"/>
      <c r="AQ692" s="106"/>
      <c r="AR692" s="106"/>
    </row>
    <row r="693" spans="2:61" x14ac:dyDescent="0.3">
      <c r="B693" s="1"/>
      <c r="D693" s="55"/>
      <c r="AT693" s="500"/>
      <c r="AU693" s="500"/>
      <c r="AV693" s="500"/>
      <c r="AW693" s="500"/>
      <c r="AX693" s="500"/>
      <c r="AY693" s="500"/>
      <c r="AZ693" s="500"/>
      <c r="BA693" s="500"/>
      <c r="BB693" s="500"/>
      <c r="BC693" s="500"/>
      <c r="BD693" s="500"/>
      <c r="BE693" s="500"/>
      <c r="BF693" s="500"/>
      <c r="BG693" s="500"/>
      <c r="BH693" s="500"/>
      <c r="BI693" s="500"/>
    </row>
    <row r="694" spans="2:61" ht="15.6" x14ac:dyDescent="0.3">
      <c r="B694" s="1"/>
      <c r="D694" s="55"/>
      <c r="AT694" s="500"/>
      <c r="AU694" s="533"/>
      <c r="AV694" s="534"/>
      <c r="AW694" s="534"/>
      <c r="AX694" s="534"/>
      <c r="AY694" s="534"/>
      <c r="AZ694" s="534"/>
      <c r="BA694" s="534"/>
      <c r="BB694" s="534"/>
      <c r="BC694" s="534"/>
      <c r="BD694" s="534"/>
      <c r="BE694" s="534" t="s">
        <v>156</v>
      </c>
      <c r="BF694" s="534"/>
      <c r="BG694" s="534" t="s">
        <v>2</v>
      </c>
      <c r="BH694" s="533"/>
      <c r="BI694" s="500"/>
    </row>
    <row r="695" spans="2:61" ht="16.2" thickBot="1" x14ac:dyDescent="0.35">
      <c r="B695" s="57" t="e">
        <f>+B694/B693</f>
        <v>#DIV/0!</v>
      </c>
      <c r="D695" s="55"/>
      <c r="AT695" s="500"/>
      <c r="AU695" s="533"/>
      <c r="AV695" s="590" t="s">
        <v>155</v>
      </c>
      <c r="AW695" s="590"/>
      <c r="AX695" s="590"/>
      <c r="AY695" s="534"/>
      <c r="AZ695" s="534"/>
      <c r="BA695" s="535" t="s">
        <v>20</v>
      </c>
      <c r="BB695" s="534"/>
      <c r="BC695" s="535" t="s">
        <v>3</v>
      </c>
      <c r="BD695" s="534"/>
      <c r="BE695" s="535" t="s">
        <v>65</v>
      </c>
      <c r="BF695" s="534"/>
      <c r="BG695" s="535" t="s">
        <v>65</v>
      </c>
      <c r="BH695" s="533"/>
      <c r="BI695" s="500"/>
    </row>
    <row r="696" spans="2:61" ht="21" x14ac:dyDescent="0.4">
      <c r="B696" s="1"/>
      <c r="D696" s="55"/>
      <c r="AT696" s="500"/>
      <c r="AU696" s="533"/>
      <c r="AV696" s="536" t="s">
        <v>143</v>
      </c>
      <c r="AW696" s="533"/>
      <c r="AX696" s="537"/>
      <c r="AY696" s="533"/>
      <c r="AZ696" s="533"/>
      <c r="BA696" s="538">
        <f>+N143</f>
        <v>1970617</v>
      </c>
      <c r="BB696" s="537"/>
      <c r="BC696" s="537"/>
      <c r="BD696" s="537"/>
      <c r="BE696" s="537"/>
      <c r="BF696" s="537"/>
      <c r="BG696" s="537"/>
      <c r="BH696" s="533"/>
      <c r="BI696" s="500"/>
    </row>
    <row r="697" spans="2:61" ht="21" x14ac:dyDescent="0.4">
      <c r="B697" s="1"/>
      <c r="D697" s="55"/>
      <c r="AT697" s="500"/>
      <c r="AU697" s="533"/>
      <c r="AV697" s="536" t="s">
        <v>151</v>
      </c>
      <c r="AW697" s="533"/>
      <c r="AX697" s="537"/>
      <c r="AY697" s="533"/>
      <c r="AZ697" s="533"/>
      <c r="BA697" s="538">
        <f>+N174</f>
        <v>1493931</v>
      </c>
      <c r="BB697" s="537"/>
      <c r="BC697" s="538">
        <f>+BA697-BA696</f>
        <v>-476686</v>
      </c>
      <c r="BD697" s="537"/>
      <c r="BE697" s="539">
        <f>+BC697/BA696</f>
        <v>-0.24189682723735764</v>
      </c>
      <c r="BF697" s="537"/>
      <c r="BG697" s="537"/>
      <c r="BH697" s="533"/>
      <c r="BI697" s="500"/>
    </row>
    <row r="698" spans="2:61" ht="21" x14ac:dyDescent="0.4">
      <c r="B698" s="1">
        <f>+B694*50</f>
        <v>0</v>
      </c>
      <c r="D698" s="55"/>
      <c r="AT698" s="500"/>
      <c r="AU698" s="533"/>
      <c r="AV698" s="536" t="s">
        <v>152</v>
      </c>
      <c r="AW698" s="533"/>
      <c r="AX698" s="537"/>
      <c r="AY698" s="533"/>
      <c r="AZ698" s="533"/>
      <c r="BA698" s="538">
        <f>+N204</f>
        <v>1202331</v>
      </c>
      <c r="BB698" s="537"/>
      <c r="BC698" s="538">
        <f>+BA698-BA697</f>
        <v>-291600</v>
      </c>
      <c r="BD698" s="537"/>
      <c r="BE698" s="539">
        <f>+BC698/BA697</f>
        <v>-0.19518973767864781</v>
      </c>
      <c r="BF698" s="537"/>
      <c r="BG698" s="537"/>
      <c r="BH698" s="533"/>
      <c r="BI698" s="500"/>
    </row>
    <row r="699" spans="2:61" ht="21" x14ac:dyDescent="0.4">
      <c r="B699" s="1"/>
      <c r="D699" s="55"/>
      <c r="AT699" s="500"/>
      <c r="AU699" s="533"/>
      <c r="AV699" s="536" t="s">
        <v>153</v>
      </c>
      <c r="AW699" s="533"/>
      <c r="AX699" s="537"/>
      <c r="AY699" s="533"/>
      <c r="AZ699" s="540" t="s">
        <v>26</v>
      </c>
      <c r="BA699" s="538">
        <f>+N218</f>
        <v>371489</v>
      </c>
      <c r="BB699" s="537"/>
      <c r="BC699" s="538">
        <f>+BA699-BA698</f>
        <v>-830842</v>
      </c>
      <c r="BD699" s="537"/>
      <c r="BE699" s="539">
        <f>+BC699/BA698</f>
        <v>-0.69102601529861574</v>
      </c>
      <c r="BF699" s="537"/>
      <c r="BG699" s="539">
        <f>+(BA699-BA696)/BA696</f>
        <v>-0.81148594577231392</v>
      </c>
      <c r="BH699" s="533"/>
      <c r="BI699" s="500"/>
    </row>
    <row r="700" spans="2:61" x14ac:dyDescent="0.3">
      <c r="B700" s="1"/>
      <c r="D700" s="55"/>
      <c r="AT700" s="500"/>
      <c r="AU700" s="533"/>
      <c r="AV700" s="533"/>
      <c r="AW700" s="533"/>
      <c r="AX700" s="533"/>
      <c r="AY700" s="533"/>
      <c r="AZ700" s="533"/>
      <c r="BA700" s="533"/>
      <c r="BB700" s="533"/>
      <c r="BC700" s="533"/>
      <c r="BD700" s="533"/>
      <c r="BE700" s="533"/>
      <c r="BF700" s="533"/>
      <c r="BG700" s="533"/>
      <c r="BH700" s="533"/>
      <c r="BI700" s="500"/>
    </row>
    <row r="701" spans="2:61" ht="16.2" x14ac:dyDescent="0.3">
      <c r="B701" s="1"/>
      <c r="D701" s="55"/>
      <c r="AT701" s="500"/>
      <c r="AU701" s="533"/>
      <c r="AV701" s="533"/>
      <c r="AW701" s="533"/>
      <c r="AX701" s="541" t="s">
        <v>26</v>
      </c>
      <c r="AY701" s="533"/>
      <c r="AZ701" s="542" t="s">
        <v>154</v>
      </c>
      <c r="BA701" s="533"/>
      <c r="BB701" s="533"/>
      <c r="BC701" s="533"/>
      <c r="BD701" s="533"/>
      <c r="BE701" s="533"/>
      <c r="BF701" s="533"/>
      <c r="BG701" s="533"/>
      <c r="BH701" s="533"/>
      <c r="BI701" s="500"/>
    </row>
    <row r="702" spans="2:61" x14ac:dyDescent="0.3">
      <c r="B702" s="1"/>
      <c r="D702" s="55"/>
      <c r="AT702" s="500"/>
      <c r="AU702" s="533"/>
      <c r="AV702" s="533"/>
      <c r="AW702" s="533"/>
      <c r="AX702" s="533"/>
      <c r="AY702" s="533"/>
      <c r="AZ702" s="533"/>
      <c r="BA702" s="533"/>
      <c r="BB702" s="533"/>
      <c r="BC702" s="533"/>
      <c r="BD702" s="533"/>
      <c r="BE702" s="533"/>
      <c r="BF702" s="533"/>
      <c r="BG702" s="533"/>
      <c r="BH702" s="533"/>
      <c r="BI702" s="500"/>
    </row>
    <row r="703" spans="2:61" x14ac:dyDescent="0.3">
      <c r="B703" s="1"/>
      <c r="D703" s="55"/>
      <c r="AT703" s="532"/>
      <c r="AU703" s="532"/>
      <c r="AV703" s="532"/>
      <c r="AW703" s="532"/>
      <c r="AX703" s="532"/>
      <c r="AY703" s="532"/>
      <c r="AZ703" s="532"/>
      <c r="BA703" s="532"/>
      <c r="BB703" s="532"/>
      <c r="BC703" s="532"/>
      <c r="BD703" s="532"/>
      <c r="BE703" s="532"/>
      <c r="BF703" s="532"/>
      <c r="BG703" s="532"/>
      <c r="BH703" s="532"/>
      <c r="BI703" s="532"/>
    </row>
    <row r="704" spans="2:61" x14ac:dyDescent="0.3">
      <c r="B704" s="1"/>
      <c r="D704" s="55"/>
    </row>
    <row r="705" spans="2:61" x14ac:dyDescent="0.3">
      <c r="B705" s="1"/>
      <c r="D705" s="55"/>
      <c r="AS705" s="61"/>
      <c r="AT705" s="500"/>
      <c r="AU705" s="500"/>
      <c r="AV705" s="500"/>
      <c r="AW705" s="500"/>
      <c r="AX705" s="500"/>
      <c r="AY705" s="500"/>
      <c r="AZ705" s="500"/>
      <c r="BA705" s="500"/>
      <c r="BB705" s="500"/>
      <c r="BC705" s="500"/>
      <c r="BD705" s="500"/>
      <c r="BE705" s="500"/>
      <c r="BF705" s="500"/>
      <c r="BG705" s="500"/>
      <c r="BH705" s="500"/>
      <c r="BI705" s="500"/>
    </row>
    <row r="706" spans="2:61" x14ac:dyDescent="0.3">
      <c r="B706" s="1"/>
      <c r="D706" s="55"/>
      <c r="AT706" s="500"/>
      <c r="AU706" s="550"/>
      <c r="AV706" s="550"/>
      <c r="AW706" s="550"/>
      <c r="AX706" s="550"/>
      <c r="AY706" s="550"/>
      <c r="AZ706" s="550"/>
      <c r="BA706" s="550"/>
      <c r="BB706" s="550"/>
      <c r="BC706" s="550"/>
      <c r="BD706" s="550"/>
      <c r="BE706" s="550"/>
      <c r="BF706" s="550"/>
      <c r="BG706" s="550"/>
      <c r="BH706" s="550"/>
      <c r="BI706" s="500"/>
    </row>
    <row r="707" spans="2:61" ht="15" thickBot="1" x14ac:dyDescent="0.35">
      <c r="B707" s="1"/>
      <c r="D707" s="55"/>
      <c r="AT707" s="500"/>
      <c r="AU707" s="550"/>
      <c r="AV707" s="607" t="s">
        <v>160</v>
      </c>
      <c r="AW707" s="607"/>
      <c r="AX707" s="607"/>
      <c r="AY707" s="551"/>
      <c r="AZ707" s="551"/>
      <c r="BA707" s="552" t="s">
        <v>23</v>
      </c>
      <c r="BB707" s="553"/>
      <c r="BC707" s="552" t="s">
        <v>3</v>
      </c>
      <c r="BD707" s="553"/>
      <c r="BE707" s="552" t="s">
        <v>20</v>
      </c>
      <c r="BF707" s="553"/>
      <c r="BG707" s="552" t="s">
        <v>21</v>
      </c>
      <c r="BH707" s="550"/>
      <c r="BI707" s="500"/>
    </row>
    <row r="708" spans="2:61" x14ac:dyDescent="0.3">
      <c r="B708" s="1"/>
      <c r="AT708" s="500"/>
      <c r="AU708" s="550"/>
      <c r="AV708" s="551" t="s">
        <v>143</v>
      </c>
      <c r="AW708" s="551"/>
      <c r="AX708" s="551"/>
      <c r="AY708" s="551"/>
      <c r="AZ708" s="551"/>
      <c r="BA708" s="554">
        <f>+BK275</f>
        <v>13351981</v>
      </c>
      <c r="BB708" s="551"/>
      <c r="BC708" s="551"/>
      <c r="BD708" s="551"/>
      <c r="BE708" s="555">
        <f>+N143</f>
        <v>1970617</v>
      </c>
      <c r="BF708" s="551"/>
      <c r="BG708" s="556">
        <f>+BE708/BA708</f>
        <v>0.14758985951223269</v>
      </c>
      <c r="BH708" s="550"/>
      <c r="BI708" s="500"/>
    </row>
    <row r="709" spans="2:61" x14ac:dyDescent="0.3">
      <c r="B709" s="1"/>
      <c r="AT709" s="500"/>
      <c r="AU709" s="550"/>
      <c r="AV709" s="551"/>
      <c r="AW709" s="551"/>
      <c r="AX709" s="551"/>
      <c r="AY709" s="551"/>
      <c r="AZ709" s="551"/>
      <c r="BA709" s="554"/>
      <c r="BB709" s="551"/>
      <c r="BC709" s="551"/>
      <c r="BD709" s="551"/>
      <c r="BE709" s="551"/>
      <c r="BF709" s="551"/>
      <c r="BG709" s="556"/>
      <c r="BH709" s="550"/>
      <c r="BI709" s="500"/>
    </row>
    <row r="710" spans="2:61" x14ac:dyDescent="0.3">
      <c r="B710" s="1"/>
      <c r="AT710" s="500"/>
      <c r="AU710" s="550"/>
      <c r="AV710" s="551" t="s">
        <v>159</v>
      </c>
      <c r="AW710" s="551"/>
      <c r="AX710" s="551"/>
      <c r="AY710" s="551"/>
      <c r="AZ710" s="551"/>
      <c r="BA710" s="554">
        <v>52440389</v>
      </c>
      <c r="BB710" s="551"/>
      <c r="BC710" s="556">
        <f>+(BA710-BA708)/BA708</f>
        <v>2.9275362210296736</v>
      </c>
      <c r="BD710" s="551"/>
      <c r="BE710" s="555">
        <f>+N273</f>
        <v>1462688</v>
      </c>
      <c r="BF710" s="551"/>
      <c r="BG710" s="556">
        <f>+BE710/BA710</f>
        <v>2.7892394162064665E-2</v>
      </c>
      <c r="BH710" s="550"/>
      <c r="BI710" s="500"/>
    </row>
    <row r="711" spans="2:61" x14ac:dyDescent="0.3">
      <c r="B711" s="1"/>
      <c r="AT711" s="500"/>
      <c r="AU711" s="550"/>
      <c r="AV711" s="551"/>
      <c r="AW711" s="551"/>
      <c r="AX711" s="551"/>
      <c r="AY711" s="551"/>
      <c r="AZ711" s="551"/>
      <c r="BA711" s="554"/>
      <c r="BB711" s="551"/>
      <c r="BC711" s="551"/>
      <c r="BD711" s="551"/>
      <c r="BE711" s="551"/>
      <c r="BF711" s="551"/>
      <c r="BG711" s="551"/>
      <c r="BH711" s="550"/>
      <c r="BI711" s="500"/>
    </row>
    <row r="712" spans="2:61" x14ac:dyDescent="0.3">
      <c r="B712" s="1"/>
      <c r="AT712" s="500"/>
      <c r="AU712" s="550"/>
      <c r="AV712" s="587" t="s">
        <v>105</v>
      </c>
      <c r="AW712" s="587"/>
      <c r="AX712" s="587"/>
      <c r="AY712" s="587"/>
      <c r="AZ712" s="551"/>
      <c r="BA712" s="555">
        <f>+BA710-BA708</f>
        <v>39088408</v>
      </c>
      <c r="BB712" s="551"/>
      <c r="BC712" s="551"/>
      <c r="BD712" s="551"/>
      <c r="BE712" s="555">
        <f>+BE710-BE708</f>
        <v>-507929</v>
      </c>
      <c r="BF712" s="551"/>
      <c r="BG712" s="558"/>
      <c r="BH712" s="550"/>
      <c r="BI712" s="500"/>
    </row>
    <row r="713" spans="2:61" x14ac:dyDescent="0.3">
      <c r="B713" s="1"/>
      <c r="AT713" s="500"/>
      <c r="AU713" s="550"/>
      <c r="AV713" s="550"/>
      <c r="AW713" s="550"/>
      <c r="AX713" s="550"/>
      <c r="AY713" s="550"/>
      <c r="AZ713" s="550"/>
      <c r="BA713" s="550"/>
      <c r="BB713" s="550"/>
      <c r="BC713" s="550"/>
      <c r="BD713" s="550"/>
      <c r="BE713" s="550"/>
      <c r="BF713" s="550"/>
      <c r="BG713" s="550"/>
      <c r="BH713" s="550"/>
      <c r="BI713" s="500"/>
    </row>
    <row r="714" spans="2:61" x14ac:dyDescent="0.3">
      <c r="B714" s="1"/>
      <c r="AT714" s="500"/>
      <c r="AU714" s="500"/>
      <c r="AV714" s="500"/>
      <c r="AW714" s="500"/>
      <c r="AX714" s="500"/>
      <c r="AY714" s="500"/>
      <c r="AZ714" s="500"/>
      <c r="BA714" s="500"/>
      <c r="BB714" s="500"/>
      <c r="BC714" s="500"/>
      <c r="BD714" s="500"/>
      <c r="BE714" s="557"/>
      <c r="BF714" s="500"/>
      <c r="BG714" s="507"/>
      <c r="BH714" s="500"/>
      <c r="BI714" s="500"/>
    </row>
    <row r="715" spans="2:61" x14ac:dyDescent="0.3">
      <c r="B715" s="1"/>
    </row>
    <row r="716" spans="2:61" x14ac:dyDescent="0.3">
      <c r="B716" s="1"/>
    </row>
    <row r="717" spans="2:61" x14ac:dyDescent="0.3">
      <c r="B717" s="1"/>
      <c r="H717" s="1">
        <v>4000000</v>
      </c>
      <c r="AR717" s="500"/>
      <c r="AS717" s="500"/>
      <c r="AT717" s="500"/>
      <c r="AU717" s="500"/>
      <c r="AV717" s="500"/>
      <c r="AW717" s="500"/>
      <c r="AX717" s="500"/>
      <c r="AY717" s="500"/>
      <c r="AZ717" s="500"/>
      <c r="BA717" s="500"/>
      <c r="BB717" s="500"/>
      <c r="BC717" s="500"/>
      <c r="BD717" s="500"/>
      <c r="BE717" s="500"/>
      <c r="BF717" s="500"/>
      <c r="BG717" s="500"/>
      <c r="BH717" s="500"/>
      <c r="BI717" s="500"/>
    </row>
    <row r="718" spans="2:61" ht="15.6" x14ac:dyDescent="0.3">
      <c r="B718" s="1"/>
      <c r="H718" s="1"/>
      <c r="AR718" s="500"/>
      <c r="AS718" s="600" t="s">
        <v>170</v>
      </c>
      <c r="AT718" s="600"/>
      <c r="AU718" s="600"/>
      <c r="AV718" s="600"/>
      <c r="AW718" s="600"/>
      <c r="AX718" s="600"/>
      <c r="AY718" s="600"/>
      <c r="AZ718" s="600"/>
      <c r="BA718" s="600"/>
      <c r="BB718" s="600"/>
      <c r="BC718" s="600"/>
      <c r="BD718" s="600"/>
      <c r="BE718" s="600"/>
      <c r="BF718" s="600"/>
      <c r="BG718" s="600"/>
      <c r="BH718" s="600"/>
      <c r="BI718" s="500"/>
    </row>
    <row r="719" spans="2:61" x14ac:dyDescent="0.3">
      <c r="H719" s="1">
        <f>+H717/7</f>
        <v>571428.57142857148</v>
      </c>
      <c r="AR719" s="500"/>
      <c r="AS719" s="533"/>
      <c r="AT719" s="561"/>
      <c r="AU719" s="561"/>
      <c r="AV719" s="561"/>
      <c r="AW719" s="561"/>
      <c r="AX719" s="561"/>
      <c r="AY719" s="561"/>
      <c r="AZ719" s="561"/>
      <c r="BA719" s="561"/>
      <c r="BB719" s="561"/>
      <c r="BC719" s="561"/>
      <c r="BD719" s="561"/>
      <c r="BE719" s="588" t="s">
        <v>166</v>
      </c>
      <c r="BF719" s="561"/>
      <c r="BG719" s="596" t="s">
        <v>167</v>
      </c>
      <c r="BH719" s="533"/>
      <c r="BI719" s="500"/>
    </row>
    <row r="720" spans="2:61" x14ac:dyDescent="0.3">
      <c r="AR720" s="500"/>
      <c r="AS720" s="533"/>
      <c r="AT720" s="595" t="s">
        <v>19</v>
      </c>
      <c r="AU720" s="595"/>
      <c r="AV720" s="595"/>
      <c r="AW720" s="595"/>
      <c r="AX720" s="595"/>
      <c r="AY720" s="595"/>
      <c r="AZ720" s="561"/>
      <c r="BA720" s="560" t="s">
        <v>20</v>
      </c>
      <c r="BB720" s="561"/>
      <c r="BC720" s="560" t="s">
        <v>165</v>
      </c>
      <c r="BD720" s="561"/>
      <c r="BE720" s="589"/>
      <c r="BF720" s="561"/>
      <c r="BG720" s="592"/>
      <c r="BH720" s="533"/>
      <c r="BI720" s="500"/>
    </row>
    <row r="721" spans="4:72" x14ac:dyDescent="0.3">
      <c r="H721" t="s">
        <v>168</v>
      </c>
      <c r="J721">
        <v>28</v>
      </c>
      <c r="N721" s="1">
        <f>+H719*J721</f>
        <v>16000000.000000002</v>
      </c>
      <c r="AR721" s="500"/>
      <c r="AS721" s="533"/>
      <c r="AT721" s="594" t="s">
        <v>162</v>
      </c>
      <c r="AU721" s="594"/>
      <c r="AV721" s="594"/>
      <c r="AW721" s="594"/>
      <c r="AX721" s="594"/>
      <c r="AY721" s="561"/>
      <c r="AZ721" s="561"/>
      <c r="BA721" s="562">
        <f>+H174</f>
        <v>6826001</v>
      </c>
      <c r="BB721" s="561"/>
      <c r="BC721" s="561">
        <v>10</v>
      </c>
      <c r="BD721" s="561"/>
      <c r="BE721" s="563">
        <f>+BA721*BC721</f>
        <v>68260010</v>
      </c>
      <c r="BF721" s="561"/>
      <c r="BG721" s="561"/>
      <c r="BH721" s="533"/>
      <c r="BI721" s="500"/>
      <c r="BP721" s="56">
        <f>+BE721-BA721</f>
        <v>61434009</v>
      </c>
    </row>
    <row r="722" spans="4:72" x14ac:dyDescent="0.3">
      <c r="D722" s="56">
        <f>+N721+N722</f>
        <v>33714285.714285716</v>
      </c>
      <c r="H722" t="s">
        <v>169</v>
      </c>
      <c r="J722">
        <v>31</v>
      </c>
      <c r="N722" s="1">
        <f>+J722*H$719</f>
        <v>17714285.714285716</v>
      </c>
      <c r="AR722" s="500"/>
      <c r="AS722" s="533"/>
      <c r="AT722" s="594" t="s">
        <v>171</v>
      </c>
      <c r="AU722" s="594"/>
      <c r="AV722" s="594"/>
      <c r="AW722" s="594"/>
      <c r="AX722" s="594"/>
      <c r="AY722" s="561"/>
      <c r="AZ722" s="561"/>
      <c r="BA722" s="562">
        <f>+BA734-BA721</f>
        <v>3109228</v>
      </c>
      <c r="BB722" s="561"/>
      <c r="BC722" s="561">
        <v>5</v>
      </c>
      <c r="BD722" s="561"/>
      <c r="BE722" s="563">
        <f>+BA722*BC722</f>
        <v>15546140</v>
      </c>
      <c r="BF722" s="561"/>
      <c r="BG722" s="561"/>
      <c r="BH722" s="533"/>
      <c r="BI722" s="500"/>
      <c r="BP722" s="56">
        <f>+BE722-BA722</f>
        <v>12436912</v>
      </c>
    </row>
    <row r="723" spans="4:72" x14ac:dyDescent="0.3">
      <c r="D723" s="56">
        <f>+D722+N723</f>
        <v>50857142.857142866</v>
      </c>
      <c r="H723" t="s">
        <v>138</v>
      </c>
      <c r="J723">
        <v>30</v>
      </c>
      <c r="N723" s="1">
        <f>+J723*H$719</f>
        <v>17142857.142857146</v>
      </c>
      <c r="AR723" s="500"/>
      <c r="AS723" s="533"/>
      <c r="AT723" s="594" t="s">
        <v>163</v>
      </c>
      <c r="AU723" s="594"/>
      <c r="AV723" s="594"/>
      <c r="AW723" s="594"/>
      <c r="AX723" s="594"/>
      <c r="AY723" s="594"/>
      <c r="AZ723" s="594"/>
      <c r="BA723" s="562">
        <f>+BA736-BA734</f>
        <v>16784558</v>
      </c>
      <c r="BB723" s="561"/>
      <c r="BC723" s="561">
        <v>1</v>
      </c>
      <c r="BD723" s="561"/>
      <c r="BE723" s="563">
        <f>+BC723*BA723</f>
        <v>16784558</v>
      </c>
      <c r="BF723" s="561"/>
      <c r="BG723" s="561"/>
      <c r="BH723" s="533"/>
      <c r="BI723" s="500"/>
      <c r="BP723" s="56">
        <f>+BE723-BA723</f>
        <v>0</v>
      </c>
    </row>
    <row r="724" spans="4:72" x14ac:dyDescent="0.3">
      <c r="D724" s="56">
        <f>+D723+N724</f>
        <v>68571428.571428582</v>
      </c>
      <c r="H724" t="s">
        <v>139</v>
      </c>
      <c r="J724">
        <v>31</v>
      </c>
      <c r="N724" s="1">
        <f>+J724*H$719</f>
        <v>17714285.714285716</v>
      </c>
      <c r="AR724" s="500"/>
      <c r="AS724" s="533"/>
      <c r="AT724" s="569" t="s">
        <v>183</v>
      </c>
      <c r="AU724" s="561"/>
      <c r="AV724" s="561"/>
      <c r="AW724" s="561"/>
      <c r="AX724" s="561"/>
      <c r="AY724" s="561"/>
      <c r="AZ724" s="561"/>
      <c r="BA724" s="562">
        <f>SUM(D328:D386)</f>
        <v>4197929</v>
      </c>
      <c r="BB724" s="561"/>
      <c r="BC724" s="561">
        <v>1</v>
      </c>
      <c r="BD724" s="561"/>
      <c r="BE724" s="563">
        <f>+BC724*BA724</f>
        <v>4197929</v>
      </c>
      <c r="BF724" s="561"/>
      <c r="BG724" s="561"/>
      <c r="BH724" s="533"/>
      <c r="BI724" s="500"/>
      <c r="BP724" s="56">
        <f>+BE724-BA724</f>
        <v>0</v>
      </c>
    </row>
    <row r="725" spans="4:72" x14ac:dyDescent="0.3">
      <c r="D725" s="56"/>
      <c r="N725" s="1"/>
      <c r="AR725" s="500"/>
      <c r="AS725" s="533"/>
      <c r="AT725" s="569" t="s">
        <v>188</v>
      </c>
      <c r="AU725" s="561"/>
      <c r="AV725" s="561"/>
      <c r="AW725" s="561"/>
      <c r="AX725" s="561"/>
      <c r="AY725" s="561"/>
      <c r="AZ725" s="561"/>
      <c r="BA725" s="562">
        <f>SUM(D387:D509)</f>
        <v>4225210</v>
      </c>
      <c r="BB725" s="561"/>
      <c r="BC725" s="561">
        <v>1</v>
      </c>
      <c r="BD725" s="561"/>
      <c r="BE725" s="563">
        <f>+BC725*BA725</f>
        <v>4225210</v>
      </c>
      <c r="BF725" s="561"/>
      <c r="BG725" s="561"/>
      <c r="BH725" s="533"/>
      <c r="BI725" s="500"/>
      <c r="BP725" s="56"/>
    </row>
    <row r="726" spans="4:72" x14ac:dyDescent="0.3">
      <c r="AR726" s="500"/>
      <c r="AS726" s="533"/>
      <c r="AT726" s="594" t="s">
        <v>189</v>
      </c>
      <c r="AU726" s="594"/>
      <c r="AV726" s="594"/>
      <c r="AW726" s="594"/>
      <c r="AX726" s="594"/>
      <c r="AY726" s="594"/>
      <c r="AZ726" s="594"/>
      <c r="BA726" s="585">
        <f>SUM(D510:D607)</f>
        <v>9389242</v>
      </c>
      <c r="BB726" s="561"/>
      <c r="BC726" s="561"/>
      <c r="BD726" s="561"/>
      <c r="BE726" s="563"/>
      <c r="BF726" s="561"/>
      <c r="BG726" s="561"/>
      <c r="BH726" s="533"/>
      <c r="BI726" s="500"/>
      <c r="BP726" s="56">
        <f>+BA724-BA725</f>
        <v>-27281</v>
      </c>
    </row>
    <row r="727" spans="4:72" ht="15" thickBot="1" x14ac:dyDescent="0.35">
      <c r="D727" s="56">
        <f>+BE727+D724</f>
        <v>177585275.5714286</v>
      </c>
      <c r="H727" s="59">
        <f>+D727/320000000</f>
        <v>0.55495398616071434</v>
      </c>
      <c r="AR727" s="500"/>
      <c r="AS727" s="533"/>
      <c r="AT727" s="561"/>
      <c r="AU727" s="561"/>
      <c r="AV727" s="561"/>
      <c r="AW727" s="561"/>
      <c r="AX727" s="561"/>
      <c r="AY727" s="561"/>
      <c r="AZ727" s="561"/>
      <c r="BA727" s="564">
        <f>SUM(BA721:BA726)</f>
        <v>44532168</v>
      </c>
      <c r="BB727" s="561"/>
      <c r="BC727" s="561"/>
      <c r="BD727" s="561"/>
      <c r="BE727" s="564">
        <f>SUM(BE721:BE726)</f>
        <v>109013847</v>
      </c>
      <c r="BF727" s="561"/>
      <c r="BG727" s="565">
        <f>+BE727/320000000</f>
        <v>0.34066827187499998</v>
      </c>
      <c r="BH727" s="533"/>
      <c r="BI727" s="500"/>
      <c r="BP727" s="59">
        <f>+BP726/BA724</f>
        <v>-6.4986806589630271E-3</v>
      </c>
    </row>
    <row r="728" spans="4:72" ht="15" thickTop="1" x14ac:dyDescent="0.3">
      <c r="D728" s="56"/>
      <c r="H728" s="59"/>
      <c r="AR728" s="500"/>
      <c r="AS728" s="533"/>
      <c r="AT728" s="575" t="s">
        <v>185</v>
      </c>
      <c r="AU728" s="561"/>
      <c r="AV728" s="561"/>
      <c r="AW728" s="561"/>
      <c r="AX728" s="561"/>
      <c r="AY728" s="561"/>
      <c r="AZ728" s="561"/>
      <c r="BA728" s="484">
        <f>+BY748</f>
        <v>0.58201201201201203</v>
      </c>
      <c r="BB728" s="561"/>
      <c r="BC728" s="561"/>
      <c r="BD728" s="561"/>
      <c r="BE728" s="574"/>
      <c r="BF728" s="561"/>
      <c r="BG728" s="484"/>
      <c r="BH728" s="533"/>
      <c r="BI728" s="500"/>
      <c r="BP728" s="59"/>
    </row>
    <row r="729" spans="4:72" x14ac:dyDescent="0.3">
      <c r="D729" s="56"/>
      <c r="H729" s="59"/>
      <c r="AR729" s="500"/>
      <c r="AS729" s="533"/>
      <c r="AT729" s="575" t="s">
        <v>187</v>
      </c>
      <c r="AU729" s="561"/>
      <c r="AV729" s="561"/>
      <c r="AW729" s="561"/>
      <c r="AX729" s="561"/>
      <c r="AY729" s="561"/>
      <c r="AZ729" s="561"/>
      <c r="BA729" s="576">
        <f>+BA727*BA728</f>
        <v>25918256.696936939</v>
      </c>
      <c r="BB729" s="561"/>
      <c r="BC729" s="561"/>
      <c r="BD729" s="561"/>
      <c r="BE729" s="574"/>
      <c r="BF729" s="561"/>
      <c r="BG729" s="484"/>
      <c r="BH729" s="533"/>
      <c r="BI729" s="500"/>
      <c r="BP729" s="59"/>
    </row>
    <row r="730" spans="4:72" ht="15" thickBot="1" x14ac:dyDescent="0.35">
      <c r="D730" s="56"/>
      <c r="H730" s="59"/>
      <c r="AR730" s="500"/>
      <c r="AS730" s="533"/>
      <c r="AT730" s="575" t="s">
        <v>186</v>
      </c>
      <c r="AU730" s="561"/>
      <c r="AV730" s="561"/>
      <c r="AW730" s="561"/>
      <c r="AX730" s="561"/>
      <c r="AY730" s="561"/>
      <c r="AZ730" s="561"/>
      <c r="BA730" s="564">
        <f>+BA727-BA729</f>
        <v>18613911.303063061</v>
      </c>
      <c r="BB730" s="561"/>
      <c r="BC730" s="561"/>
      <c r="BD730" s="561"/>
      <c r="BE730" s="574"/>
      <c r="BF730" s="561"/>
      <c r="BG730" s="484"/>
      <c r="BH730" s="533"/>
      <c r="BI730" s="500"/>
      <c r="BP730" s="59"/>
    </row>
    <row r="731" spans="4:72" ht="15" thickTop="1" x14ac:dyDescent="0.3">
      <c r="AR731" s="500"/>
      <c r="AS731" s="533"/>
      <c r="AT731" s="561"/>
      <c r="AU731" s="561"/>
      <c r="AV731" s="561"/>
      <c r="AW731" s="561"/>
      <c r="AX731" s="561"/>
      <c r="AY731" s="561"/>
      <c r="AZ731" s="561"/>
      <c r="BA731" s="561"/>
      <c r="BB731" s="561"/>
      <c r="BC731" s="561"/>
      <c r="BD731" s="561"/>
      <c r="BE731" s="561"/>
      <c r="BF731" s="561"/>
      <c r="BG731" s="561"/>
      <c r="BH731" s="533"/>
      <c r="BI731" s="500"/>
      <c r="BP731">
        <v>35761323</v>
      </c>
      <c r="BR731" s="56">
        <f>+BA727-BP731</f>
        <v>8770845</v>
      </c>
    </row>
    <row r="732" spans="4:72" x14ac:dyDescent="0.3">
      <c r="AR732" s="500"/>
      <c r="AS732" s="500"/>
      <c r="AT732" s="500"/>
      <c r="AU732" s="500"/>
      <c r="AV732" s="500"/>
      <c r="AW732" s="500"/>
      <c r="AX732" s="500"/>
      <c r="AY732" s="500"/>
      <c r="AZ732" s="500"/>
      <c r="BA732" s="500"/>
      <c r="BB732" s="500"/>
      <c r="BC732" s="500"/>
      <c r="BD732" s="500"/>
      <c r="BE732" s="500"/>
      <c r="BF732" s="500"/>
      <c r="BG732" s="500"/>
      <c r="BH732" s="500"/>
      <c r="BI732" s="500"/>
    </row>
    <row r="733" spans="4:72" x14ac:dyDescent="0.3">
      <c r="BP733" s="586">
        <v>221538504.58886749</v>
      </c>
      <c r="BQ733" s="597"/>
      <c r="BR733" s="597"/>
      <c r="BS733" s="597"/>
      <c r="BT733" s="597"/>
    </row>
    <row r="734" spans="4:72" x14ac:dyDescent="0.3">
      <c r="AV734" t="s">
        <v>153</v>
      </c>
      <c r="BA734" s="56">
        <f>+H235</f>
        <v>9935229</v>
      </c>
    </row>
    <row r="736" spans="4:72" x14ac:dyDescent="0.3">
      <c r="AV736" t="s">
        <v>164</v>
      </c>
      <c r="BA736" s="56">
        <f>+H327</f>
        <v>26719787</v>
      </c>
    </row>
    <row r="737" spans="44:90" x14ac:dyDescent="0.3">
      <c r="BA737" s="56"/>
    </row>
    <row r="738" spans="44:90" x14ac:dyDescent="0.3">
      <c r="AR738" s="500"/>
      <c r="AS738" s="500"/>
      <c r="AT738" s="500"/>
      <c r="AU738" s="500"/>
      <c r="AV738" s="500"/>
      <c r="AW738" s="500"/>
      <c r="AX738" s="500"/>
      <c r="AY738" s="500"/>
      <c r="AZ738" s="500"/>
      <c r="BA738" s="557"/>
      <c r="BB738" s="500"/>
      <c r="BC738" s="500"/>
      <c r="BD738" s="500"/>
      <c r="BE738" s="500"/>
      <c r="BF738" s="500"/>
      <c r="BG738" s="500"/>
      <c r="BH738" s="500"/>
      <c r="BI738" s="500"/>
      <c r="BJ738" s="500"/>
      <c r="BK738" s="500"/>
      <c r="BL738" s="500"/>
      <c r="BM738" s="500"/>
      <c r="BN738" s="500"/>
      <c r="BO738" s="500"/>
      <c r="BP738" s="500"/>
      <c r="BQ738" s="500"/>
      <c r="BR738" s="500"/>
      <c r="BS738" s="500"/>
      <c r="BT738" s="500"/>
      <c r="BU738" s="500"/>
      <c r="BV738" s="500"/>
      <c r="BW738" s="500"/>
    </row>
    <row r="739" spans="44:90" ht="14.4" customHeight="1" x14ac:dyDescent="0.3">
      <c r="AR739" s="500"/>
      <c r="AS739" s="533"/>
      <c r="AT739" s="595" t="s">
        <v>176</v>
      </c>
      <c r="AU739" s="595"/>
      <c r="AV739" s="595"/>
      <c r="AW739" s="595"/>
      <c r="AX739" s="595"/>
      <c r="AY739" s="595"/>
      <c r="AZ739" s="595"/>
      <c r="BA739" s="595"/>
      <c r="BB739" s="595"/>
      <c r="BC739" s="595"/>
      <c r="BD739" s="595"/>
      <c r="BE739" s="595"/>
      <c r="BF739" s="595"/>
      <c r="BG739" s="595"/>
      <c r="BH739" s="595"/>
      <c r="BI739" s="595"/>
      <c r="BJ739" s="595"/>
      <c r="BK739" s="595"/>
      <c r="BL739" s="595"/>
      <c r="BM739" s="595"/>
      <c r="BN739" s="595"/>
      <c r="BO739" s="595"/>
      <c r="BP739" s="595"/>
      <c r="BQ739" s="595"/>
      <c r="BR739" s="595"/>
      <c r="BS739" s="595"/>
      <c r="BT739" s="595"/>
      <c r="BU739" s="595"/>
      <c r="BV739" s="595"/>
      <c r="BW739" s="500"/>
    </row>
    <row r="740" spans="44:90" ht="14.4" customHeight="1" x14ac:dyDescent="0.3">
      <c r="AR740" s="500"/>
      <c r="AS740" s="533"/>
      <c r="AT740" s="533"/>
      <c r="AU740" s="533"/>
      <c r="AV740" s="533"/>
      <c r="AW740" s="533"/>
      <c r="AX740" s="533"/>
      <c r="AY740" s="533"/>
      <c r="AZ740" s="533"/>
      <c r="BA740" s="603" t="s">
        <v>172</v>
      </c>
      <c r="BB740" s="603"/>
      <c r="BC740" s="603"/>
      <c r="BD740" s="603"/>
      <c r="BE740" s="603"/>
      <c r="BF740" s="561"/>
      <c r="BG740" s="595" t="s">
        <v>180</v>
      </c>
      <c r="BH740" s="595"/>
      <c r="BI740" s="595"/>
      <c r="BJ740" s="595"/>
      <c r="BK740" s="595"/>
      <c r="BL740" s="595"/>
      <c r="BM740" s="595"/>
      <c r="BN740" s="595"/>
      <c r="BO740" s="595"/>
      <c r="BP740" s="595"/>
      <c r="BQ740" s="533"/>
      <c r="BR740" s="591" t="s">
        <v>176</v>
      </c>
      <c r="BS740" s="591"/>
      <c r="BT740" s="591"/>
      <c r="BU740" s="591"/>
      <c r="BV740" s="591"/>
      <c r="BW740" s="500"/>
    </row>
    <row r="741" spans="44:90" x14ac:dyDescent="0.3">
      <c r="AR741" s="500"/>
      <c r="AS741" s="533"/>
      <c r="AT741" s="533"/>
      <c r="AU741" s="533"/>
      <c r="AV741" s="533"/>
      <c r="AW741" s="533"/>
      <c r="AX741" s="533"/>
      <c r="AY741" s="533"/>
      <c r="AZ741" s="533"/>
      <c r="BA741" s="570" t="s">
        <v>177</v>
      </c>
      <c r="BB741" s="571"/>
      <c r="BC741" s="572" t="s">
        <v>182</v>
      </c>
      <c r="BD741" s="571"/>
      <c r="BE741" s="572" t="s">
        <v>178</v>
      </c>
      <c r="BF741" s="561"/>
      <c r="BG741" s="570"/>
      <c r="BH741" s="571"/>
      <c r="BI741" s="605"/>
      <c r="BJ741" s="605"/>
      <c r="BK741" s="605"/>
      <c r="BL741" s="605"/>
      <c r="BM741" s="605"/>
      <c r="BN741" s="605"/>
      <c r="BO741" s="473"/>
      <c r="BP741" s="572"/>
      <c r="BQ741" s="533"/>
      <c r="BR741" s="592"/>
      <c r="BS741" s="592"/>
      <c r="BT741" s="592"/>
      <c r="BU741" s="592"/>
      <c r="BV741" s="592"/>
      <c r="BW741" s="500"/>
    </row>
    <row r="742" spans="44:90" x14ac:dyDescent="0.3">
      <c r="AR742" s="500"/>
      <c r="AS742" s="533"/>
      <c r="AT742" s="533"/>
      <c r="AU742" s="533"/>
      <c r="AV742" s="533"/>
      <c r="AW742" s="533"/>
      <c r="AX742" s="533"/>
      <c r="AY742" s="533"/>
      <c r="AZ742" s="533"/>
      <c r="BA742" s="568" t="s">
        <v>173</v>
      </c>
      <c r="BB742" s="566"/>
      <c r="BC742" s="568" t="s">
        <v>175</v>
      </c>
      <c r="BD742" s="566"/>
      <c r="BE742" s="568" t="s">
        <v>174</v>
      </c>
      <c r="BF742" s="561"/>
      <c r="BG742" s="567" t="s">
        <v>180</v>
      </c>
      <c r="BH742" s="561"/>
      <c r="BI742" s="604" t="s">
        <v>184</v>
      </c>
      <c r="BJ742" s="604"/>
      <c r="BK742" s="604"/>
      <c r="BL742" s="604"/>
      <c r="BM742" s="604"/>
      <c r="BN742" s="604"/>
      <c r="BO742" s="561"/>
      <c r="BP742" s="568" t="s">
        <v>181</v>
      </c>
      <c r="BQ742" s="533"/>
      <c r="BR742" s="593" t="s">
        <v>179</v>
      </c>
      <c r="BS742" s="593"/>
      <c r="BT742" s="593"/>
      <c r="BU742" s="593"/>
      <c r="BV742" s="593"/>
      <c r="BW742" s="500"/>
    </row>
    <row r="743" spans="44:90" x14ac:dyDescent="0.3">
      <c r="AR743" s="500"/>
      <c r="AS743" s="533"/>
      <c r="AT743" s="594" t="s">
        <v>162</v>
      </c>
      <c r="AU743" s="594"/>
      <c r="AV743" s="594"/>
      <c r="AW743" s="594"/>
      <c r="AX743" s="594"/>
      <c r="AY743" s="561"/>
      <c r="AZ743" s="561"/>
      <c r="BA743" s="562">
        <f>+BA721</f>
        <v>6826001</v>
      </c>
      <c r="BB743" s="561"/>
      <c r="BC743" s="562">
        <f>+BE743-BA743</f>
        <v>61434009</v>
      </c>
      <c r="BD743" s="561"/>
      <c r="BE743" s="562">
        <f>+BE721</f>
        <v>68260010</v>
      </c>
      <c r="BF743" s="533"/>
      <c r="BG743" s="563">
        <v>0</v>
      </c>
      <c r="BH743" s="563"/>
      <c r="BI743" s="563"/>
      <c r="BJ743" s="563"/>
      <c r="BK743" s="563"/>
      <c r="BL743" s="563"/>
      <c r="BM743" s="563"/>
      <c r="BN743" s="563">
        <f>+BG743</f>
        <v>0</v>
      </c>
      <c r="BO743" s="563"/>
      <c r="BP743" s="563">
        <f>+BN743*0.5</f>
        <v>0</v>
      </c>
      <c r="BQ743" s="561"/>
      <c r="BR743" s="586">
        <f t="shared" ref="BR743:BR748" si="2127">+BE743+BP743</f>
        <v>68260010</v>
      </c>
      <c r="BS743" s="597"/>
      <c r="BT743" s="597"/>
      <c r="BU743" s="597"/>
      <c r="BV743" s="597"/>
      <c r="BW743" s="500"/>
      <c r="CA743" s="56">
        <f>+BR743</f>
        <v>68260010</v>
      </c>
    </row>
    <row r="744" spans="44:90" x14ac:dyDescent="0.3">
      <c r="AR744" s="500"/>
      <c r="AS744" s="533"/>
      <c r="AT744" s="594" t="s">
        <v>171</v>
      </c>
      <c r="AU744" s="594"/>
      <c r="AV744" s="594"/>
      <c r="AW744" s="594"/>
      <c r="AX744" s="594"/>
      <c r="AY744" s="561"/>
      <c r="AZ744" s="561"/>
      <c r="BA744" s="562">
        <f>+BA743+BA722</f>
        <v>9935229</v>
      </c>
      <c r="BB744" s="561"/>
      <c r="BC744" s="562">
        <f>+BE744-BA744</f>
        <v>73870921</v>
      </c>
      <c r="BD744" s="561"/>
      <c r="BE744" s="562">
        <f>+BE743+BE722</f>
        <v>83806150</v>
      </c>
      <c r="BF744" s="533"/>
      <c r="BG744" s="563">
        <v>0</v>
      </c>
      <c r="BH744" s="563"/>
      <c r="BI744" s="563"/>
      <c r="BJ744" s="563"/>
      <c r="BK744" s="563"/>
      <c r="BL744" s="563"/>
      <c r="BM744" s="563"/>
      <c r="BN744" s="563">
        <f>+BN743+BG744</f>
        <v>0</v>
      </c>
      <c r="BO744" s="563"/>
      <c r="BP744" s="563">
        <f>+BN744*0.5</f>
        <v>0</v>
      </c>
      <c r="BQ744" s="561"/>
      <c r="BR744" s="586">
        <f t="shared" si="2127"/>
        <v>83806150</v>
      </c>
      <c r="BS744" s="597"/>
      <c r="BT744" s="597"/>
      <c r="BU744" s="597"/>
      <c r="BV744" s="597"/>
      <c r="BW744" s="500"/>
    </row>
    <row r="745" spans="44:90" x14ac:dyDescent="0.3">
      <c r="AR745" s="500"/>
      <c r="AS745" s="533"/>
      <c r="AT745" s="594" t="s">
        <v>163</v>
      </c>
      <c r="AU745" s="594"/>
      <c r="AV745" s="594"/>
      <c r="AW745" s="594"/>
      <c r="AX745" s="594"/>
      <c r="AY745" s="594"/>
      <c r="AZ745" s="594"/>
      <c r="BA745" s="562">
        <f>+BA744+BA723</f>
        <v>26719787</v>
      </c>
      <c r="BB745" s="561"/>
      <c r="BC745" s="562">
        <f>(+BE745-BA745)*(1-0.2)</f>
        <v>59096736.800000004</v>
      </c>
      <c r="BD745" s="561"/>
      <c r="BE745" s="562">
        <f>+BE744+BE723</f>
        <v>100590708</v>
      </c>
      <c r="BF745" s="533"/>
      <c r="BG745" s="563">
        <f>13400000+5660000</f>
        <v>19060000</v>
      </c>
      <c r="BH745" s="563"/>
      <c r="BI745" s="598"/>
      <c r="BJ745" s="598"/>
      <c r="BK745" s="598"/>
      <c r="BL745" s="598"/>
      <c r="BM745" s="598"/>
      <c r="BN745" s="598"/>
      <c r="BO745" s="563"/>
      <c r="BP745" s="563">
        <f>+BG745</f>
        <v>19060000</v>
      </c>
      <c r="BQ745" s="561"/>
      <c r="BR745" s="586">
        <f t="shared" si="2127"/>
        <v>119650708</v>
      </c>
      <c r="BS745" s="597"/>
      <c r="BT745" s="597"/>
      <c r="BU745" s="597"/>
      <c r="BV745" s="597"/>
      <c r="BW745" s="500"/>
    </row>
    <row r="746" spans="44:90" x14ac:dyDescent="0.3">
      <c r="AR746" s="500"/>
      <c r="AS746" s="533"/>
      <c r="AT746" s="569" t="s">
        <v>183</v>
      </c>
      <c r="AU746" s="561"/>
      <c r="AV746" s="561"/>
      <c r="AW746" s="561"/>
      <c r="AX746" s="561"/>
      <c r="AY746" s="561"/>
      <c r="AZ746" s="561"/>
      <c r="BA746" s="562">
        <f>+BA745+BA724</f>
        <v>30917716</v>
      </c>
      <c r="BB746" s="561"/>
      <c r="BC746" s="562">
        <f>(+BE746-BA746)*(1-0.34)</f>
        <v>48754807.859999992</v>
      </c>
      <c r="BD746" s="561"/>
      <c r="BE746" s="562">
        <f>+BE745+BE724</f>
        <v>104788637</v>
      </c>
      <c r="BF746" s="533"/>
      <c r="BG746" s="563">
        <f>53420000-BG745</f>
        <v>34360000</v>
      </c>
      <c r="BH746" s="563"/>
      <c r="BI746" s="598"/>
      <c r="BJ746" s="598"/>
      <c r="BK746" s="598"/>
      <c r="BL746" s="598"/>
      <c r="BM746" s="598"/>
      <c r="BN746" s="598"/>
      <c r="BO746" s="563"/>
      <c r="BP746" s="563">
        <f>+BP745+BG746</f>
        <v>53420000</v>
      </c>
      <c r="BQ746" s="561"/>
      <c r="BR746" s="586">
        <f t="shared" si="2127"/>
        <v>158208637</v>
      </c>
      <c r="BS746" s="597"/>
      <c r="BT746" s="597"/>
      <c r="BU746" s="597"/>
      <c r="BV746" s="597"/>
      <c r="BW746" s="500"/>
    </row>
    <row r="747" spans="44:90" x14ac:dyDescent="0.3">
      <c r="AR747" s="500"/>
      <c r="AS747" s="533"/>
      <c r="AT747" s="569" t="s">
        <v>188</v>
      </c>
      <c r="AU747" s="561"/>
      <c r="AV747" s="561"/>
      <c r="AW747" s="561"/>
      <c r="AX747" s="561"/>
      <c r="AY747" s="561"/>
      <c r="AZ747" s="561"/>
      <c r="BA747" s="562">
        <v>17702720</v>
      </c>
      <c r="BB747" s="561"/>
      <c r="BC747" s="562">
        <v>36659557</v>
      </c>
      <c r="BD747" s="561"/>
      <c r="BE747" s="562">
        <f>+BA747+BC747</f>
        <v>54362277</v>
      </c>
      <c r="BF747" s="533"/>
      <c r="BG747" s="563">
        <f>164760000-BP746</f>
        <v>111340000</v>
      </c>
      <c r="BH747" s="563"/>
      <c r="BI747" s="598"/>
      <c r="BJ747" s="598"/>
      <c r="BK747" s="598"/>
      <c r="BL747" s="598"/>
      <c r="BM747" s="598"/>
      <c r="BN747" s="598"/>
      <c r="BO747" s="563"/>
      <c r="BP747" s="563">
        <f>+BP746+BG747</f>
        <v>164760000</v>
      </c>
      <c r="BQ747" s="561"/>
      <c r="BR747" s="586">
        <f t="shared" si="2127"/>
        <v>219122277</v>
      </c>
      <c r="BS747" s="597"/>
      <c r="BT747" s="597"/>
      <c r="BU747" s="597"/>
      <c r="BV747" s="597"/>
      <c r="BW747" s="500"/>
      <c r="CL747" s="1">
        <v>333000000</v>
      </c>
    </row>
    <row r="748" spans="44:90" x14ac:dyDescent="0.3">
      <c r="AR748" s="500"/>
      <c r="AS748" s="533"/>
      <c r="AT748" s="569" t="s">
        <v>189</v>
      </c>
      <c r="AU748" s="561"/>
      <c r="AV748" s="561"/>
      <c r="AW748" s="561"/>
      <c r="AX748" s="561"/>
      <c r="AY748" s="561"/>
      <c r="AZ748" s="561"/>
      <c r="BA748" s="562">
        <f>+BA730</f>
        <v>18613911.303063061</v>
      </c>
      <c r="BB748" s="561"/>
      <c r="BC748" s="562">
        <f>+BC744*BY748</f>
        <v>42993763.360390395</v>
      </c>
      <c r="BD748" s="561"/>
      <c r="BE748" s="562">
        <f>+BA748+BC748</f>
        <v>61607674.66345346</v>
      </c>
      <c r="BF748" s="533"/>
      <c r="BG748" s="563">
        <f>193810000-BP747</f>
        <v>29050000</v>
      </c>
      <c r="BH748" s="563"/>
      <c r="BI748" s="598"/>
      <c r="BJ748" s="598"/>
      <c r="BK748" s="598"/>
      <c r="BL748" s="598"/>
      <c r="BM748" s="598"/>
      <c r="BN748" s="598"/>
      <c r="BO748" s="563"/>
      <c r="BP748" s="563">
        <f>+BP747+BG748</f>
        <v>193810000</v>
      </c>
      <c r="BQ748" s="561"/>
      <c r="BR748" s="586">
        <f t="shared" si="2127"/>
        <v>255417674.66345346</v>
      </c>
      <c r="BS748" s="586"/>
      <c r="BT748" s="586"/>
      <c r="BU748" s="586"/>
      <c r="BV748" s="586"/>
      <c r="BW748" s="500"/>
      <c r="BY748" s="59">
        <f>+BP748/CL747</f>
        <v>0.58201201201201203</v>
      </c>
      <c r="CL748" s="1"/>
    </row>
    <row r="749" spans="44:90" x14ac:dyDescent="0.3">
      <c r="AR749" s="500"/>
      <c r="AS749" s="500"/>
      <c r="AT749" s="500"/>
      <c r="AU749" s="500"/>
      <c r="AV749" s="500"/>
      <c r="AW749" s="500"/>
      <c r="AX749" s="500"/>
      <c r="AY749" s="500"/>
      <c r="AZ749" s="500"/>
      <c r="BA749" s="500"/>
      <c r="BB749" s="500"/>
      <c r="BC749" s="500"/>
      <c r="BD749" s="500"/>
      <c r="BE749" s="500"/>
      <c r="BF749" s="500"/>
      <c r="BG749" s="500"/>
      <c r="BH749" s="500"/>
      <c r="BI749" s="500"/>
      <c r="BJ749" s="500"/>
      <c r="BK749" s="500"/>
      <c r="BL749" s="500"/>
      <c r="BM749" s="500"/>
      <c r="BN749" s="500"/>
      <c r="BO749" s="500"/>
      <c r="BP749" s="500"/>
      <c r="BQ749" s="500"/>
      <c r="BR749" s="500"/>
      <c r="BS749" s="500"/>
      <c r="BT749" s="500"/>
      <c r="BU749" s="500"/>
      <c r="BV749" s="500"/>
      <c r="BW749" s="500"/>
      <c r="CL749" s="59">
        <f>+BR748/CL747</f>
        <v>0.76702004403439472</v>
      </c>
    </row>
    <row r="751" spans="44:90" x14ac:dyDescent="0.3">
      <c r="BA751" s="56">
        <f>+BR747+BA729</f>
        <v>245040533.69693694</v>
      </c>
      <c r="BC751" s="59">
        <f>+BA751/CL747</f>
        <v>0.73585745854936013</v>
      </c>
      <c r="BE751" s="56"/>
      <c r="BG751" s="1">
        <v>191200000</v>
      </c>
      <c r="BP751" s="1">
        <f>+(BP748-BP747)/2</f>
        <v>14525000</v>
      </c>
      <c r="CL751" s="56">
        <f>+CL747-BR747</f>
        <v>113877723</v>
      </c>
    </row>
    <row r="752" spans="44:90" x14ac:dyDescent="0.3">
      <c r="BG752" s="56">
        <f>+BP748-BG751</f>
        <v>2610000</v>
      </c>
      <c r="BP752" s="56">
        <v>1800000</v>
      </c>
    </row>
    <row r="753" spans="42:90" ht="15" thickBot="1" x14ac:dyDescent="0.35">
      <c r="BP753" s="578">
        <f>+BP751-BP752</f>
        <v>12725000</v>
      </c>
    </row>
    <row r="754" spans="42:90" ht="15" thickTop="1" x14ac:dyDescent="0.3">
      <c r="CL754" s="59">
        <f>+BP747/CL747</f>
        <v>0.49477477477477477</v>
      </c>
    </row>
    <row r="756" spans="42:90" x14ac:dyDescent="0.3">
      <c r="BE756" s="500"/>
      <c r="BF756" s="500"/>
      <c r="BG756" s="500"/>
      <c r="BH756" s="500"/>
      <c r="BI756" s="500"/>
      <c r="BJ756" s="500"/>
      <c r="BK756" s="500"/>
      <c r="BL756" s="500"/>
      <c r="BM756" s="500"/>
      <c r="BN756" s="500"/>
      <c r="BO756" s="500"/>
      <c r="BP756" s="500"/>
      <c r="BQ756" s="500"/>
      <c r="BR756" s="500"/>
      <c r="BS756" s="500"/>
      <c r="BT756" s="500"/>
      <c r="BU756" s="500"/>
      <c r="BV756" s="500"/>
      <c r="BW756" s="500"/>
      <c r="BX756" s="500"/>
      <c r="BY756" s="500"/>
    </row>
    <row r="757" spans="42:90" x14ac:dyDescent="0.3">
      <c r="BE757" s="500"/>
      <c r="BF757" s="500"/>
      <c r="BG757" s="500"/>
      <c r="BH757" s="500"/>
      <c r="BI757" s="500"/>
      <c r="BJ757" s="500"/>
      <c r="BK757" s="500"/>
      <c r="BL757" s="500"/>
      <c r="BM757" s="500"/>
      <c r="BN757" s="500"/>
      <c r="BO757" s="500"/>
      <c r="BP757" s="500"/>
      <c r="BQ757" s="500"/>
      <c r="BR757" s="500"/>
      <c r="BS757" s="500"/>
      <c r="BT757" s="500"/>
      <c r="BU757" s="500"/>
      <c r="BV757" s="500"/>
      <c r="BW757" s="500"/>
      <c r="BX757" s="500"/>
      <c r="BY757" s="500"/>
    </row>
    <row r="758" spans="42:90" x14ac:dyDescent="0.3">
      <c r="AP758" s="1">
        <v>1500000</v>
      </c>
      <c r="BE758" s="500"/>
      <c r="BF758" s="500"/>
      <c r="BG758" s="500"/>
      <c r="BH758" s="500"/>
      <c r="BI758" s="500"/>
      <c r="BJ758" s="500"/>
      <c r="BK758" s="500"/>
      <c r="BL758" s="500"/>
      <c r="BM758" s="500"/>
      <c r="BN758" s="500"/>
      <c r="BO758" s="500"/>
      <c r="BP758" s="500"/>
      <c r="BQ758" s="500"/>
      <c r="BR758" s="500"/>
      <c r="BS758" s="500"/>
      <c r="BT758" s="500"/>
      <c r="BU758" s="500"/>
      <c r="BV758" s="500"/>
      <c r="BW758" s="500"/>
      <c r="BX758" s="500"/>
      <c r="BY758" s="500"/>
    </row>
    <row r="759" spans="42:90" x14ac:dyDescent="0.3">
      <c r="AP759">
        <v>7</v>
      </c>
      <c r="BE759" s="500"/>
      <c r="BY759" s="500"/>
      <c r="CL759">
        <v>177090000</v>
      </c>
    </row>
    <row r="760" spans="42:90" x14ac:dyDescent="0.3">
      <c r="AP760" s="1">
        <f>+AP758*AP759</f>
        <v>10500000</v>
      </c>
      <c r="BE760" s="500"/>
      <c r="BY760" s="500"/>
      <c r="CL760" s="231">
        <f>+CL759/CL747</f>
        <v>0.53180180180180181</v>
      </c>
    </row>
    <row r="761" spans="42:90" x14ac:dyDescent="0.3">
      <c r="BE761" s="500"/>
      <c r="BY761" s="500"/>
    </row>
    <row r="762" spans="42:90" x14ac:dyDescent="0.3">
      <c r="BE762" s="500"/>
      <c r="BY762" s="500"/>
    </row>
    <row r="763" spans="42:90" x14ac:dyDescent="0.3">
      <c r="BE763" s="500"/>
      <c r="BY763" s="500"/>
      <c r="CL763" s="56">
        <f>+BR747+27420000</f>
        <v>246542277</v>
      </c>
    </row>
    <row r="764" spans="42:90" x14ac:dyDescent="0.3">
      <c r="BE764" s="500"/>
      <c r="BY764" s="500"/>
    </row>
    <row r="765" spans="42:90" x14ac:dyDescent="0.3">
      <c r="BE765" s="500"/>
      <c r="BY765" s="500"/>
      <c r="CL765" s="59">
        <f>+CL763/CL747</f>
        <v>0.74036719819819818</v>
      </c>
    </row>
    <row r="766" spans="42:90" x14ac:dyDescent="0.3">
      <c r="BE766" s="500"/>
      <c r="BY766" s="500"/>
    </row>
    <row r="767" spans="42:90" x14ac:dyDescent="0.3">
      <c r="BE767" s="500"/>
      <c r="BY767" s="500"/>
    </row>
    <row r="768" spans="42:90" x14ac:dyDescent="0.3">
      <c r="BE768" s="500"/>
      <c r="BY768" s="500"/>
    </row>
    <row r="769" spans="57:77" x14ac:dyDescent="0.3">
      <c r="BE769" s="500"/>
      <c r="BY769" s="500"/>
    </row>
    <row r="770" spans="57:77" x14ac:dyDescent="0.3">
      <c r="BE770" s="500"/>
      <c r="BY770" s="500"/>
    </row>
    <row r="771" spans="57:77" x14ac:dyDescent="0.3">
      <c r="BE771" s="500"/>
      <c r="BY771" s="500"/>
    </row>
    <row r="772" spans="57:77" x14ac:dyDescent="0.3">
      <c r="BE772" s="500"/>
      <c r="BF772" s="500"/>
      <c r="BG772" s="500"/>
      <c r="BH772" s="500"/>
      <c r="BI772" s="500"/>
      <c r="BJ772" s="500"/>
      <c r="BK772" s="500"/>
      <c r="BL772" s="500"/>
      <c r="BM772" s="500"/>
      <c r="BN772" s="500"/>
      <c r="BO772" s="500"/>
      <c r="BP772" s="500"/>
      <c r="BQ772" s="500"/>
      <c r="BR772" s="500"/>
      <c r="BS772" s="500"/>
      <c r="BT772" s="500"/>
      <c r="BU772" s="500"/>
      <c r="BV772" s="500"/>
      <c r="BW772" s="500"/>
      <c r="BX772" s="500"/>
      <c r="BY772" s="500"/>
    </row>
    <row r="773" spans="57:77" x14ac:dyDescent="0.3">
      <c r="BE773" s="500"/>
      <c r="BF773" s="500"/>
      <c r="BG773" s="500"/>
      <c r="BH773" s="500"/>
      <c r="BI773" s="500"/>
      <c r="BJ773" s="500"/>
      <c r="BK773" s="500"/>
      <c r="BL773" s="500"/>
      <c r="BM773" s="500"/>
      <c r="BN773" s="500"/>
      <c r="BO773" s="500"/>
      <c r="BP773" s="500"/>
      <c r="BQ773" s="500"/>
      <c r="BR773" s="500"/>
      <c r="BS773" s="500"/>
      <c r="BT773" s="500"/>
      <c r="BU773" s="500"/>
      <c r="BV773" s="500"/>
      <c r="BW773" s="500"/>
      <c r="BX773" s="500"/>
      <c r="BY773" s="500"/>
    </row>
    <row r="774" spans="57:77" x14ac:dyDescent="0.3">
      <c r="BE774" s="500"/>
      <c r="BF774" s="500"/>
      <c r="BG774" s="500"/>
      <c r="BH774" s="500"/>
      <c r="BI774" s="500"/>
      <c r="BJ774" s="500"/>
      <c r="BK774" s="500"/>
      <c r="BL774" s="500"/>
      <c r="BM774" s="500"/>
      <c r="BN774" s="500"/>
      <c r="BO774" s="500"/>
      <c r="BP774" s="500"/>
      <c r="BQ774" s="500"/>
      <c r="BR774" s="500"/>
      <c r="BS774" s="500"/>
      <c r="BT774" s="500"/>
      <c r="BU774" s="500"/>
      <c r="BV774" s="500"/>
      <c r="BW774" s="500"/>
      <c r="BX774" s="500"/>
      <c r="BY774" s="500"/>
    </row>
    <row r="775" spans="57:77" x14ac:dyDescent="0.3">
      <c r="BE775" s="500"/>
      <c r="BF775" s="500"/>
      <c r="BG775" s="500"/>
      <c r="BH775" s="500"/>
      <c r="BI775" s="500"/>
      <c r="BJ775" s="500"/>
      <c r="BK775" s="500"/>
      <c r="BL775" s="500"/>
      <c r="BM775" s="500"/>
      <c r="BN775" s="500"/>
      <c r="BO775" s="500"/>
      <c r="BP775" s="500"/>
      <c r="BQ775" s="500"/>
      <c r="BR775" s="500"/>
      <c r="BS775" s="500"/>
      <c r="BT775" s="500"/>
      <c r="BU775" s="500"/>
      <c r="BV775" s="500"/>
      <c r="BW775" s="500"/>
      <c r="BX775" s="500"/>
      <c r="BY775" s="500"/>
    </row>
    <row r="776" spans="57:77" x14ac:dyDescent="0.3">
      <c r="BE776" s="500"/>
      <c r="BF776" s="500"/>
      <c r="BG776" s="500"/>
      <c r="BH776" s="500"/>
      <c r="BI776" s="500"/>
      <c r="BJ776" s="500"/>
      <c r="BK776" s="500"/>
      <c r="BL776" s="500"/>
      <c r="BM776" s="500"/>
      <c r="BN776" s="500"/>
      <c r="BO776" s="500"/>
      <c r="BP776" s="500"/>
      <c r="BQ776" s="500"/>
      <c r="BR776" s="500"/>
      <c r="BS776" s="500"/>
      <c r="BT776" s="500"/>
      <c r="BU776" s="500"/>
      <c r="BV776" s="500"/>
      <c r="BW776" s="500"/>
      <c r="BX776" s="500"/>
      <c r="BY776" s="500"/>
    </row>
    <row r="777" spans="57:77" x14ac:dyDescent="0.3">
      <c r="BE777" s="500"/>
      <c r="BF777" s="500"/>
      <c r="BG777" s="500"/>
      <c r="BH777" s="500"/>
      <c r="BI777" s="500"/>
      <c r="BJ777" s="500"/>
      <c r="BK777" s="500"/>
      <c r="BL777" s="500"/>
      <c r="BM777" s="500"/>
      <c r="BN777" s="500"/>
      <c r="BO777" s="500"/>
      <c r="BP777" s="500"/>
      <c r="BQ777" s="500"/>
      <c r="BR777" s="500"/>
      <c r="BS777" s="500"/>
      <c r="BT777" s="500"/>
      <c r="BU777" s="500"/>
      <c r="BV777" s="500"/>
      <c r="BW777" s="500"/>
      <c r="BX777" s="500"/>
      <c r="BY777" s="500"/>
    </row>
    <row r="778" spans="57:77" x14ac:dyDescent="0.3">
      <c r="BE778" s="500"/>
      <c r="BF778" s="500"/>
      <c r="BG778" s="500"/>
      <c r="BH778" s="500"/>
      <c r="BI778" s="500"/>
      <c r="BJ778" s="500"/>
      <c r="BK778" s="500"/>
      <c r="BL778" s="500"/>
      <c r="BM778" s="500"/>
      <c r="BN778" s="500"/>
      <c r="BO778" s="500"/>
      <c r="BP778" s="500"/>
      <c r="BQ778" s="500"/>
      <c r="BR778" s="500"/>
      <c r="BS778" s="500"/>
      <c r="BT778" s="500"/>
      <c r="BU778" s="500"/>
      <c r="BV778" s="500"/>
      <c r="BW778" s="500"/>
      <c r="BX778" s="500"/>
      <c r="BY778" s="500"/>
    </row>
    <row r="779" spans="57:77" x14ac:dyDescent="0.3">
      <c r="BE779" s="500"/>
      <c r="BF779" s="500"/>
      <c r="BG779" s="500"/>
      <c r="BH779" s="500"/>
      <c r="BI779" s="500"/>
      <c r="BJ779" s="500"/>
      <c r="BK779" s="500"/>
      <c r="BL779" s="500"/>
      <c r="BM779" s="500"/>
      <c r="BN779" s="500"/>
      <c r="BO779" s="500"/>
      <c r="BP779" s="500"/>
      <c r="BQ779" s="500"/>
      <c r="BR779" s="500"/>
      <c r="BS779" s="500"/>
      <c r="BT779" s="500"/>
      <c r="BU779" s="500"/>
      <c r="BV779" s="500"/>
      <c r="BW779" s="500"/>
      <c r="BX779" s="500"/>
      <c r="BY779" s="500"/>
    </row>
  </sheetData>
  <mergeCells count="60">
    <mergeCell ref="BR744:BV744"/>
    <mergeCell ref="BR745:BV745"/>
    <mergeCell ref="BR747:BV747"/>
    <mergeCell ref="BI746:BN746"/>
    <mergeCell ref="BR746:BV746"/>
    <mergeCell ref="BI745:BN745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AK648:AN648"/>
    <mergeCell ref="AK658:AN658"/>
    <mergeCell ref="AV707:AX707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647:AV647"/>
    <mergeCell ref="AK649:AN649"/>
    <mergeCell ref="AK650:AN650"/>
    <mergeCell ref="AK651:AN651"/>
    <mergeCell ref="AK652:AN652"/>
    <mergeCell ref="AS718:BH718"/>
    <mergeCell ref="H680:J680"/>
    <mergeCell ref="AK657:AN657"/>
    <mergeCell ref="BI748:BN748"/>
    <mergeCell ref="AT743:AX743"/>
    <mergeCell ref="AT744:AX744"/>
    <mergeCell ref="AT745:AZ745"/>
    <mergeCell ref="BA740:BE740"/>
    <mergeCell ref="BG740:BP740"/>
    <mergeCell ref="BI742:BN742"/>
    <mergeCell ref="BI741:BN741"/>
    <mergeCell ref="BR748:BV748"/>
    <mergeCell ref="AV712:AY712"/>
    <mergeCell ref="BE719:BE720"/>
    <mergeCell ref="AV695:AX695"/>
    <mergeCell ref="BR740:BV741"/>
    <mergeCell ref="BR742:BV742"/>
    <mergeCell ref="AT722:AX722"/>
    <mergeCell ref="AT726:AZ726"/>
    <mergeCell ref="AT720:AY720"/>
    <mergeCell ref="AT723:AZ723"/>
    <mergeCell ref="AT739:BV739"/>
    <mergeCell ref="BG719:BG720"/>
    <mergeCell ref="AT721:AX721"/>
    <mergeCell ref="BP733:BT733"/>
    <mergeCell ref="BI747:BN747"/>
    <mergeCell ref="BR743:BV743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653:AP655 AR653:AR655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647"/>
  <sheetViews>
    <sheetView topLeftCell="A3" workbookViewId="0">
      <selection activeCell="AG29" sqref="AG29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1.3320312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0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39" t="s">
        <v>7</v>
      </c>
      <c r="F7" s="640"/>
      <c r="G7" s="644">
        <v>0.7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5"/>
    </row>
    <row r="8" spans="3:40" x14ac:dyDescent="0.3">
      <c r="E8" s="641" t="s">
        <v>110</v>
      </c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3"/>
    </row>
    <row r="9" spans="3:40" x14ac:dyDescent="0.3">
      <c r="E9" s="659" t="s">
        <v>35</v>
      </c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1"/>
      <c r="Q9" s="657" t="s">
        <v>103</v>
      </c>
      <c r="R9" s="5"/>
      <c r="S9" s="654" t="s">
        <v>4</v>
      </c>
      <c r="T9" s="655"/>
      <c r="U9" s="656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8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1" t="s">
        <v>46</v>
      </c>
      <c r="AE14" s="652"/>
      <c r="AF14" s="653"/>
      <c r="AG14" s="193"/>
      <c r="AH14" s="649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0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+K635</f>
        <v>4381021</v>
      </c>
      <c r="AG16" s="187"/>
      <c r="AH16" s="201">
        <f>+AJ31</f>
        <v>13539.44161670818</v>
      </c>
      <c r="AI16" s="201"/>
      <c r="AJ16" s="202">
        <f>+S635</f>
        <v>94632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909705</v>
      </c>
      <c r="AG17" s="188"/>
      <c r="AH17" s="149">
        <v>13198</v>
      </c>
      <c r="AI17" s="201"/>
      <c r="AJ17" s="148">
        <v>19351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1725902</v>
      </c>
      <c r="AG18" s="188"/>
      <c r="AH18" s="149">
        <v>13482</v>
      </c>
      <c r="AI18" s="201"/>
      <c r="AJ18" s="148">
        <v>33283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7016628</v>
      </c>
      <c r="AG19" s="188"/>
      <c r="AH19" s="188"/>
      <c r="AI19" s="188"/>
      <c r="AJ19" s="206">
        <f>SUM(AJ16:AJ18)</f>
        <v>147266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Table'!H634</f>
        <v>0.1528353639311418</v>
      </c>
      <c r="AG21" s="188"/>
      <c r="AH21" s="188"/>
      <c r="AI21" s="188"/>
      <c r="AJ21" s="208">
        <f>+AJ19/'Main Table'!AA634</f>
        <v>0.20131754683114814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1" t="s">
        <v>120</v>
      </c>
      <c r="AB25" s="652"/>
      <c r="AC25" s="652"/>
      <c r="AD25" s="652"/>
      <c r="AE25" s="652"/>
      <c r="AF25" s="652"/>
      <c r="AG25" s="652"/>
      <c r="AH25" s="652"/>
      <c r="AI25" s="652"/>
      <c r="AJ25" s="652"/>
      <c r="AK25" s="653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+E635</f>
        <v>2715335</v>
      </c>
      <c r="AE27" s="155"/>
      <c r="AF27" s="186">
        <v>13958</v>
      </c>
      <c r="AG27" s="155"/>
      <c r="AH27" s="177">
        <f>+AD27/AD$31</f>
        <v>0.51322540611628731</v>
      </c>
      <c r="AI27" s="177"/>
      <c r="AJ27" s="155">
        <f>+AF27*AH27</f>
        <v>7163.6002185711386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+G635</f>
        <v>1247213</v>
      </c>
      <c r="AE28" s="155"/>
      <c r="AF28" s="186">
        <v>13482</v>
      </c>
      <c r="AG28" s="155"/>
      <c r="AH28" s="177">
        <f>+AD28/AD$31</f>
        <v>0.23573570054468895</v>
      </c>
      <c r="AI28" s="177"/>
      <c r="AJ28" s="155">
        <f>+AF28*AH28</f>
        <v>3178.1887147434963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+I635</f>
        <v>418473</v>
      </c>
      <c r="AE29" s="155"/>
      <c r="AF29" s="186">
        <v>11737</v>
      </c>
      <c r="AG29" s="155"/>
      <c r="AH29" s="177">
        <f>+AD29/AD$31</f>
        <v>7.9095572138870918E-2</v>
      </c>
      <c r="AI29" s="177"/>
      <c r="AJ29" s="155">
        <f>+AF29*AH29</f>
        <v>928.34473019392794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909705</v>
      </c>
      <c r="AE30" s="237"/>
      <c r="AF30" s="155">
        <f>+AH17</f>
        <v>13198</v>
      </c>
      <c r="AG30" s="237"/>
      <c r="AH30" s="177">
        <f>+AD30/AD$31</f>
        <v>0.17194332120015288</v>
      </c>
      <c r="AI30" s="237"/>
      <c r="AJ30" s="155">
        <f>+AF30*AH30</f>
        <v>2269.3079531996177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5290726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13539.44161670818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6" t="s">
        <v>29</v>
      </c>
      <c r="AB36" s="647"/>
      <c r="AC36" s="647"/>
      <c r="AD36" s="647"/>
      <c r="AE36" s="647"/>
      <c r="AF36" s="647"/>
      <c r="AG36" s="647"/>
      <c r="AH36" s="647"/>
      <c r="AI36" s="648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Table'!AA634</f>
        <v>731511</v>
      </c>
      <c r="AJ49" s="56">
        <f>+AJ19</f>
        <v>147266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147266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584245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245382.9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338862.1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0.46323582283793407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633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629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" si="99">SUM(E553:I553)</f>
        <v>3840282</v>
      </c>
      <c r="L553" s="6"/>
      <c r="M553" s="438">
        <f t="shared" ref="M553" si="100">+(K553-K552)/K552</f>
        <v>2.1196928415548521E-3</v>
      </c>
      <c r="N553" s="29"/>
      <c r="O553" s="29"/>
      <c r="P553" s="29"/>
      <c r="Q553" s="332">
        <f t="shared" ref="Q553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ref="K554" si="102">SUM(E554:I554)</f>
        <v>3847488</v>
      </c>
      <c r="L554" s="6"/>
      <c r="M554" s="438">
        <f t="shared" ref="M554" si="103">+(K554-K553)/K553</f>
        <v>1.8764247000610892E-3</v>
      </c>
      <c r="N554" s="29"/>
      <c r="O554" s="29"/>
      <c r="P554" s="29"/>
      <c r="Q554" s="332">
        <f t="shared" ref="Q554" si="104">+K554-K553</f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ref="K555" si="105">SUM(E555:I555)</f>
        <v>3854994</v>
      </c>
      <c r="L555" s="6"/>
      <c r="M555" s="438">
        <f t="shared" ref="M555" si="106">+(K555-K554)/K554</f>
        <v>1.9508832776086631E-3</v>
      </c>
      <c r="N555" s="29"/>
      <c r="O555" s="29"/>
      <c r="P555" s="29"/>
      <c r="Q555" s="332">
        <f t="shared" ref="Q555" si="107">+K555-K554</f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ref="K556" si="108">SUM(E556:I556)</f>
        <v>3865800</v>
      </c>
      <c r="L556" s="6"/>
      <c r="M556" s="438">
        <f t="shared" ref="M556" si="109">+(K556-K555)/K555</f>
        <v>2.8031172032952582E-3</v>
      </c>
      <c r="N556" s="29"/>
      <c r="O556" s="29"/>
      <c r="P556" s="29"/>
      <c r="Q556" s="332">
        <f t="shared" ref="Q556" si="110">+K556-K555</f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ref="K557" si="111">SUM(E557:I557)</f>
        <v>3875720</v>
      </c>
      <c r="L557" s="6"/>
      <c r="M557" s="438">
        <f t="shared" ref="M557" si="112">+(K557-K556)/K556</f>
        <v>2.5660924000206944E-3</v>
      </c>
      <c r="N557" s="29"/>
      <c r="O557" s="29"/>
      <c r="P557" s="29"/>
      <c r="Q557" s="332">
        <f t="shared" ref="Q557" si="113">+K557-K556</f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ref="K558" si="114">SUM(E558:I558)</f>
        <v>3884102</v>
      </c>
      <c r="L558" s="6"/>
      <c r="M558" s="438">
        <f t="shared" ref="M558" si="115">+(K558-K557)/K557</f>
        <v>2.162694931522401E-3</v>
      </c>
      <c r="N558" s="29"/>
      <c r="O558" s="29"/>
      <c r="P558" s="29"/>
      <c r="Q558" s="332">
        <f t="shared" ref="Q558" si="116">+K558-K557</f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ref="K559" si="117">SUM(E559:I559)</f>
        <v>3891229</v>
      </c>
      <c r="L559" s="6"/>
      <c r="M559" s="438">
        <f t="shared" ref="M559" si="118">+(K559-K558)/K558</f>
        <v>1.8349157668876874E-3</v>
      </c>
      <c r="N559" s="29"/>
      <c r="O559" s="29"/>
      <c r="P559" s="29"/>
      <c r="Q559" s="332">
        <f t="shared" ref="Q559" si="119">+K559-K558</f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ref="K560" si="120">SUM(E560:I560)</f>
        <v>3897741</v>
      </c>
      <c r="L560" s="6"/>
      <c r="M560" s="438">
        <f t="shared" ref="M560" si="121">+(K560-K559)/K559</f>
        <v>1.673507264671393E-3</v>
      </c>
      <c r="N560" s="29"/>
      <c r="O560" s="29"/>
      <c r="P560" s="29"/>
      <c r="Q560" s="332">
        <f t="shared" ref="Q560" si="122">+K560-K559</f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ref="K561" si="123">SUM(E561:I561)</f>
        <v>3905648</v>
      </c>
      <c r="L561" s="6"/>
      <c r="M561" s="438">
        <f t="shared" ref="M561" si="124">+(K561-K560)/K560</f>
        <v>2.0286109313061079E-3</v>
      </c>
      <c r="N561" s="29"/>
      <c r="O561" s="29"/>
      <c r="P561" s="29"/>
      <c r="Q561" s="332">
        <f t="shared" ref="Q561" si="125">+K561-K560</f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ref="K562" si="126">SUM(E562:I562)</f>
        <v>3913047</v>
      </c>
      <c r="L562" s="6"/>
      <c r="M562" s="438">
        <f t="shared" ref="M562" si="127">+(K562-K561)/K561</f>
        <v>1.8944359553139454E-3</v>
      </c>
      <c r="N562" s="29"/>
      <c r="O562" s="29"/>
      <c r="P562" s="29"/>
      <c r="Q562" s="332">
        <f t="shared" ref="Q562" si="128">+K562-K561</f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ref="K563" si="129">SUM(E563:I563)</f>
        <v>3920942</v>
      </c>
      <c r="L563" s="6"/>
      <c r="M563" s="438">
        <f t="shared" ref="M563" si="130">+(K563-K562)/K562</f>
        <v>2.0176092952627453E-3</v>
      </c>
      <c r="N563" s="29"/>
      <c r="O563" s="29"/>
      <c r="P563" s="29"/>
      <c r="Q563" s="332">
        <f t="shared" ref="Q563" si="131">+K563-K562</f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ref="K564" si="132">SUM(E564:I564)</f>
        <v>3929740</v>
      </c>
      <c r="L564" s="6"/>
      <c r="M564" s="438">
        <f t="shared" ref="M564" si="133">+(K564-K563)/K563</f>
        <v>2.2438485445589349E-3</v>
      </c>
      <c r="N564" s="29"/>
      <c r="O564" s="29"/>
      <c r="P564" s="29"/>
      <c r="Q564" s="332">
        <f t="shared" ref="Q564" si="134">+K564-K563</f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ref="K565" si="135">SUM(E565:I565)</f>
        <v>3936070</v>
      </c>
      <c r="L565" s="6"/>
      <c r="M565" s="438">
        <f t="shared" ref="M565" si="136">+(K565-K564)/K564</f>
        <v>1.6107935893977718E-3</v>
      </c>
      <c r="N565" s="29"/>
      <c r="O565" s="29"/>
      <c r="P565" s="29"/>
      <c r="Q565" s="332">
        <f t="shared" ref="Q565" si="137">+K565-K564</f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ref="K566:K567" si="138">SUM(E566:I566)</f>
        <v>3941000</v>
      </c>
      <c r="L566" s="6"/>
      <c r="M566" s="438">
        <f t="shared" ref="M566:M567" si="139">+(K566-K565)/K565</f>
        <v>1.2525183749272752E-3</v>
      </c>
      <c r="N566" s="29"/>
      <c r="O566" s="29"/>
      <c r="P566" s="29"/>
      <c r="Q566" s="332">
        <f t="shared" ref="Q566:Q567" si="140">+K566-K565</f>
        <v>4930</v>
      </c>
      <c r="R566" s="6"/>
      <c r="S566" s="7">
        <f t="shared" ref="S566" si="141"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138"/>
        <v>3949161</v>
      </c>
      <c r="L567" s="6"/>
      <c r="M567" s="438">
        <f t="shared" si="139"/>
        <v>2.0707942146663285E-3</v>
      </c>
      <c r="N567" s="29"/>
      <c r="O567" s="29"/>
      <c r="P567" s="29"/>
      <c r="Q567" s="332">
        <f t="shared" si="140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ref="K568" si="142">SUM(E568:I568)</f>
        <v>3954218</v>
      </c>
      <c r="L568" s="6"/>
      <c r="M568" s="438">
        <f t="shared" ref="M568" si="143">+(K568-K567)/K567</f>
        <v>1.2805251545834671E-3</v>
      </c>
      <c r="N568" s="29"/>
      <c r="O568" s="29"/>
      <c r="P568" s="29"/>
      <c r="Q568" s="332">
        <f t="shared" ref="Q568" si="144">+K568-K567</f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ref="K569" si="145">SUM(E569:I569)</f>
        <v>3964178</v>
      </c>
      <c r="L569" s="6"/>
      <c r="M569" s="438">
        <f t="shared" ref="M569" si="146">+(K569-K568)/K568</f>
        <v>2.5188292602987493E-3</v>
      </c>
      <c r="N569" s="29"/>
      <c r="O569" s="29"/>
      <c r="P569" s="29"/>
      <c r="Q569" s="332">
        <f t="shared" ref="Q569" si="147">+K569-K568</f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ref="K570" si="148">SUM(E570:I570)</f>
        <v>3971598</v>
      </c>
      <c r="L570" s="6"/>
      <c r="M570" s="438">
        <f t="shared" ref="M570" si="149">+(K570-K569)/K569</f>
        <v>1.8717625696928846E-3</v>
      </c>
      <c r="N570" s="29"/>
      <c r="O570" s="29"/>
      <c r="P570" s="29"/>
      <c r="Q570" s="332">
        <f t="shared" ref="Q570" si="150">+K570-K569</f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ref="K571" si="151">SUM(E571:I571)</f>
        <v>3979753</v>
      </c>
      <c r="L571" s="6"/>
      <c r="M571" s="438">
        <f t="shared" ref="M571" si="152">+(K571-K570)/K570</f>
        <v>2.0533296673026827E-3</v>
      </c>
      <c r="N571" s="29"/>
      <c r="O571" s="29"/>
      <c r="P571" s="29"/>
      <c r="Q571" s="332">
        <f t="shared" ref="Q571" si="153">+K571-K570</f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ref="K572" si="154">SUM(E572:I572)</f>
        <v>3985232</v>
      </c>
      <c r="L572" s="6"/>
      <c r="M572" s="438">
        <f t="shared" ref="M572" si="155">+(K572-K571)/K571</f>
        <v>1.3767186054008879E-3</v>
      </c>
      <c r="N572" s="29"/>
      <c r="O572" s="29"/>
      <c r="P572" s="29"/>
      <c r="Q572" s="332">
        <f t="shared" ref="Q572" si="156">+K572-K571</f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ref="K573" si="157">SUM(E573:I573)</f>
        <v>3990337</v>
      </c>
      <c r="L573" s="6"/>
      <c r="M573" s="438">
        <f t="shared" ref="M573" si="158">+(K573-K572)/K572</f>
        <v>1.2809793758556591E-3</v>
      </c>
      <c r="N573" s="29"/>
      <c r="O573" s="29"/>
      <c r="P573" s="29"/>
      <c r="Q573" s="332">
        <f t="shared" ref="Q573" si="159">+K573-K572</f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ref="K574" si="160">SUM(E574:I574)</f>
        <v>3998412</v>
      </c>
      <c r="L574" s="6"/>
      <c r="M574" s="438">
        <f t="shared" ref="M574" si="161">+(K574-K573)/K573</f>
        <v>2.0236386049599319E-3</v>
      </c>
      <c r="N574" s="29"/>
      <c r="O574" s="29"/>
      <c r="P574" s="29"/>
      <c r="Q574" s="332">
        <f t="shared" ref="Q574" si="162">+K574-K573</f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ref="K575" si="163">SUM(E575:I575)</f>
        <v>4004361</v>
      </c>
      <c r="L575" s="6"/>
      <c r="M575" s="438">
        <f t="shared" ref="M575" si="164">+(K575-K574)/K574</f>
        <v>1.4878406727470805E-3</v>
      </c>
      <c r="N575" s="29"/>
      <c r="O575" s="29"/>
      <c r="P575" s="29"/>
      <c r="Q575" s="332">
        <f t="shared" ref="Q575" si="165">+K575-K574</f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ref="K576" si="166">SUM(E576:I576)</f>
        <v>4012773</v>
      </c>
      <c r="L576" s="6"/>
      <c r="M576" s="438">
        <f t="shared" ref="M576" si="167">+(K576-K575)/K575</f>
        <v>2.1007097012482141E-3</v>
      </c>
      <c r="N576" s="29"/>
      <c r="O576" s="29"/>
      <c r="P576" s="29"/>
      <c r="Q576" s="332">
        <f t="shared" ref="Q576" si="168">+K576-K575</f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ref="K577" si="169">SUM(E577:I577)</f>
        <v>4020908</v>
      </c>
      <c r="L577" s="6"/>
      <c r="M577" s="438">
        <f t="shared" ref="M577" si="170">+(K577-K576)/K576</f>
        <v>2.0272763996368598E-3</v>
      </c>
      <c r="N577" s="29"/>
      <c r="O577" s="29"/>
      <c r="P577" s="29"/>
      <c r="Q577" s="332">
        <f t="shared" ref="Q577" si="171">+K577-K576</f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ref="K578" si="172">SUM(E578:I578)</f>
        <v>4029100</v>
      </c>
      <c r="L578" s="6"/>
      <c r="M578" s="438">
        <f t="shared" ref="M578" si="173">+(K578-K577)/K577</f>
        <v>2.0373507675380785E-3</v>
      </c>
      <c r="N578" s="29"/>
      <c r="O578" s="29"/>
      <c r="P578" s="29"/>
      <c r="Q578" s="332">
        <f t="shared" ref="Q578" si="174">+K578-K577</f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ref="K579" si="175">SUM(E579:I579)</f>
        <v>4034698</v>
      </c>
      <c r="L579" s="6"/>
      <c r="M579" s="438">
        <f t="shared" ref="M579" si="176">+(K579-K578)/K578</f>
        <v>1.3893921719490706E-3</v>
      </c>
      <c r="N579" s="29"/>
      <c r="O579" s="29"/>
      <c r="P579" s="29"/>
      <c r="Q579" s="332">
        <f t="shared" ref="Q579" si="177">+K579-K578</f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ref="K580" si="178">SUM(E580:I580)</f>
        <v>4038338</v>
      </c>
      <c r="L580" s="6"/>
      <c r="M580" s="438">
        <f t="shared" ref="M580" si="179">+(K580-K579)/K579</f>
        <v>9.0217409084893097E-4</v>
      </c>
      <c r="N580" s="29"/>
      <c r="O580" s="29"/>
      <c r="P580" s="29"/>
      <c r="Q580" s="332">
        <f t="shared" ref="Q580" si="180">+K580-K579</f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ref="K581" si="181">SUM(E581:I581)</f>
        <v>4045188</v>
      </c>
      <c r="L581" s="6"/>
      <c r="M581" s="438">
        <f t="shared" ref="M581" si="182">+(K581-K580)/K580</f>
        <v>1.6962423650521575E-3</v>
      </c>
      <c r="N581" s="29"/>
      <c r="O581" s="29"/>
      <c r="P581" s="29"/>
      <c r="Q581" s="332">
        <f t="shared" ref="Q581" si="183">+K581-K580</f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ref="K582" si="184">SUM(E582:I582)</f>
        <v>4052038</v>
      </c>
      <c r="L582" s="6"/>
      <c r="M582" s="438">
        <f t="shared" ref="M582" si="185">+(K582-K581)/K581</f>
        <v>1.6933699991199421E-3</v>
      </c>
      <c r="N582" s="29"/>
      <c r="O582" s="29"/>
      <c r="P582" s="29"/>
      <c r="Q582" s="332">
        <f t="shared" ref="Q582" si="186">+K582-K581</f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ref="K583" si="187">SUM(E583:I583)</f>
        <v>4059557</v>
      </c>
      <c r="L583" s="6"/>
      <c r="M583" s="438">
        <f t="shared" ref="M583" si="188">+(K583-K582)/K582</f>
        <v>1.8556094488748624E-3</v>
      </c>
      <c r="N583" s="29"/>
      <c r="O583" s="29"/>
      <c r="P583" s="29"/>
      <c r="Q583" s="332">
        <f t="shared" ref="Q583" si="189">+K583-K582</f>
        <v>7519</v>
      </c>
      <c r="R583" s="6"/>
      <c r="S583" s="7">
        <f t="shared" ref="S583" si="190"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ref="K584" si="191">SUM(E584:I584)</f>
        <v>4066605</v>
      </c>
      <c r="L584" s="6"/>
      <c r="M584" s="438">
        <f t="shared" ref="M584" si="192">+(K584-K583)/K583</f>
        <v>1.7361500281927315E-3</v>
      </c>
      <c r="N584" s="29"/>
      <c r="O584" s="29"/>
      <c r="P584" s="29"/>
      <c r="Q584" s="332">
        <f t="shared" ref="Q584" si="193">+K584-K583</f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" si="194">SUM(E585:I585)</f>
        <v>4074705</v>
      </c>
      <c r="L585" s="6"/>
      <c r="M585" s="438">
        <f t="shared" ref="M585" si="195">+(K585-K584)/K584</f>
        <v>1.9918334827208443E-3</v>
      </c>
      <c r="N585" s="29"/>
      <c r="O585" s="29"/>
      <c r="P585" s="29"/>
      <c r="Q585" s="332">
        <f t="shared" ref="Q585" si="196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ref="K586" si="197">SUM(E586:I586)</f>
        <v>4080425</v>
      </c>
      <c r="L586" s="6"/>
      <c r="M586" s="438">
        <f t="shared" ref="M586" si="198">+(K586-K585)/K585</f>
        <v>1.403782605121107E-3</v>
      </c>
      <c r="N586" s="29"/>
      <c r="O586" s="29"/>
      <c r="P586" s="29"/>
      <c r="Q586" s="332">
        <f t="shared" ref="Q586" si="199">+K586-K585</f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ref="K587" si="200">SUM(E587:I587)</f>
        <v>4084654</v>
      </c>
      <c r="L587" s="6"/>
      <c r="M587" s="438">
        <f t="shared" ref="M587" si="201">+(K587-K586)/K586</f>
        <v>1.0364116482964396E-3</v>
      </c>
      <c r="N587" s="29"/>
      <c r="O587" s="29"/>
      <c r="P587" s="29"/>
      <c r="Q587" s="332">
        <f t="shared" ref="Q587" si="202">+K587-K586</f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ref="K588" si="203">SUM(E588:I588)</f>
        <v>4091503</v>
      </c>
      <c r="L588" s="6"/>
      <c r="M588" s="438">
        <f t="shared" ref="M588" si="204">+(K588-K587)/K587</f>
        <v>1.676763809125571E-3</v>
      </c>
      <c r="N588" s="29"/>
      <c r="O588" s="29"/>
      <c r="P588" s="29"/>
      <c r="Q588" s="332">
        <f t="shared" ref="Q588" si="205">+K588-K587</f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ref="K589" si="206">SUM(E589:I589)</f>
        <v>4096690</v>
      </c>
      <c r="L589" s="6"/>
      <c r="M589" s="438">
        <f t="shared" ref="M589" si="207">+(K589-K588)/K588</f>
        <v>1.267749284309458E-3</v>
      </c>
      <c r="N589" s="29"/>
      <c r="O589" s="29"/>
      <c r="P589" s="29"/>
      <c r="Q589" s="332">
        <f t="shared" ref="Q589" si="208">+K589-K588</f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ref="K590" si="209">SUM(E590:I590)</f>
        <v>4102955</v>
      </c>
      <c r="L590" s="6"/>
      <c r="M590" s="438">
        <f t="shared" ref="M590" si="210">+(K590-K589)/K589</f>
        <v>1.5292833970839874E-3</v>
      </c>
      <c r="N590" s="29"/>
      <c r="O590" s="29"/>
      <c r="P590" s="29"/>
      <c r="Q590" s="332">
        <f t="shared" ref="Q590" si="211">+K590-K589</f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ref="K591" si="212">SUM(E591:I591)</f>
        <v>4109196</v>
      </c>
      <c r="L591" s="6"/>
      <c r="M591" s="438">
        <f t="shared" ref="M591" si="213">+(K591-K590)/K590</f>
        <v>1.5210988178032661E-3</v>
      </c>
      <c r="N591" s="29"/>
      <c r="O591" s="29"/>
      <c r="P591" s="29"/>
      <c r="Q591" s="332">
        <f t="shared" ref="Q591" si="214">+K591-K590</f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ref="K592" si="215">SUM(E592:I592)</f>
        <v>4115025</v>
      </c>
      <c r="L592" s="6"/>
      <c r="M592" s="438">
        <f t="shared" ref="M592" si="216">+(K592-K591)/K591</f>
        <v>1.4185256677948679E-3</v>
      </c>
      <c r="N592" s="29"/>
      <c r="O592" s="29"/>
      <c r="P592" s="29"/>
      <c r="Q592" s="332">
        <f t="shared" ref="Q592" si="217">+K592-K591</f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ref="K593" si="218">SUM(E593:I593)</f>
        <v>4119795</v>
      </c>
      <c r="L593" s="6"/>
      <c r="M593" s="438">
        <f t="shared" ref="M593" si="219">+(K593-K592)/K592</f>
        <v>1.1591667122313959E-3</v>
      </c>
      <c r="N593" s="29"/>
      <c r="O593" s="29"/>
      <c r="P593" s="29"/>
      <c r="Q593" s="332">
        <f t="shared" ref="Q593" si="220">+K593-K592</f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ref="K594" si="221">SUM(E594:I594)</f>
        <v>4122877</v>
      </c>
      <c r="L594" s="6"/>
      <c r="M594" s="438">
        <f t="shared" ref="M594" si="222">+(K594-K593)/K593</f>
        <v>7.4809547562439398E-4</v>
      </c>
      <c r="N594" s="29"/>
      <c r="O594" s="29"/>
      <c r="P594" s="29"/>
      <c r="Q594" s="332">
        <f t="shared" ref="Q594" si="223">+K594-K593</f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ref="K595" si="224">SUM(E595:I595)</f>
        <v>4129387</v>
      </c>
      <c r="L595" s="6"/>
      <c r="M595" s="438">
        <f t="shared" ref="M595" si="225">+(K595-K594)/K594</f>
        <v>1.5789944740044392E-3</v>
      </c>
      <c r="N595" s="29"/>
      <c r="O595" s="29"/>
      <c r="P595" s="29"/>
      <c r="Q595" s="332">
        <f t="shared" ref="Q595" si="226">+K595-K594</f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ref="K596" si="227">SUM(E596:I596)</f>
        <v>4133546</v>
      </c>
      <c r="L596" s="6"/>
      <c r="M596" s="438">
        <f t="shared" ref="M596" si="228">+(K596-K595)/K595</f>
        <v>1.0071712823235023E-3</v>
      </c>
      <c r="N596" s="29"/>
      <c r="O596" s="29"/>
      <c r="P596" s="29"/>
      <c r="Q596" s="332">
        <f t="shared" ref="Q596" si="229">+K596-K595</f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ref="K597" si="230">SUM(E597:I597)</f>
        <v>4139348</v>
      </c>
      <c r="L597" s="6"/>
      <c r="M597" s="438">
        <f t="shared" ref="M597" si="231">+(K597-K596)/K596</f>
        <v>1.4036374580082089E-3</v>
      </c>
      <c r="N597" s="29"/>
      <c r="O597" s="29"/>
      <c r="P597" s="29"/>
      <c r="Q597" s="332">
        <f t="shared" ref="Q597" si="232">+K597-K596</f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ref="K598" si="233">SUM(E598:I598)</f>
        <v>4145190</v>
      </c>
      <c r="L598" s="6"/>
      <c r="M598" s="438">
        <f t="shared" ref="M598" si="234">+(K598-K597)/K597</f>
        <v>1.411333379073226E-3</v>
      </c>
      <c r="N598" s="29"/>
      <c r="O598" s="29"/>
      <c r="P598" s="29"/>
      <c r="Q598" s="332">
        <f t="shared" ref="Q598" si="235">+K598-K597</f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ref="K599" si="236">SUM(E599:I599)</f>
        <v>4152501</v>
      </c>
      <c r="L599" s="6"/>
      <c r="M599" s="438">
        <f t="shared" ref="M599" si="237">+(K599-K598)/K598</f>
        <v>1.7637309749372165E-3</v>
      </c>
      <c r="N599" s="29"/>
      <c r="O599" s="29"/>
      <c r="P599" s="29"/>
      <c r="Q599" s="332">
        <f t="shared" ref="Q599" si="238">+K599-K598</f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ref="K600" si="239">SUM(E600:I600)</f>
        <v>4155583</v>
      </c>
      <c r="L600" s="6"/>
      <c r="M600" s="438">
        <f t="shared" ref="M600" si="240">+(K600-K599)/K599</f>
        <v>7.4220331313586683E-4</v>
      </c>
      <c r="N600" s="29"/>
      <c r="O600" s="29"/>
      <c r="P600" s="29"/>
      <c r="Q600" s="332">
        <f t="shared" ref="Q600" si="241">+K600-K599</f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ref="K601" si="242">SUM(E601:I601)</f>
        <v>4158128</v>
      </c>
      <c r="L601" s="6"/>
      <c r="M601" s="438">
        <f t="shared" ref="M601" si="243">+(K601-K600)/K600</f>
        <v>6.1242911042806746E-4</v>
      </c>
      <c r="N601" s="29"/>
      <c r="O601" s="29"/>
      <c r="P601" s="29"/>
      <c r="Q601" s="332">
        <f t="shared" ref="Q601" si="244">+K601-K600</f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ref="K602" si="245">SUM(E602:I602)</f>
        <v>4167942</v>
      </c>
      <c r="L602" s="6"/>
      <c r="M602" s="438">
        <f t="shared" ref="M602" si="246">+(K602-K601)/K601</f>
        <v>2.360196703901371E-3</v>
      </c>
      <c r="N602" s="29"/>
      <c r="O602" s="29"/>
      <c r="P602" s="29"/>
      <c r="Q602" s="332">
        <f t="shared" ref="Q602" si="247">+K602-K601</f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ref="K603" si="248">SUM(E603:I603)</f>
        <v>4172527</v>
      </c>
      <c r="L603" s="6"/>
      <c r="M603" s="438">
        <f t="shared" ref="M603" si="249">+(K603-K602)/K602</f>
        <v>1.1000632926273927E-3</v>
      </c>
      <c r="N603" s="29"/>
      <c r="O603" s="29"/>
      <c r="P603" s="29"/>
      <c r="Q603" s="332">
        <f t="shared" ref="Q603" si="250">+K603-K602</f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ref="K604" si="251">SUM(E604:I604)</f>
        <v>4178230</v>
      </c>
      <c r="L604" s="6"/>
      <c r="M604" s="438">
        <f t="shared" ref="M604" si="252">+(K604-K603)/K603</f>
        <v>1.3667976264743163E-3</v>
      </c>
      <c r="N604" s="29"/>
      <c r="O604" s="29"/>
      <c r="P604" s="29"/>
      <c r="Q604" s="332">
        <f t="shared" ref="Q604" si="253">+K604-K603</f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ref="K605" si="254">SUM(E605:I605)</f>
        <v>4184800</v>
      </c>
      <c r="L605" s="6"/>
      <c r="M605" s="438">
        <f t="shared" ref="M605" si="255">+(K605-K604)/K604</f>
        <v>1.572436175126788E-3</v>
      </c>
      <c r="N605" s="29"/>
      <c r="O605" s="29"/>
      <c r="P605" s="29"/>
      <c r="Q605" s="332">
        <f t="shared" ref="Q605" si="256">+K605-K604</f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ref="K606" si="257">SUM(E606:I606)</f>
        <v>4191365</v>
      </c>
      <c r="L606" s="6"/>
      <c r="M606" s="438">
        <f t="shared" ref="M606" si="258">+(K606-K605)/K605</f>
        <v>1.5687727012043586E-3</v>
      </c>
      <c r="N606" s="29"/>
      <c r="O606" s="29"/>
      <c r="P606" s="29"/>
      <c r="Q606" s="332">
        <f t="shared" ref="Q606" si="259">+K606-K605</f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ref="K607" si="260">SUM(E607:I607)</f>
        <v>4196877</v>
      </c>
      <c r="L607" s="6"/>
      <c r="M607" s="438">
        <f t="shared" ref="M607" si="261">+(K607-K606)/K606</f>
        <v>1.3150847039091083E-3</v>
      </c>
      <c r="N607" s="29"/>
      <c r="O607" s="29"/>
      <c r="P607" s="29"/>
      <c r="Q607" s="332">
        <f t="shared" ref="Q607" si="262">+K607-K606</f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ref="K608" si="263">SUM(E608:I608)</f>
        <v>4201735</v>
      </c>
      <c r="L608" s="6"/>
      <c r="M608" s="438">
        <f t="shared" ref="M608" si="264">+(K608-K607)/K607</f>
        <v>1.1575273709474925E-3</v>
      </c>
      <c r="N608" s="29"/>
      <c r="O608" s="29"/>
      <c r="P608" s="29"/>
      <c r="Q608" s="332">
        <f t="shared" ref="Q608" si="265">+K608-K607</f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3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ref="K609" si="266">SUM(E609:I609)</f>
        <v>4208746</v>
      </c>
      <c r="L609" s="6"/>
      <c r="M609" s="438">
        <f t="shared" ref="M609" si="267">+(K609-K608)/K608</f>
        <v>1.6685964250482241E-3</v>
      </c>
      <c r="N609" s="29"/>
      <c r="O609" s="29"/>
      <c r="P609" s="29"/>
      <c r="Q609" s="332">
        <f t="shared" ref="Q609" si="268">+K609-K608</f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3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ref="K610" si="269">SUM(E610:I610)</f>
        <v>4214734</v>
      </c>
      <c r="L610" s="6"/>
      <c r="M610" s="438">
        <f t="shared" ref="M610" si="270">+(K610-K609)/K609</f>
        <v>1.4227515749346718E-3</v>
      </c>
      <c r="N610" s="29"/>
      <c r="O610" s="29"/>
      <c r="P610" s="29"/>
      <c r="Q610" s="332">
        <f t="shared" ref="Q610" si="271">+K610-K609</f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3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ref="K611" si="272">SUM(E611:I611)</f>
        <v>4222008</v>
      </c>
      <c r="L611" s="6"/>
      <c r="M611" s="438">
        <f t="shared" ref="M611" si="273">+(K611-K610)/K610</f>
        <v>1.7258503146343281E-3</v>
      </c>
      <c r="N611" s="29"/>
      <c r="O611" s="29"/>
      <c r="P611" s="29"/>
      <c r="Q611" s="332">
        <f t="shared" ref="Q611" si="274">+K611-K610</f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3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ref="K612" si="275">SUM(E612:I612)</f>
        <v>4231019</v>
      </c>
      <c r="L612" s="6"/>
      <c r="M612" s="438">
        <f t="shared" ref="M612" si="276">+(K612-K611)/K611</f>
        <v>2.1342924977877827E-3</v>
      </c>
      <c r="N612" s="29"/>
      <c r="O612" s="29"/>
      <c r="P612" s="29"/>
      <c r="Q612" s="332">
        <f t="shared" ref="Q612" si="277">+K612-K611</f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3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ref="K613" si="278">SUM(E613:I613)</f>
        <v>4239542</v>
      </c>
      <c r="L613" s="6"/>
      <c r="M613" s="438">
        <f t="shared" ref="M613" si="279">+(K613-K612)/K612</f>
        <v>2.0144083493834463E-3</v>
      </c>
      <c r="N613" s="29"/>
      <c r="O613" s="29"/>
      <c r="P613" s="29"/>
      <c r="Q613" s="332">
        <f t="shared" ref="Q613" si="280">+K613-K612</f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3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ref="K614" si="281">SUM(E614:I614)</f>
        <v>4246586</v>
      </c>
      <c r="L614" s="6"/>
      <c r="M614" s="438">
        <f t="shared" ref="M614" si="282">+(K614-K613)/K613</f>
        <v>1.6615002280906759E-3</v>
      </c>
      <c r="N614" s="29"/>
      <c r="O614" s="29"/>
      <c r="P614" s="29"/>
      <c r="Q614" s="332">
        <f t="shared" ref="Q614" si="283">+K614-K613</f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3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ref="K615" si="284">SUM(E615:I615)</f>
        <v>4252678</v>
      </c>
      <c r="L615" s="6"/>
      <c r="M615" s="438">
        <f t="shared" ref="M615" si="285">+(K615-K614)/K614</f>
        <v>1.434564141642251E-3</v>
      </c>
      <c r="N615" s="29"/>
      <c r="O615" s="29"/>
      <c r="P615" s="29"/>
      <c r="Q615" s="332">
        <f t="shared" ref="Q615" si="286">+K615-K614</f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3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ref="K616" si="287">SUM(E616:I616)</f>
        <v>4262779</v>
      </c>
      <c r="L616" s="6"/>
      <c r="M616" s="438">
        <f t="shared" ref="M616" si="288">+(K616-K615)/K615</f>
        <v>2.3752092211072645E-3</v>
      </c>
      <c r="N616" s="29"/>
      <c r="O616" s="29"/>
      <c r="P616" s="29"/>
      <c r="Q616" s="332">
        <f t="shared" ref="Q616" si="289">+K616-K615</f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3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" si="290">SUM(E617:I617)</f>
        <v>4270086</v>
      </c>
      <c r="L617" s="6"/>
      <c r="M617" s="438">
        <f t="shared" ref="M617" si="291">+(K617-K616)/K616</f>
        <v>1.7141400011588684E-3</v>
      </c>
      <c r="N617" s="29"/>
      <c r="O617" s="29"/>
      <c r="P617" s="29"/>
      <c r="Q617" s="332">
        <f t="shared" ref="Q617" si="292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3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ref="K618" si="293">SUM(E618:I618)</f>
        <v>4278943</v>
      </c>
      <c r="L618" s="6"/>
      <c r="M618" s="438">
        <f t="shared" ref="M618" si="294">+(K618-K617)/K617</f>
        <v>2.0741971004799437E-3</v>
      </c>
      <c r="N618" s="29"/>
      <c r="O618" s="29"/>
      <c r="P618" s="29"/>
      <c r="Q618" s="332">
        <f t="shared" ref="Q618" si="295">+K618-K617</f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3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ref="K619" si="296">SUM(E619:I619)</f>
        <v>4290266</v>
      </c>
      <c r="L619" s="6"/>
      <c r="M619" s="438">
        <f t="shared" ref="M619" si="297">+(K619-K618)/K618</f>
        <v>2.6462142636627783E-3</v>
      </c>
      <c r="N619" s="29"/>
      <c r="O619" s="29"/>
      <c r="P619" s="29"/>
      <c r="Q619" s="332">
        <f t="shared" ref="Q619" si="298">+K619-K618</f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3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ref="K620" si="299">SUM(E620:I620)</f>
        <v>4300955</v>
      </c>
      <c r="L620" s="6"/>
      <c r="M620" s="438">
        <f t="shared" ref="M620" si="300">+(K620-K619)/K619</f>
        <v>2.4914539098508113E-3</v>
      </c>
      <c r="N620" s="29"/>
      <c r="O620" s="29"/>
      <c r="P620" s="29"/>
      <c r="Q620" s="332">
        <f t="shared" ref="Q620" si="301">+K620-K619</f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3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ref="K621" si="302">SUM(E621:I621)</f>
        <v>4309043</v>
      </c>
      <c r="L621" s="6"/>
      <c r="M621" s="438">
        <f t="shared" ref="M621" si="303">+(K621-K620)/K620</f>
        <v>1.8805125838331255E-3</v>
      </c>
      <c r="N621" s="29"/>
      <c r="O621" s="29"/>
      <c r="P621" s="29"/>
      <c r="Q621" s="332">
        <f t="shared" ref="Q621" si="304">+K621-K620</f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3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ref="K622" si="305">SUM(E622:I622)</f>
        <v>4321579</v>
      </c>
      <c r="L622" s="6"/>
      <c r="M622" s="438">
        <f t="shared" ref="M622" si="306">+(K622-K621)/K621</f>
        <v>2.9092306574800947E-3</v>
      </c>
      <c r="N622" s="29"/>
      <c r="O622" s="29"/>
      <c r="P622" s="29"/>
      <c r="Q622" s="332">
        <f t="shared" ref="Q622" si="307">+K622-K621</f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3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ref="K623" si="308">SUM(E623:I623)</f>
        <v>4328092</v>
      </c>
      <c r="L623" s="6"/>
      <c r="M623" s="438">
        <f t="shared" ref="M623" si="309">+(K623-K622)/K622</f>
        <v>1.5070880342578489E-3</v>
      </c>
      <c r="N623" s="29"/>
      <c r="O623" s="29"/>
      <c r="P623" s="29"/>
      <c r="Q623" s="332">
        <f t="shared" ref="Q623" si="310">+K623-K622</f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3">
      <c r="C624" s="158">
        <f t="shared" ref="C624:C632" si="311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ref="K624" si="312">SUM(E624:I624)</f>
        <v>4336950</v>
      </c>
      <c r="L624" s="6"/>
      <c r="M624" s="438">
        <f t="shared" ref="M624" si="313">+(K624-K623)/K623</f>
        <v>2.0466293230365713E-3</v>
      </c>
      <c r="N624" s="29"/>
      <c r="O624" s="29"/>
      <c r="P624" s="29"/>
      <c r="Q624" s="332">
        <f t="shared" ref="Q624" si="314">+K624-K623</f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3">
      <c r="C625" s="158">
        <f t="shared" si="311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ref="K625" si="315">SUM(E625:I625)</f>
        <v>4347074</v>
      </c>
      <c r="L625" s="6"/>
      <c r="M625" s="438">
        <f t="shared" ref="M625" si="316">+(K625-K624)/K624</f>
        <v>2.3343594000391982E-3</v>
      </c>
      <c r="N625" s="29"/>
      <c r="O625" s="29"/>
      <c r="P625" s="29"/>
      <c r="Q625" s="332">
        <f t="shared" ref="Q625" si="317">+K625-K624</f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3">
      <c r="C626" s="158">
        <f t="shared" si="311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ref="K626" si="318">SUM(E626:I626)</f>
        <v>4361768</v>
      </c>
      <c r="L626" s="6"/>
      <c r="M626" s="438">
        <f t="shared" ref="M626" si="319">+(K626-K625)/K625</f>
        <v>3.3802047078103571E-3</v>
      </c>
      <c r="N626" s="29"/>
      <c r="O626" s="29"/>
      <c r="P626" s="29"/>
      <c r="Q626" s="332">
        <f t="shared" ref="Q626" si="320">+K626-K625</f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3">
      <c r="C627" s="158">
        <f t="shared" si="311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ref="K627" si="321">SUM(E627:I627)</f>
        <v>4368876</v>
      </c>
      <c r="L627" s="6"/>
      <c r="M627" s="438">
        <f t="shared" ref="M627" si="322">+(K627-K626)/K626</f>
        <v>1.6296144132379347E-3</v>
      </c>
      <c r="N627" s="29"/>
      <c r="O627" s="29"/>
      <c r="P627" s="29"/>
      <c r="Q627" s="332">
        <f t="shared" ref="Q627" si="323">+K627-K626</f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3">
      <c r="C628" s="158">
        <f t="shared" si="311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ref="K628" si="324">SUM(E628:I628)</f>
        <v>4374324</v>
      </c>
      <c r="L628" s="6"/>
      <c r="M628" s="438">
        <f t="shared" ref="M628" si="325">+(K628-K627)/K627</f>
        <v>1.2470026615541388E-3</v>
      </c>
      <c r="N628" s="29"/>
      <c r="O628" s="29"/>
      <c r="P628" s="29"/>
      <c r="Q628" s="332">
        <f t="shared" ref="Q628" si="326">+K628-K627</f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3">
      <c r="C629" s="347">
        <f t="shared" si="311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ref="K629" si="327">SUM(E629:I629)</f>
        <v>4381021</v>
      </c>
      <c r="L629" s="6"/>
      <c r="M629" s="438">
        <f t="shared" ref="M629" si="328">+(K629-K628)/K628</f>
        <v>1.5309794153336607E-3</v>
      </c>
      <c r="N629" s="29"/>
      <c r="O629" s="29"/>
      <c r="P629" s="29"/>
      <c r="Q629" s="332">
        <f t="shared" ref="Q629" si="329">+K629-K628</f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3">
      <c r="C630" s="158">
        <f t="shared" si="311"/>
        <v>44529</v>
      </c>
      <c r="E630" s="241"/>
      <c r="F630" s="7"/>
      <c r="G630" s="7"/>
      <c r="H630" s="7"/>
      <c r="I630" s="7"/>
      <c r="J630" s="244"/>
      <c r="K630" s="7"/>
      <c r="L630" s="6"/>
      <c r="M630" s="438"/>
      <c r="N630" s="29"/>
      <c r="O630" s="29"/>
      <c r="P630" s="29"/>
      <c r="Q630" s="332"/>
      <c r="R630" s="6"/>
      <c r="S630" s="7"/>
      <c r="T630" s="6"/>
      <c r="U630" s="243"/>
      <c r="Y630" s="56"/>
    </row>
    <row r="631" spans="3:25" x14ac:dyDescent="0.3">
      <c r="C631" s="158">
        <f t="shared" si="311"/>
        <v>44530</v>
      </c>
      <c r="E631" s="241"/>
      <c r="F631" s="7"/>
      <c r="G631" s="7"/>
      <c r="H631" s="7"/>
      <c r="I631" s="7"/>
      <c r="J631" s="244"/>
      <c r="K631" s="7"/>
      <c r="L631" s="6"/>
      <c r="M631" s="438"/>
      <c r="N631" s="29"/>
      <c r="O631" s="29"/>
      <c r="P631" s="29"/>
      <c r="Q631" s="332"/>
      <c r="R631" s="6"/>
      <c r="S631" s="7"/>
      <c r="T631" s="6"/>
      <c r="U631" s="243"/>
      <c r="Y631" s="56"/>
    </row>
    <row r="632" spans="3:25" x14ac:dyDescent="0.3">
      <c r="C632" s="158">
        <f t="shared" si="311"/>
        <v>44531</v>
      </c>
      <c r="E632" s="241"/>
      <c r="F632" s="7"/>
      <c r="G632" s="7"/>
      <c r="H632" s="7"/>
      <c r="I632" s="7"/>
      <c r="J632" s="244"/>
      <c r="K632" s="7"/>
      <c r="L632" s="6"/>
      <c r="M632" s="438"/>
      <c r="N632" s="29"/>
      <c r="O632" s="29"/>
      <c r="P632" s="29"/>
      <c r="Q632" s="332"/>
      <c r="R632" s="6"/>
      <c r="S632" s="7"/>
      <c r="T632" s="6"/>
      <c r="U632" s="243"/>
      <c r="Y632" s="56"/>
    </row>
    <row r="633" spans="3:25" ht="15" thickBot="1" x14ac:dyDescent="0.35">
      <c r="C633" s="157">
        <f t="shared" si="93"/>
        <v>44532</v>
      </c>
      <c r="E633" s="245"/>
      <c r="F633" s="246"/>
      <c r="G633" s="246"/>
      <c r="H633" s="246"/>
      <c r="I633" s="246"/>
      <c r="J633" s="246"/>
      <c r="K633" s="246"/>
      <c r="L633" s="247"/>
      <c r="M633" s="248"/>
      <c r="N633" s="248"/>
      <c r="O633" s="248"/>
      <c r="P633" s="248"/>
      <c r="Q633" s="331"/>
      <c r="R633" s="247"/>
      <c r="S633" s="247"/>
      <c r="T633" s="247"/>
      <c r="U633" s="249"/>
      <c r="W633">
        <f>+W405+1</f>
        <v>396</v>
      </c>
      <c r="Y633" s="59"/>
    </row>
    <row r="634" spans="3:25" x14ac:dyDescent="0.3">
      <c r="E634" s="56"/>
      <c r="F634" s="1"/>
      <c r="G634" s="56"/>
      <c r="H634" s="56"/>
      <c r="I634" s="56"/>
      <c r="J634" s="1"/>
      <c r="K634" s="56"/>
      <c r="S634" s="56"/>
    </row>
    <row r="635" spans="3:25" x14ac:dyDescent="0.3">
      <c r="C635" s="166" t="s">
        <v>73</v>
      </c>
      <c r="E635" s="56">
        <f>+E629</f>
        <v>2715335</v>
      </c>
      <c r="F635" s="56"/>
      <c r="G635" s="56">
        <f t="shared" ref="G635:U635" si="330">+G629</f>
        <v>1247213</v>
      </c>
      <c r="H635" s="56">
        <f t="shared" si="330"/>
        <v>0</v>
      </c>
      <c r="I635" s="56">
        <f t="shared" si="330"/>
        <v>418473</v>
      </c>
      <c r="J635" s="56">
        <f t="shared" si="330"/>
        <v>0</v>
      </c>
      <c r="K635" s="56">
        <f t="shared" si="330"/>
        <v>4381021</v>
      </c>
      <c r="L635" s="56">
        <f t="shared" si="330"/>
        <v>0</v>
      </c>
      <c r="M635" s="56">
        <f t="shared" si="330"/>
        <v>1.5309794153336607E-3</v>
      </c>
      <c r="N635" s="56">
        <f t="shared" si="330"/>
        <v>0</v>
      </c>
      <c r="O635" s="56">
        <f t="shared" si="330"/>
        <v>0</v>
      </c>
      <c r="P635" s="56">
        <f t="shared" si="330"/>
        <v>0</v>
      </c>
      <c r="Q635" s="56">
        <f t="shared" si="330"/>
        <v>6697</v>
      </c>
      <c r="R635" s="56">
        <f t="shared" si="330"/>
        <v>0</v>
      </c>
      <c r="S635" s="56">
        <f t="shared" si="330"/>
        <v>94632</v>
      </c>
      <c r="T635" s="56">
        <f t="shared" si="330"/>
        <v>0</v>
      </c>
      <c r="U635" s="56">
        <f t="shared" si="330"/>
        <v>2.402125115017657E-2</v>
      </c>
      <c r="V635" s="56">
        <f>+V259</f>
        <v>0</v>
      </c>
    </row>
    <row r="636" spans="3:25" x14ac:dyDescent="0.3">
      <c r="E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</row>
    <row r="637" spans="3:25" x14ac:dyDescent="0.3">
      <c r="E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3:25" x14ac:dyDescent="0.3">
      <c r="C638" s="111"/>
      <c r="D638" s="112"/>
      <c r="E638" s="349"/>
      <c r="F638" s="10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</row>
    <row r="639" spans="3:25" x14ac:dyDescent="0.3">
      <c r="E639" s="56"/>
      <c r="K639" s="56"/>
      <c r="Q639" s="56"/>
    </row>
    <row r="640" spans="3:25" x14ac:dyDescent="0.3">
      <c r="D640" s="549" t="s">
        <v>26</v>
      </c>
      <c r="E640" t="s">
        <v>158</v>
      </c>
      <c r="K640" s="549"/>
      <c r="Q640" s="56"/>
      <c r="S640" s="59"/>
    </row>
    <row r="642" spans="3:41" x14ac:dyDescent="0.3">
      <c r="U642" s="549"/>
    </row>
    <row r="643" spans="3:41" x14ac:dyDescent="0.3">
      <c r="AO643" s="1">
        <v>3797000</v>
      </c>
    </row>
    <row r="644" spans="3:41" x14ac:dyDescent="0.3">
      <c r="C644" s="1"/>
    </row>
    <row r="645" spans="3:41" x14ac:dyDescent="0.3">
      <c r="C645" s="1"/>
      <c r="AO645" s="1">
        <v>30000</v>
      </c>
    </row>
    <row r="646" spans="3:41" x14ac:dyDescent="0.3">
      <c r="C646" s="59"/>
    </row>
    <row r="647" spans="3:41" x14ac:dyDescent="0.3">
      <c r="AO647" s="235">
        <f>+AO645/AO643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622"/>
  <sheetViews>
    <sheetView topLeftCell="A574" workbookViewId="0">
      <selection activeCell="I21" sqref="I21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667" t="s">
        <v>101</v>
      </c>
      <c r="U3" s="668"/>
      <c r="V3" s="668"/>
      <c r="W3" s="668"/>
      <c r="X3" s="668"/>
      <c r="Y3" s="668"/>
      <c r="Z3" s="668"/>
      <c r="AA3" s="668"/>
      <c r="AB3" s="668"/>
      <c r="AC3" s="668"/>
      <c r="AD3" s="669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1.273416748503013E-2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670" t="s">
        <v>91</v>
      </c>
      <c r="F15" s="670"/>
      <c r="G15" s="670"/>
      <c r="H15" s="670"/>
      <c r="I15" s="670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676" t="s">
        <v>44</v>
      </c>
      <c r="E18" s="677"/>
      <c r="F18" s="677"/>
      <c r="G18" s="677"/>
      <c r="H18" s="677"/>
      <c r="I18" s="677"/>
      <c r="J18" s="677"/>
      <c r="K18" s="677"/>
      <c r="L18" s="677"/>
      <c r="M18" s="677"/>
      <c r="N18" s="677"/>
      <c r="O18" s="678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679" t="s">
        <v>67</v>
      </c>
      <c r="F19" s="679"/>
      <c r="G19" s="679"/>
      <c r="H19" s="679"/>
      <c r="I19" s="134" t="s">
        <v>66</v>
      </c>
      <c r="J19" s="135"/>
      <c r="K19" s="684" t="s">
        <v>64</v>
      </c>
      <c r="L19" s="684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Table'!$H$618</f>
        <v>45337632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Table'!AA634</f>
        <v>731511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12539</v>
      </c>
      <c r="J22" s="116"/>
      <c r="K22" s="127"/>
      <c r="L22" s="238">
        <v>12438</v>
      </c>
      <c r="M22" s="127"/>
      <c r="N22" s="147">
        <f>+(I22-L22)/I22</f>
        <v>8.0548688093149377E-3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44593582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Table'!AP634</f>
        <v>38880081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680" t="s">
        <v>47</v>
      </c>
      <c r="E25" s="681"/>
      <c r="F25" s="681"/>
      <c r="G25" s="681"/>
      <c r="H25" s="681"/>
      <c r="I25" s="119">
        <f>+I23-I24</f>
        <v>5713501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38880081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680" t="s">
        <v>44</v>
      </c>
      <c r="E27" s="681"/>
      <c r="F27" s="681"/>
      <c r="G27" s="681"/>
      <c r="H27" s="681"/>
      <c r="I27" s="136">
        <f>+I25+I26</f>
        <v>44593582</v>
      </c>
      <c r="J27" s="116"/>
      <c r="K27" s="685">
        <v>44494639</v>
      </c>
      <c r="L27" s="685"/>
      <c r="M27" s="127"/>
      <c r="N27" s="137">
        <f>+I27-K27</f>
        <v>98943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682" t="s">
        <v>61</v>
      </c>
      <c r="F28" s="682"/>
      <c r="G28" s="682"/>
      <c r="H28" s="124"/>
      <c r="I28" s="232">
        <f>+I27/I32</f>
        <v>0.97133214614815189</v>
      </c>
      <c r="J28" s="127"/>
      <c r="K28" s="127"/>
      <c r="L28" s="127"/>
      <c r="M28" s="98"/>
      <c r="N28" s="463">
        <f>+N27/K27</f>
        <v>2.2237060963681489E-3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691" t="s">
        <v>101</v>
      </c>
      <c r="F31" s="692"/>
      <c r="G31" s="692"/>
      <c r="H31" s="692"/>
      <c r="I31" s="692"/>
      <c r="J31" s="693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686">
        <f>+'Main Table'!H634</f>
        <v>45909715</v>
      </c>
      <c r="J32" s="686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687">
        <f>+I27</f>
        <v>44593582</v>
      </c>
      <c r="J34" s="688"/>
      <c r="K34" s="22"/>
      <c r="L34" s="25">
        <f>+I34/$I$32</f>
        <v>0.97133214614815189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694">
        <f>+I21</f>
        <v>731511</v>
      </c>
      <c r="J35" s="695"/>
      <c r="K35" s="22"/>
      <c r="L35" s="25">
        <f>+I35/$I$32</f>
        <v>1.5933686366818002E-2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683" t="s">
        <v>101</v>
      </c>
      <c r="F36" s="683"/>
      <c r="G36" s="683"/>
      <c r="H36" s="233"/>
      <c r="I36" s="689">
        <f>+I32-I34-I35</f>
        <v>584622</v>
      </c>
      <c r="J36" s="690"/>
      <c r="K36" s="259"/>
      <c r="L36" s="234">
        <f>+I36/$I$32</f>
        <v>1.273416748503013E-2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671" t="s">
        <v>114</v>
      </c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3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674" t="s">
        <v>67</v>
      </c>
      <c r="F42" s="674"/>
      <c r="G42" s="674"/>
      <c r="H42" s="674"/>
      <c r="I42" s="260" t="s">
        <v>66</v>
      </c>
      <c r="J42" s="261"/>
      <c r="K42" s="675" t="s">
        <v>35</v>
      </c>
      <c r="L42" s="675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Table'!AP652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97" t="s">
        <v>47</v>
      </c>
      <c r="E48" s="698"/>
      <c r="F48" s="698"/>
      <c r="G48" s="698"/>
      <c r="H48" s="698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97" t="s">
        <v>44</v>
      </c>
      <c r="E50" s="698"/>
      <c r="F50" s="698"/>
      <c r="G50" s="698"/>
      <c r="H50" s="698"/>
      <c r="I50" s="340">
        <f>+I48+I49</f>
        <v>22172</v>
      </c>
      <c r="J50" s="336"/>
      <c r="K50" s="699">
        <v>30167</v>
      </c>
      <c r="L50" s="699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700" t="s">
        <v>61</v>
      </c>
      <c r="F51" s="700"/>
      <c r="G51" s="700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63" t="s">
        <v>115</v>
      </c>
      <c r="F54" s="664"/>
      <c r="G54" s="664"/>
      <c r="H54" s="664"/>
      <c r="I54" s="664"/>
      <c r="J54" s="665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701">
        <f>+K50</f>
        <v>30167</v>
      </c>
      <c r="J55" s="701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702">
        <f>+I50</f>
        <v>22172</v>
      </c>
      <c r="J57" s="703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704">
        <f>+I44</f>
        <v>1836</v>
      </c>
      <c r="J58" s="705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6" t="s">
        <v>101</v>
      </c>
      <c r="F59" s="706"/>
      <c r="G59" s="706"/>
      <c r="H59" s="267"/>
      <c r="I59" s="666">
        <f>+I55-I57-I58</f>
        <v>6159</v>
      </c>
      <c r="J59" s="707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8">
        <f>+I45</f>
        <v>1397</v>
      </c>
      <c r="J60" s="708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666">
        <f>+I59-I60</f>
        <v>4762</v>
      </c>
      <c r="J61" s="666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63" t="s">
        <v>104</v>
      </c>
      <c r="F64" s="664"/>
      <c r="G64" s="664"/>
      <c r="H64" s="664"/>
      <c r="I64" s="664"/>
      <c r="J64" s="664"/>
      <c r="K64" s="664"/>
      <c r="L64" s="664"/>
      <c r="M64" s="665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96">
        <v>11690000</v>
      </c>
      <c r="J65" s="696"/>
      <c r="K65" s="696"/>
      <c r="L65" s="696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662" t="s">
        <v>95</v>
      </c>
      <c r="G67" s="662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725" t="s">
        <v>118</v>
      </c>
      <c r="E72" s="726"/>
      <c r="F72" s="726"/>
      <c r="G72" s="726"/>
      <c r="H72" s="726"/>
      <c r="I72" s="726"/>
      <c r="J72" s="726"/>
      <c r="K72" s="726"/>
      <c r="L72" s="726"/>
      <c r="M72" s="726"/>
      <c r="N72" s="726"/>
      <c r="O72" s="727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728" t="s">
        <v>67</v>
      </c>
      <c r="F73" s="728"/>
      <c r="G73" s="728"/>
      <c r="H73" s="728"/>
      <c r="I73" s="355" t="s">
        <v>66</v>
      </c>
      <c r="J73" s="356"/>
      <c r="K73" s="729" t="s">
        <v>35</v>
      </c>
      <c r="L73" s="729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Table'!AP693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730" t="s">
        <v>47</v>
      </c>
      <c r="E79" s="731"/>
      <c r="F79" s="731"/>
      <c r="G79" s="731"/>
      <c r="H79" s="731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730" t="s">
        <v>44</v>
      </c>
      <c r="E81" s="731"/>
      <c r="F81" s="731"/>
      <c r="G81" s="731"/>
      <c r="H81" s="731"/>
      <c r="I81" s="370">
        <f>+I79+I80</f>
        <v>36684</v>
      </c>
      <c r="J81" s="363"/>
      <c r="K81" s="733">
        <v>48675</v>
      </c>
      <c r="L81" s="733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732" t="s">
        <v>61</v>
      </c>
      <c r="F82" s="732"/>
      <c r="G82" s="732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1.273416748503013E-2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1.273416748503013E-2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1.273416748503013E-2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1.273416748503013E-2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586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ref="AA508" si="28">+W507-W508</f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ref="AA509" si="29">+W508-W509</f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ref="AA510" si="30">+W509-W510</f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ref="AA511" si="31">+W510-W511</f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ref="AA512" si="32">+W511-W512</f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ref="AA513" si="33">+W512-W513</f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" si="34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ref="AA517" si="35">+W516-W517</f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ref="AA518" si="36">+W517-W518</f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ref="AA519" si="37">+W518-W519</f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ref="AA520" si="38">+W519-W520</f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ref="AA521" si="39">+W520-W521</f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ref="AA522" si="40">+W521-W522</f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ref="AA523" si="41">+W522-W523</f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ref="AA524" si="42">+W523-W524</f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ref="AA525" si="43">+W524-W525</f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ref="AA526" si="44">+W525-W526</f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ref="AA527" si="45">+W526-W527</f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ref="AA528" si="46">+W527-W528</f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ref="AA529" si="47">+W528-W529</f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ref="AA530" si="48">+W529-W530</f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ref="AA531" si="49">+W530-W531</f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ref="AA532" si="50">+W531-W532</f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ref="AA533" si="51">+W532-W533</f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ref="AA534" si="52">+W533-W534</f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ref="AA535" si="53">+W534-W535</f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ref="AA536" si="54">+W535-W536</f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ref="AA537" si="55">+W536-W537</f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ref="AA538" si="56">+W537-W538</f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ref="AA539" si="57">+W538-W539</f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ref="AA540" si="58">+W539-W540</f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ref="AA541" si="59">+W540-W541</f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ref="AA542" si="60">+W541-W542</f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ref="AA543" si="61">+W542-W543</f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ref="AA544" si="62">+W543-W544</f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ref="AA545" si="63">+W544-W545</f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ref="AA546" si="64">+W545-W546</f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ref="AA547" si="65">+W546-W547</f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ref="AA548" si="66">+W547-W548</f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ref="AA549" si="67">+W548-W549</f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ref="AA550:AA551" si="68">+W549-W550</f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6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ref="AA552" si="69">+W551-W552</f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ref="AA553" si="70">+W552-W553</f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ref="AA554" si="71">+W553-W554</f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ref="AA555" si="72">+W554-W555</f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ref="AA556" si="73">+W555-W556</f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ref="AA557" si="74">+W556-W557</f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ref="AA558" si="75">+W557-W558</f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ref="AA559" si="76">+W558-W559</f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ref="AA560" si="77">+W559-W560</f>
        <v>-6160</v>
      </c>
      <c r="AB560" s="581"/>
      <c r="AC560" s="583"/>
      <c r="AD560" s="251"/>
    </row>
    <row r="561" spans="15:30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ref="AA561" si="78">+W560-W561</f>
        <v>-32290</v>
      </c>
      <c r="AB561" s="581"/>
      <c r="AC561" s="583"/>
      <c r="AD561" s="251"/>
    </row>
    <row r="562" spans="15:30" x14ac:dyDescent="0.3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ref="AA562" si="79">+W561-W562</f>
        <v>57423</v>
      </c>
      <c r="AB562" s="581"/>
      <c r="AC562" s="583"/>
      <c r="AD562" s="251"/>
    </row>
    <row r="563" spans="15:30" x14ac:dyDescent="0.3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ref="AA563" si="80">+W562-W563</f>
        <v>-24027</v>
      </c>
      <c r="AB563" s="581"/>
      <c r="AC563" s="583"/>
      <c r="AD563" s="251"/>
    </row>
    <row r="564" spans="15:30" x14ac:dyDescent="0.3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81">+W563-W564</f>
        <v>-72338</v>
      </c>
      <c r="AB564" s="581"/>
      <c r="AC564" s="583"/>
      <c r="AD564" s="251"/>
    </row>
    <row r="565" spans="15:30" x14ac:dyDescent="0.3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81"/>
        <v>-74625</v>
      </c>
      <c r="AB565" s="581"/>
      <c r="AC565" s="583"/>
      <c r="AD565" s="251"/>
    </row>
    <row r="566" spans="15:30" x14ac:dyDescent="0.3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81"/>
        <v>11046</v>
      </c>
      <c r="AB566" s="581"/>
      <c r="AC566" s="583"/>
      <c r="AD566" s="251"/>
    </row>
    <row r="567" spans="15:30" x14ac:dyDescent="0.3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81"/>
        <v>-13620</v>
      </c>
      <c r="AB567" s="581"/>
      <c r="AC567" s="583"/>
      <c r="AD567" s="251"/>
    </row>
    <row r="568" spans="15:30" x14ac:dyDescent="0.3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81"/>
        <v>34471</v>
      </c>
      <c r="AB568" s="581"/>
      <c r="AC568" s="583"/>
      <c r="AD568" s="251"/>
    </row>
    <row r="569" spans="15:30" x14ac:dyDescent="0.3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81"/>
        <v>44393</v>
      </c>
      <c r="AB569" s="581"/>
      <c r="AC569" s="583"/>
      <c r="AD569" s="251"/>
    </row>
    <row r="570" spans="15:30" x14ac:dyDescent="0.3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" si="82">+W569-W570</f>
        <v>14030</v>
      </c>
      <c r="AB570" s="581"/>
      <c r="AC570" s="583"/>
      <c r="AD570" s="251"/>
    </row>
    <row r="571" spans="15:30" x14ac:dyDescent="0.3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ref="AA571" si="83">+W570-W571</f>
        <v>-65292</v>
      </c>
      <c r="AB571" s="581"/>
      <c r="AC571" s="583"/>
      <c r="AD571" s="251"/>
    </row>
    <row r="572" spans="15:30" x14ac:dyDescent="0.3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ref="AA572" si="84">+W571-W572</f>
        <v>-81681</v>
      </c>
      <c r="AB572" s="581"/>
      <c r="AC572" s="583"/>
      <c r="AD572" s="251"/>
    </row>
    <row r="573" spans="15:30" x14ac:dyDescent="0.3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ref="AA573" si="85">+W572-W573</f>
        <v>-44296</v>
      </c>
      <c r="AB573" s="581"/>
      <c r="AC573" s="583"/>
      <c r="AD573" s="251"/>
    </row>
    <row r="574" spans="15:30" x14ac:dyDescent="0.3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ref="AA574" si="86">+W573-W574</f>
        <v>-39685</v>
      </c>
      <c r="AB574" s="581"/>
      <c r="AC574" s="583"/>
      <c r="AD574" s="251"/>
    </row>
    <row r="575" spans="15:30" x14ac:dyDescent="0.3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ref="AA575" si="87">+W574-W575</f>
        <v>57686</v>
      </c>
      <c r="AB575" s="581"/>
      <c r="AC575" s="583"/>
      <c r="AD575" s="251"/>
    </row>
    <row r="576" spans="15:30" x14ac:dyDescent="0.3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ref="AA576" si="88">+W575-W576</f>
        <v>6457</v>
      </c>
      <c r="AB576" s="581"/>
      <c r="AC576" s="583"/>
      <c r="AD576" s="251"/>
    </row>
    <row r="577" spans="5:30" x14ac:dyDescent="0.3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ref="AA577" si="89">+W576-W577</f>
        <v>15891</v>
      </c>
      <c r="AB577" s="581"/>
      <c r="AC577" s="583"/>
      <c r="AD577" s="251"/>
    </row>
    <row r="578" spans="5:30" x14ac:dyDescent="0.3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ref="AA578" si="90">+W577-W578</f>
        <v>-45151</v>
      </c>
      <c r="AB578" s="581"/>
      <c r="AC578" s="583"/>
      <c r="AD578" s="251"/>
    </row>
    <row r="579" spans="5:30" x14ac:dyDescent="0.3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ref="AA579" si="91">+W578-W579</f>
        <v>-68220</v>
      </c>
      <c r="AB579" s="581"/>
      <c r="AC579" s="583"/>
      <c r="AD579" s="251"/>
    </row>
    <row r="580" spans="5:30" x14ac:dyDescent="0.3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ref="AA580" si="92">+W579-W580</f>
        <v>30503</v>
      </c>
      <c r="AB580" s="581"/>
      <c r="AC580" s="583"/>
      <c r="AD580" s="251"/>
    </row>
    <row r="581" spans="5:30" x14ac:dyDescent="0.3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ref="AA581" si="93">+W580-W581</f>
        <v>59897</v>
      </c>
      <c r="AB581" s="581"/>
      <c r="AC581" s="583"/>
      <c r="AD581" s="251"/>
    </row>
    <row r="582" spans="5:30" x14ac:dyDescent="0.3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ref="AA582" si="94">+W581-W582</f>
        <v>81960</v>
      </c>
      <c r="AB582" s="581"/>
      <c r="AC582" s="583"/>
      <c r="AD582" s="251"/>
    </row>
    <row r="583" spans="5:30" x14ac:dyDescent="0.3">
      <c r="O583" s="98"/>
      <c r="T583" s="250"/>
      <c r="U583" s="573">
        <f t="shared" si="25"/>
        <v>44528</v>
      </c>
      <c r="V583" s="6"/>
      <c r="W583" s="580">
        <f>+I$36</f>
        <v>584622</v>
      </c>
      <c r="X583" s="581"/>
      <c r="Y583" s="44">
        <v>3.0000000000000001E-3</v>
      </c>
      <c r="Z583" s="581"/>
      <c r="AA583" s="582">
        <f t="shared" ref="AA583" si="95">+W582-W583</f>
        <v>78210</v>
      </c>
      <c r="AB583" s="581"/>
      <c r="AC583" s="583"/>
      <c r="AD583" s="251"/>
    </row>
    <row r="584" spans="5:30" x14ac:dyDescent="0.3">
      <c r="O584" s="98"/>
      <c r="T584" s="250"/>
      <c r="U584" s="252">
        <f t="shared" si="25"/>
        <v>44529</v>
      </c>
      <c r="V584" s="6"/>
      <c r="W584" s="580"/>
      <c r="X584" s="581"/>
      <c r="Y584" s="44"/>
      <c r="Z584" s="581"/>
      <c r="AA584" s="582"/>
      <c r="AB584" s="581"/>
      <c r="AC584" s="583"/>
      <c r="AD584" s="251"/>
    </row>
    <row r="585" spans="5:30" x14ac:dyDescent="0.3">
      <c r="O585" s="98"/>
      <c r="T585" s="250"/>
      <c r="U585" s="252">
        <f t="shared" si="25"/>
        <v>44530</v>
      </c>
      <c r="V585" s="6"/>
      <c r="W585" s="253"/>
      <c r="X585" s="6"/>
      <c r="Y585" s="44"/>
      <c r="Z585" s="6"/>
      <c r="AA585" s="254"/>
      <c r="AB585" s="6"/>
      <c r="AC585" s="258"/>
      <c r="AD585" s="251"/>
    </row>
    <row r="586" spans="5:30" ht="15" thickBot="1" x14ac:dyDescent="0.35">
      <c r="O586" s="98"/>
      <c r="T586" s="255"/>
      <c r="U586" s="350">
        <f t="shared" si="25"/>
        <v>44531</v>
      </c>
      <c r="V586" s="247"/>
      <c r="W586" s="351"/>
      <c r="X586" s="247"/>
      <c r="Y586" s="256"/>
      <c r="Z586" s="247"/>
      <c r="AA586" s="352"/>
      <c r="AB586" s="247"/>
      <c r="AC586" s="353"/>
      <c r="AD586" s="257"/>
    </row>
    <row r="587" spans="5:30" x14ac:dyDescent="0.3">
      <c r="O587" s="98"/>
    </row>
    <row r="588" spans="5:30" x14ac:dyDescent="0.3">
      <c r="O588" s="98"/>
      <c r="P588" s="57"/>
      <c r="Q588" s="57"/>
      <c r="R588" s="57"/>
    </row>
    <row r="589" spans="5:30" x14ac:dyDescent="0.3">
      <c r="O589" s="98"/>
    </row>
    <row r="590" spans="5:30" ht="15" thickBot="1" x14ac:dyDescent="0.35">
      <c r="O590" s="98"/>
    </row>
    <row r="591" spans="5:30" ht="15.6" thickTop="1" thickBot="1" x14ac:dyDescent="0.35">
      <c r="Q591" s="441"/>
      <c r="R591" s="442"/>
      <c r="S591" s="442"/>
      <c r="T591" s="442"/>
      <c r="U591" s="442"/>
      <c r="V591" s="442"/>
      <c r="W591" s="442"/>
      <c r="X591" s="442"/>
      <c r="Y591" s="442"/>
      <c r="Z591" s="442"/>
      <c r="AA591" s="442"/>
      <c r="AB591" s="443"/>
    </row>
    <row r="592" spans="5:30" ht="15" thickBot="1" x14ac:dyDescent="0.35">
      <c r="E592" s="712" t="s">
        <v>106</v>
      </c>
      <c r="F592" s="713"/>
      <c r="G592" s="713"/>
      <c r="H592" s="713"/>
      <c r="I592" s="713"/>
      <c r="J592" s="713"/>
      <c r="K592" s="713"/>
      <c r="L592" s="713"/>
      <c r="M592" s="714"/>
      <c r="Q592" s="444"/>
      <c r="R592" s="6"/>
      <c r="S592" s="6"/>
      <c r="T592" s="6"/>
      <c r="U592" s="5" t="s">
        <v>132</v>
      </c>
      <c r="V592" s="5"/>
      <c r="W592" s="5"/>
      <c r="X592" s="5"/>
      <c r="Y592" s="5"/>
      <c r="Z592" s="5"/>
      <c r="AA592" s="5" t="s">
        <v>28</v>
      </c>
      <c r="AB592" s="445"/>
    </row>
    <row r="593" spans="4:36" x14ac:dyDescent="0.3">
      <c r="E593" s="395"/>
      <c r="F593" s="396" t="s">
        <v>107</v>
      </c>
      <c r="G593" s="396"/>
      <c r="H593" s="396"/>
      <c r="I593" s="715">
        <v>21477737</v>
      </c>
      <c r="J593" s="715"/>
      <c r="K593" s="715"/>
      <c r="L593" s="715"/>
      <c r="M593" s="397"/>
      <c r="Q593" s="444"/>
      <c r="R593" s="437" t="s">
        <v>134</v>
      </c>
      <c r="S593" s="6"/>
      <c r="T593" s="6"/>
      <c r="U593" s="437" t="s">
        <v>133</v>
      </c>
      <c r="V593" s="5"/>
      <c r="W593" s="437" t="s">
        <v>20</v>
      </c>
      <c r="X593" s="5"/>
      <c r="Y593" s="437" t="s">
        <v>4</v>
      </c>
      <c r="Z593" s="5"/>
      <c r="AA593" s="446" t="s">
        <v>131</v>
      </c>
      <c r="AB593" s="445"/>
    </row>
    <row r="594" spans="4:36" x14ac:dyDescent="0.3">
      <c r="E594" s="395"/>
      <c r="F594" s="396" t="s">
        <v>97</v>
      </c>
      <c r="G594" s="396"/>
      <c r="H594" s="396"/>
      <c r="I594" s="396"/>
      <c r="J594" s="396"/>
      <c r="K594" s="396"/>
      <c r="L594" s="398">
        <f>+I606/I593</f>
        <v>4.5847474526762295E-4</v>
      </c>
      <c r="M594" s="397"/>
      <c r="Q594" s="444"/>
      <c r="R594" s="6" t="s">
        <v>121</v>
      </c>
      <c r="S594" s="6"/>
      <c r="T594" s="6"/>
      <c r="U594" s="7">
        <v>2003</v>
      </c>
      <c r="V594" s="6"/>
      <c r="W594" s="7">
        <v>389666</v>
      </c>
      <c r="X594" s="6"/>
      <c r="Y594" s="7">
        <v>31257</v>
      </c>
      <c r="Z594" s="6"/>
      <c r="AA594" s="253">
        <f>+AJ594</f>
        <v>19500</v>
      </c>
      <c r="AB594" s="445"/>
      <c r="AJ594" s="1">
        <v>19500</v>
      </c>
    </row>
    <row r="595" spans="4:36" x14ac:dyDescent="0.3">
      <c r="E595" s="395"/>
      <c r="F595" s="716" t="s">
        <v>95</v>
      </c>
      <c r="G595" s="716"/>
      <c r="H595" s="396"/>
      <c r="I595" s="396"/>
      <c r="J595" s="396"/>
      <c r="K595" s="396"/>
      <c r="L595" s="399">
        <f>+I606/(I593/100000)</f>
        <v>45.847474526762298</v>
      </c>
      <c r="M595" s="397"/>
      <c r="Q595" s="444"/>
      <c r="R595" s="6" t="s">
        <v>122</v>
      </c>
      <c r="S595" s="6"/>
      <c r="T595" s="6"/>
      <c r="U595" s="7">
        <v>1913</v>
      </c>
      <c r="V595" s="6"/>
      <c r="W595" s="7">
        <v>169892</v>
      </c>
      <c r="X595" s="6"/>
      <c r="Y595" s="7">
        <v>13076</v>
      </c>
      <c r="Z595" s="6"/>
      <c r="AA595" s="253">
        <f t="shared" ref="AA595:AA603" si="96">+AJ595</f>
        <v>8900</v>
      </c>
      <c r="AB595" s="445"/>
      <c r="AJ595" s="1">
        <v>8900</v>
      </c>
    </row>
    <row r="596" spans="4:36" x14ac:dyDescent="0.3">
      <c r="E596" s="395"/>
      <c r="F596" s="400"/>
      <c r="G596" s="400"/>
      <c r="H596" s="396"/>
      <c r="I596" s="396"/>
      <c r="J596" s="396"/>
      <c r="K596" s="396"/>
      <c r="L596" s="399"/>
      <c r="M596" s="397"/>
      <c r="Q596" s="444"/>
      <c r="R596" s="6" t="s">
        <v>123</v>
      </c>
      <c r="S596" s="6"/>
      <c r="T596" s="6"/>
      <c r="U596" s="7">
        <v>1568</v>
      </c>
      <c r="V596" s="6"/>
      <c r="W596" s="7">
        <v>16606</v>
      </c>
      <c r="X596" s="6"/>
      <c r="Y596" s="7">
        <v>912</v>
      </c>
      <c r="Z596" s="6"/>
      <c r="AA596" s="253">
        <f t="shared" si="96"/>
        <v>1100</v>
      </c>
      <c r="AB596" s="445"/>
      <c r="AJ596" s="1">
        <v>1100</v>
      </c>
    </row>
    <row r="597" spans="4:36" x14ac:dyDescent="0.3">
      <c r="E597" s="395"/>
      <c r="F597" s="400" t="s">
        <v>108</v>
      </c>
      <c r="G597" s="400"/>
      <c r="H597" s="716" t="s">
        <v>109</v>
      </c>
      <c r="I597" s="716"/>
      <c r="J597" s="396"/>
      <c r="K597" s="396"/>
      <c r="L597" s="399"/>
      <c r="M597" s="397"/>
      <c r="Q597" s="444"/>
      <c r="R597" s="6" t="s">
        <v>56</v>
      </c>
      <c r="S597" s="6"/>
      <c r="T597" s="6"/>
      <c r="U597" s="7">
        <v>1561</v>
      </c>
      <c r="V597" s="6"/>
      <c r="W597" s="7">
        <v>107611</v>
      </c>
      <c r="X597" s="6"/>
      <c r="Y597" s="7">
        <v>7937</v>
      </c>
      <c r="Z597" s="6"/>
      <c r="AA597" s="253">
        <f t="shared" si="96"/>
        <v>7000</v>
      </c>
      <c r="AB597" s="445"/>
      <c r="AJ597" s="1">
        <v>7000</v>
      </c>
    </row>
    <row r="598" spans="4:36" ht="15" thickBot="1" x14ac:dyDescent="0.35">
      <c r="E598" s="401"/>
      <c r="F598" s="402"/>
      <c r="G598" s="402"/>
      <c r="H598" s="402"/>
      <c r="I598" s="402"/>
      <c r="J598" s="402"/>
      <c r="K598" s="402"/>
      <c r="L598" s="402"/>
      <c r="M598" s="403"/>
      <c r="Q598" s="444"/>
      <c r="R598" s="6" t="s">
        <v>128</v>
      </c>
      <c r="S598" s="6"/>
      <c r="T598" s="6"/>
      <c r="U598" s="7">
        <v>1435</v>
      </c>
      <c r="V598" s="6"/>
      <c r="W598" s="7">
        <v>10128</v>
      </c>
      <c r="X598" s="6"/>
      <c r="Y598" s="7">
        <v>541</v>
      </c>
      <c r="Z598" s="6"/>
      <c r="AA598" s="253">
        <f t="shared" si="96"/>
        <v>700</v>
      </c>
      <c r="AB598" s="445"/>
      <c r="AJ598" s="1">
        <v>700</v>
      </c>
    </row>
    <row r="599" spans="4:36" x14ac:dyDescent="0.3">
      <c r="Q599" s="444"/>
      <c r="R599" s="6" t="s">
        <v>124</v>
      </c>
      <c r="S599" s="6"/>
      <c r="T599" s="6"/>
      <c r="U599" s="7">
        <v>1288</v>
      </c>
      <c r="V599" s="6"/>
      <c r="W599" s="7">
        <v>45913</v>
      </c>
      <c r="X599" s="6"/>
      <c r="Y599" s="7">
        <v>4287</v>
      </c>
      <c r="Z599" s="6"/>
      <c r="AA599" s="253">
        <f t="shared" si="96"/>
        <v>3600</v>
      </c>
      <c r="AB599" s="445"/>
      <c r="AJ599" s="1">
        <v>3600</v>
      </c>
    </row>
    <row r="600" spans="4:36" ht="15" thickBot="1" x14ac:dyDescent="0.35">
      <c r="D600" s="78"/>
      <c r="E600" s="139"/>
      <c r="F600" s="139"/>
      <c r="G600" s="139"/>
      <c r="H600" s="139"/>
      <c r="I600" s="310"/>
      <c r="J600" s="78"/>
      <c r="K600" s="98"/>
      <c r="L600" s="98"/>
      <c r="M600" s="98"/>
      <c r="N600" s="98"/>
      <c r="Q600" s="444"/>
      <c r="R600" s="6" t="s">
        <v>129</v>
      </c>
      <c r="S600" s="6"/>
      <c r="T600" s="6"/>
      <c r="U600" s="7">
        <v>1129</v>
      </c>
      <c r="V600" s="6"/>
      <c r="W600" s="7">
        <v>52477</v>
      </c>
      <c r="X600" s="6"/>
      <c r="Y600" s="7">
        <v>3152</v>
      </c>
      <c r="Z600" s="6"/>
      <c r="AA600" s="253">
        <f t="shared" si="96"/>
        <v>4600</v>
      </c>
      <c r="AB600" s="445"/>
      <c r="AJ600" s="1">
        <v>4600</v>
      </c>
    </row>
    <row r="601" spans="4:36" ht="16.2" thickBot="1" x14ac:dyDescent="0.35">
      <c r="D601" s="381"/>
      <c r="E601" s="717" t="s">
        <v>119</v>
      </c>
      <c r="F601" s="718"/>
      <c r="G601" s="718"/>
      <c r="H601" s="718"/>
      <c r="I601" s="718"/>
      <c r="J601" s="719"/>
      <c r="K601" s="382"/>
      <c r="L601" s="394" t="s">
        <v>10</v>
      </c>
      <c r="M601" s="383"/>
      <c r="N601" s="98"/>
      <c r="Q601" s="444"/>
      <c r="R601" s="6" t="s">
        <v>125</v>
      </c>
      <c r="S601" s="6"/>
      <c r="T601" s="6"/>
      <c r="U601" s="7">
        <v>1118</v>
      </c>
      <c r="V601" s="6"/>
      <c r="W601" s="7">
        <v>10889</v>
      </c>
      <c r="X601" s="6"/>
      <c r="Y601" s="7">
        <v>505</v>
      </c>
      <c r="Z601" s="6"/>
      <c r="AA601" s="253">
        <f t="shared" si="96"/>
        <v>980</v>
      </c>
      <c r="AB601" s="445"/>
      <c r="AJ601" s="1">
        <v>980</v>
      </c>
    </row>
    <row r="602" spans="4:36" x14ac:dyDescent="0.3">
      <c r="D602" s="360"/>
      <c r="E602" s="384" t="s">
        <v>75</v>
      </c>
      <c r="F602" s="16"/>
      <c r="G602" s="16"/>
      <c r="H602" s="16"/>
      <c r="I602" s="720">
        <f>+K81</f>
        <v>48675</v>
      </c>
      <c r="J602" s="720"/>
      <c r="K602" s="16"/>
      <c r="L602" s="60">
        <f>+I602/$I$602</f>
        <v>1</v>
      </c>
      <c r="M602" s="385"/>
      <c r="N602" s="98"/>
      <c r="Q602" s="444"/>
      <c r="R602" s="6" t="s">
        <v>126</v>
      </c>
      <c r="S602" s="6"/>
      <c r="T602" s="6"/>
      <c r="U602" s="7">
        <v>1093</v>
      </c>
      <c r="V602" s="6"/>
      <c r="W602" s="7">
        <v>138546</v>
      </c>
      <c r="X602" s="6"/>
      <c r="Y602" s="7">
        <v>6770</v>
      </c>
      <c r="Z602" s="6"/>
      <c r="AA602" s="253">
        <f t="shared" si="96"/>
        <v>12700</v>
      </c>
      <c r="AB602" s="445"/>
      <c r="AJ602" s="1">
        <v>12700</v>
      </c>
    </row>
    <row r="603" spans="4:36" x14ac:dyDescent="0.3">
      <c r="D603" s="360"/>
      <c r="E603" s="384"/>
      <c r="F603" s="16"/>
      <c r="G603" s="16"/>
      <c r="H603" s="16"/>
      <c r="I603" s="16"/>
      <c r="J603" s="16"/>
      <c r="K603" s="16"/>
      <c r="L603" s="16"/>
      <c r="M603" s="385"/>
      <c r="N603" s="98"/>
      <c r="Q603" s="444"/>
      <c r="R603" s="6" t="s">
        <v>127</v>
      </c>
      <c r="S603" s="6"/>
      <c r="T603" s="6"/>
      <c r="U603" s="447">
        <v>1081</v>
      </c>
      <c r="V603" s="6"/>
      <c r="W603" s="447">
        <v>65337</v>
      </c>
      <c r="X603" s="6"/>
      <c r="Y603" s="447">
        <v>3108</v>
      </c>
      <c r="Z603" s="6"/>
      <c r="AA603" s="448">
        <f t="shared" si="96"/>
        <v>6100</v>
      </c>
      <c r="AB603" s="445"/>
      <c r="AJ603" s="439">
        <v>6100</v>
      </c>
    </row>
    <row r="604" spans="4:36" x14ac:dyDescent="0.3">
      <c r="D604" s="372"/>
      <c r="E604" s="15"/>
      <c r="F604" s="386" t="s">
        <v>100</v>
      </c>
      <c r="G604" s="386"/>
      <c r="H604" s="15"/>
      <c r="I604" s="721">
        <f>+I81</f>
        <v>36684</v>
      </c>
      <c r="J604" s="722"/>
      <c r="K604" s="15"/>
      <c r="L604" s="60">
        <f>+I604/$I$602</f>
        <v>0.75365177195685673</v>
      </c>
      <c r="M604" s="365"/>
      <c r="N604" s="98"/>
      <c r="Q604" s="444"/>
      <c r="R604" s="5" t="s">
        <v>31</v>
      </c>
      <c r="S604" s="6"/>
      <c r="T604" s="6"/>
      <c r="U604" s="253">
        <f>+W604/(AA604/100)</f>
        <v>1545.0521632402579</v>
      </c>
      <c r="V604" s="6"/>
      <c r="W604" s="253">
        <f>SUM(W594:W603)</f>
        <v>1007065</v>
      </c>
      <c r="X604" s="6"/>
      <c r="Y604" s="253">
        <f>SUM(Y594:Y603)</f>
        <v>71545</v>
      </c>
      <c r="Z604" s="6"/>
      <c r="AA604" s="253">
        <f>SUM(AA594:AA603)</f>
        <v>65180</v>
      </c>
      <c r="AB604" s="445"/>
      <c r="AJ604" s="56">
        <f>SUM(AJ594:AJ603)</f>
        <v>65180</v>
      </c>
    </row>
    <row r="605" spans="4:36" x14ac:dyDescent="0.3">
      <c r="D605" s="372"/>
      <c r="E605" s="15"/>
      <c r="F605" s="15" t="s">
        <v>76</v>
      </c>
      <c r="G605" s="15"/>
      <c r="H605" s="15"/>
      <c r="I605" s="723">
        <f>+I75</f>
        <v>2144</v>
      </c>
      <c r="J605" s="724"/>
      <c r="K605" s="15"/>
      <c r="L605" s="60">
        <f>+I605/$I$602</f>
        <v>4.4047252182845401E-2</v>
      </c>
      <c r="M605" s="365"/>
      <c r="N605" s="98"/>
      <c r="Q605" s="444"/>
      <c r="R605" s="5"/>
      <c r="S605" s="6"/>
      <c r="T605" s="6"/>
      <c r="U605" s="6"/>
      <c r="V605" s="6"/>
      <c r="W605" s="253"/>
      <c r="X605" s="6"/>
      <c r="Y605" s="253"/>
      <c r="Z605" s="6"/>
      <c r="AA605" s="6"/>
      <c r="AB605" s="445"/>
      <c r="AJ605" s="56"/>
    </row>
    <row r="606" spans="4:36" ht="15" thickBot="1" x14ac:dyDescent="0.35">
      <c r="D606" s="372"/>
      <c r="E606" s="709" t="s">
        <v>101</v>
      </c>
      <c r="F606" s="709"/>
      <c r="G606" s="709"/>
      <c r="H606" s="15"/>
      <c r="I606" s="710">
        <f>+I602-I604-I605</f>
        <v>9847</v>
      </c>
      <c r="J606" s="711"/>
      <c r="K606" s="387"/>
      <c r="L606" s="388">
        <f>+I606/$I$602</f>
        <v>0.20230097586029788</v>
      </c>
      <c r="M606" s="365"/>
      <c r="N606" s="98"/>
      <c r="Q606" s="444"/>
      <c r="R606" s="5" t="s">
        <v>57</v>
      </c>
      <c r="S606" s="6"/>
      <c r="T606" s="6"/>
      <c r="U606" s="7">
        <v>7441</v>
      </c>
      <c r="V606" s="6"/>
      <c r="W606" s="7">
        <f>+'Main Table'!H106</f>
        <v>3029734</v>
      </c>
      <c r="X606" s="6"/>
      <c r="Y606" s="7">
        <f>+'Main Table'!AA106</f>
        <v>129682</v>
      </c>
      <c r="Z606" s="6"/>
      <c r="AA606" s="253">
        <f>+AJ606</f>
        <v>333000</v>
      </c>
      <c r="AB606" s="445"/>
      <c r="AJ606" s="56">
        <v>333000</v>
      </c>
    </row>
    <row r="607" spans="4:36" ht="15.6" thickTop="1" thickBot="1" x14ac:dyDescent="0.35">
      <c r="D607" s="372"/>
      <c r="E607" s="389"/>
      <c r="F607" s="389"/>
      <c r="G607" s="389"/>
      <c r="H607" s="15"/>
      <c r="I607" s="390"/>
      <c r="J607" s="389"/>
      <c r="K607" s="387"/>
      <c r="L607" s="391"/>
      <c r="M607" s="365"/>
      <c r="N607" s="98"/>
      <c r="Q607" s="444"/>
      <c r="R607" s="5" t="s">
        <v>130</v>
      </c>
      <c r="S607" s="6"/>
      <c r="T607" s="6"/>
      <c r="U607" s="449"/>
      <c r="V607" s="6"/>
      <c r="W607" s="450">
        <f>+W604/W606</f>
        <v>0.33239386692033029</v>
      </c>
      <c r="X607" s="6"/>
      <c r="Y607" s="450">
        <f>+Y604/Y606</f>
        <v>0.55169568637127742</v>
      </c>
      <c r="Z607" s="6"/>
      <c r="AA607" s="450">
        <f>+AA604/AA606</f>
        <v>0.19573573573573574</v>
      </c>
      <c r="AB607" s="445"/>
      <c r="AJ607" s="440">
        <f>+AJ604/AJ606</f>
        <v>0.19573573573573574</v>
      </c>
    </row>
    <row r="608" spans="4:36" ht="15.6" thickTop="1" thickBot="1" x14ac:dyDescent="0.35">
      <c r="D608" s="392"/>
      <c r="E608" s="393"/>
      <c r="F608" s="393"/>
      <c r="G608" s="393"/>
      <c r="H608" s="393"/>
      <c r="I608" s="393"/>
      <c r="J608" s="393"/>
      <c r="K608" s="393"/>
      <c r="L608" s="393"/>
      <c r="M608" s="380"/>
      <c r="N608" s="98"/>
      <c r="Q608" s="451"/>
      <c r="R608" s="452"/>
      <c r="S608" s="452"/>
      <c r="T608" s="452"/>
      <c r="U608" s="452"/>
      <c r="V608" s="452"/>
      <c r="W608" s="452"/>
      <c r="X608" s="452"/>
      <c r="Y608" s="452"/>
      <c r="Z608" s="452"/>
      <c r="AA608" s="452"/>
      <c r="AB608" s="453"/>
    </row>
    <row r="612" spans="6:23" x14ac:dyDescent="0.3">
      <c r="F612" s="1">
        <v>1248371</v>
      </c>
    </row>
    <row r="613" spans="6:23" x14ac:dyDescent="0.3">
      <c r="W613" s="1"/>
    </row>
    <row r="614" spans="6:23" x14ac:dyDescent="0.3">
      <c r="F614">
        <v>700</v>
      </c>
    </row>
    <row r="615" spans="6:23" x14ac:dyDescent="0.3">
      <c r="F615" s="76">
        <f>+F614/F612</f>
        <v>5.6073074430597954E-4</v>
      </c>
    </row>
    <row r="617" spans="6:23" x14ac:dyDescent="0.3">
      <c r="F617" s="1">
        <v>60000</v>
      </c>
    </row>
    <row r="618" spans="6:23" x14ac:dyDescent="0.3">
      <c r="F618">
        <f>+F615*F617</f>
        <v>33.643844658358773</v>
      </c>
    </row>
    <row r="620" spans="6:23" x14ac:dyDescent="0.3">
      <c r="F620" s="1">
        <v>331000000</v>
      </c>
    </row>
    <row r="621" spans="6:23" x14ac:dyDescent="0.3">
      <c r="F621" s="56">
        <f>+W86</f>
        <v>811067</v>
      </c>
    </row>
    <row r="622" spans="6:23" x14ac:dyDescent="0.3">
      <c r="F622" s="57">
        <f>+F621/F620</f>
        <v>2.4503534743202417E-3</v>
      </c>
    </row>
  </sheetData>
  <mergeCells count="50">
    <mergeCell ref="D72:O72"/>
    <mergeCell ref="E73:H73"/>
    <mergeCell ref="K73:L73"/>
    <mergeCell ref="D79:H79"/>
    <mergeCell ref="E82:G82"/>
    <mergeCell ref="D81:H81"/>
    <mergeCell ref="K81:L81"/>
    <mergeCell ref="E606:G606"/>
    <mergeCell ref="I606:J606"/>
    <mergeCell ref="E592:M592"/>
    <mergeCell ref="I593:L593"/>
    <mergeCell ref="F595:G595"/>
    <mergeCell ref="E601:J601"/>
    <mergeCell ref="I602:J602"/>
    <mergeCell ref="I604:J604"/>
    <mergeCell ref="I605:J605"/>
    <mergeCell ref="H597:I597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I32:J32"/>
    <mergeCell ref="I34:J34"/>
    <mergeCell ref="I36:J36"/>
    <mergeCell ref="E31:J31"/>
    <mergeCell ref="I35:J35"/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Mike Keresman</cp:lastModifiedBy>
  <cp:lastPrinted>2020-08-27T12:00:07Z</cp:lastPrinted>
  <dcterms:created xsi:type="dcterms:W3CDTF">2020-03-28T00:34:23Z</dcterms:created>
  <dcterms:modified xsi:type="dcterms:W3CDTF">2021-11-29T23:34:27Z</dcterms:modified>
</cp:coreProperties>
</file>