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keresman\Documents\excel\A-MAK Table\2021\"/>
    </mc:Choice>
  </mc:AlternateContent>
  <xr:revisionPtr revIDLastSave="0" documentId="8_{9FF8BD6E-D6FF-484D-8D87-F1C27B1A7648}" xr6:coauthVersionLast="47" xr6:coauthVersionMax="47" xr10:uidLastSave="{00000000-0000-0000-0000-000000000000}"/>
  <bookViews>
    <workbookView xWindow="-108" yWindow="-108" windowWidth="30936" windowHeight="16896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Table'!$A$1:$CJ$663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L776" i="1" l="1"/>
  <c r="BA753" i="1"/>
  <c r="BG775" i="1"/>
  <c r="BL662" i="1"/>
  <c r="BJ662" i="1"/>
  <c r="BI662" i="1"/>
  <c r="BH662" i="1"/>
  <c r="BD662" i="1"/>
  <c r="BB662" i="1"/>
  <c r="BA662" i="1"/>
  <c r="AZ662" i="1"/>
  <c r="AT662" i="1"/>
  <c r="AS662" i="1"/>
  <c r="AN662" i="1"/>
  <c r="AK662" i="1"/>
  <c r="AJ662" i="1"/>
  <c r="AF662" i="1"/>
  <c r="AD662" i="1"/>
  <c r="AB662" i="1"/>
  <c r="X662" i="1"/>
  <c r="V662" i="1"/>
  <c r="U662" i="1"/>
  <c r="T662" i="1"/>
  <c r="P662" i="1"/>
  <c r="N662" i="1"/>
  <c r="M662" i="1"/>
  <c r="L662" i="1"/>
  <c r="BO661" i="1"/>
  <c r="BO662" i="1" s="1"/>
  <c r="BN661" i="1"/>
  <c r="BN662" i="1" s="1"/>
  <c r="BM661" i="1"/>
  <c r="BM662" i="1" s="1"/>
  <c r="BL661" i="1"/>
  <c r="BK661" i="1"/>
  <c r="BK662" i="1" s="1"/>
  <c r="BJ661" i="1"/>
  <c r="BI661" i="1"/>
  <c r="BH661" i="1"/>
  <c r="BF661" i="1"/>
  <c r="BF662" i="1" s="1"/>
  <c r="BE661" i="1"/>
  <c r="BE662" i="1" s="1"/>
  <c r="BD661" i="1"/>
  <c r="BC661" i="1"/>
  <c r="BC662" i="1" s="1"/>
  <c r="BB661" i="1"/>
  <c r="BA661" i="1"/>
  <c r="AZ661" i="1"/>
  <c r="AY661" i="1"/>
  <c r="AY662" i="1" s="1"/>
  <c r="AX661" i="1"/>
  <c r="AX662" i="1" s="1"/>
  <c r="AW661" i="1"/>
  <c r="AW662" i="1" s="1"/>
  <c r="AV661" i="1"/>
  <c r="AV662" i="1" s="1"/>
  <c r="AU661" i="1"/>
  <c r="AU662" i="1" s="1"/>
  <c r="AT661" i="1"/>
  <c r="AS661" i="1"/>
  <c r="AQ661" i="1"/>
  <c r="AQ662" i="1" s="1"/>
  <c r="AP661" i="1"/>
  <c r="AP662" i="1" s="1"/>
  <c r="AO661" i="1"/>
  <c r="AO662" i="1" s="1"/>
  <c r="AN661" i="1"/>
  <c r="AM661" i="1"/>
  <c r="AM662" i="1" s="1"/>
  <c r="AL661" i="1"/>
  <c r="AL662" i="1" s="1"/>
  <c r="AK661" i="1"/>
  <c r="AJ661" i="1"/>
  <c r="AI661" i="1"/>
  <c r="AI662" i="1" s="1"/>
  <c r="AH661" i="1"/>
  <c r="AH662" i="1" s="1"/>
  <c r="AG661" i="1"/>
  <c r="AG662" i="1" s="1"/>
  <c r="AF661" i="1"/>
  <c r="AD661" i="1"/>
  <c r="AB661" i="1"/>
  <c r="Y661" i="1"/>
  <c r="Y662" i="1" s="1"/>
  <c r="X661" i="1"/>
  <c r="W661" i="1"/>
  <c r="W662" i="1" s="1"/>
  <c r="V661" i="1"/>
  <c r="U661" i="1"/>
  <c r="T661" i="1"/>
  <c r="R661" i="1"/>
  <c r="R662" i="1" s="1"/>
  <c r="Q661" i="1"/>
  <c r="Q662" i="1" s="1"/>
  <c r="P661" i="1"/>
  <c r="N661" i="1"/>
  <c r="M661" i="1"/>
  <c r="L661" i="1"/>
  <c r="K661" i="1"/>
  <c r="K662" i="1" s="1"/>
  <c r="I661" i="1"/>
  <c r="I662" i="1" s="1"/>
  <c r="H661" i="1"/>
  <c r="H662" i="1" s="1"/>
  <c r="D662" i="1"/>
  <c r="D661" i="1"/>
  <c r="BW656" i="1"/>
  <c r="BN656" i="1" s="1"/>
  <c r="BE656" i="1"/>
  <c r="BP656" i="1" s="1"/>
  <c r="BR656" i="1" s="1"/>
  <c r="BA656" i="1"/>
  <c r="AX656" i="1"/>
  <c r="AL656" i="1"/>
  <c r="AR656" i="1" s="1"/>
  <c r="AR661" i="1" s="1"/>
  <c r="AR662" i="1" s="1"/>
  <c r="AA656" i="1"/>
  <c r="AC656" i="1" s="1"/>
  <c r="AC661" i="1" s="1"/>
  <c r="AC662" i="1" s="1"/>
  <c r="Z656" i="1"/>
  <c r="Z661" i="1" s="1"/>
  <c r="Z662" i="1" s="1"/>
  <c r="V656" i="1"/>
  <c r="Q656" i="1"/>
  <c r="S656" i="1" s="1"/>
  <c r="S661" i="1" s="1"/>
  <c r="S662" i="1" s="1"/>
  <c r="N656" i="1"/>
  <c r="J656" i="1"/>
  <c r="J661" i="1" s="1"/>
  <c r="J662" i="1" s="1"/>
  <c r="H656" i="1"/>
  <c r="AV656" i="1" s="1"/>
  <c r="I20" i="3"/>
  <c r="BW655" i="1"/>
  <c r="BN655" i="1" s="1"/>
  <c r="BE655" i="1"/>
  <c r="BP655" i="1" s="1"/>
  <c r="BR655" i="1" s="1"/>
  <c r="BA655" i="1"/>
  <c r="AL655" i="1"/>
  <c r="AA655" i="1"/>
  <c r="AC655" i="1" s="1"/>
  <c r="Z655" i="1"/>
  <c r="V655" i="1"/>
  <c r="Q655" i="1"/>
  <c r="S655" i="1" s="1"/>
  <c r="N655" i="1"/>
  <c r="J655" i="1"/>
  <c r="H655" i="1"/>
  <c r="AV655" i="1" s="1"/>
  <c r="BW654" i="1"/>
  <c r="BN654" i="1" s="1"/>
  <c r="BE654" i="1"/>
  <c r="BP654" i="1" s="1"/>
  <c r="BR654" i="1" s="1"/>
  <c r="BA654" i="1"/>
  <c r="AR654" i="1"/>
  <c r="AL654" i="1"/>
  <c r="AA654" i="1"/>
  <c r="AC654" i="1" s="1"/>
  <c r="Z654" i="1"/>
  <c r="V654" i="1"/>
  <c r="Q654" i="1"/>
  <c r="S654" i="1" s="1"/>
  <c r="N654" i="1"/>
  <c r="J654" i="1"/>
  <c r="H654" i="1"/>
  <c r="O654" i="1" s="1"/>
  <c r="BW653" i="1"/>
  <c r="BN653" i="1" s="1"/>
  <c r="BE653" i="1"/>
  <c r="BP653" i="1" s="1"/>
  <c r="BR653" i="1" s="1"/>
  <c r="BA653" i="1"/>
  <c r="AL653" i="1"/>
  <c r="AR653" i="1" s="1"/>
  <c r="AA653" i="1"/>
  <c r="Z653" i="1"/>
  <c r="V653" i="1"/>
  <c r="Q653" i="1"/>
  <c r="S653" i="1" s="1"/>
  <c r="N653" i="1"/>
  <c r="J653" i="1"/>
  <c r="H653" i="1"/>
  <c r="O653" i="1" s="1"/>
  <c r="B653" i="1"/>
  <c r="B654" i="1" s="1"/>
  <c r="B655" i="1" s="1"/>
  <c r="B656" i="1" s="1"/>
  <c r="B657" i="1" s="1"/>
  <c r="B658" i="1" s="1"/>
  <c r="U609" i="3"/>
  <c r="U610" i="3" s="1"/>
  <c r="U611" i="3" s="1"/>
  <c r="U612" i="3" s="1"/>
  <c r="U613" i="3" s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U664" i="2"/>
  <c r="T664" i="2"/>
  <c r="S664" i="2"/>
  <c r="R664" i="2"/>
  <c r="Q664" i="2"/>
  <c r="P664" i="2"/>
  <c r="O664" i="2"/>
  <c r="N664" i="2"/>
  <c r="M664" i="2"/>
  <c r="L664" i="2"/>
  <c r="K664" i="2"/>
  <c r="J664" i="2"/>
  <c r="I664" i="2"/>
  <c r="H664" i="2"/>
  <c r="G664" i="2"/>
  <c r="E664" i="2"/>
  <c r="S657" i="2"/>
  <c r="W657" i="2"/>
  <c r="K657" i="2"/>
  <c r="Q657" i="2" s="1"/>
  <c r="S655" i="2"/>
  <c r="S656" i="2"/>
  <c r="C657" i="2"/>
  <c r="C658" i="2" s="1"/>
  <c r="C659" i="2" s="1"/>
  <c r="C660" i="2" s="1"/>
  <c r="C661" i="2" s="1"/>
  <c r="K656" i="2"/>
  <c r="K655" i="2"/>
  <c r="S654" i="2"/>
  <c r="K654" i="2"/>
  <c r="Q654" i="2" s="1"/>
  <c r="S653" i="2"/>
  <c r="K653" i="2"/>
  <c r="S652" i="2"/>
  <c r="K652" i="2"/>
  <c r="Q652" i="2" s="1"/>
  <c r="S651" i="2"/>
  <c r="K651" i="2"/>
  <c r="AA661" i="1" l="1"/>
  <c r="AA662" i="1" s="1"/>
  <c r="BP661" i="1"/>
  <c r="BP662" i="1" s="1"/>
  <c r="BG656" i="1"/>
  <c r="BG661" i="1" s="1"/>
  <c r="BG662" i="1" s="1"/>
  <c r="AE656" i="1"/>
  <c r="AE661" i="1" s="1"/>
  <c r="AE662" i="1" s="1"/>
  <c r="O656" i="1"/>
  <c r="O661" i="1" s="1"/>
  <c r="O662" i="1" s="1"/>
  <c r="AR655" i="1"/>
  <c r="AX655" i="1"/>
  <c r="BG655" i="1"/>
  <c r="AE655" i="1"/>
  <c r="O655" i="1"/>
  <c r="AV654" i="1"/>
  <c r="AX654" i="1"/>
  <c r="BG654" i="1"/>
  <c r="AE654" i="1"/>
  <c r="AV653" i="1"/>
  <c r="AC653" i="1"/>
  <c r="AX653" i="1"/>
  <c r="BG653" i="1"/>
  <c r="AE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BE649" i="1" l="1"/>
  <c r="BA649" i="1"/>
  <c r="AL649" i="1"/>
  <c r="AR649" i="1" s="1"/>
  <c r="Z649" i="1"/>
  <c r="Q649" i="1"/>
  <c r="N649" i="1"/>
  <c r="BE648" i="1"/>
  <c r="BA648" i="1"/>
  <c r="AL648" i="1"/>
  <c r="AR648" i="1" s="1"/>
  <c r="Z648" i="1"/>
  <c r="Q648" i="1"/>
  <c r="N648" i="1"/>
  <c r="BE647" i="1"/>
  <c r="BA647" i="1"/>
  <c r="AL647" i="1"/>
  <c r="AR647" i="1" s="1"/>
  <c r="Z647" i="1"/>
  <c r="Q647" i="1"/>
  <c r="N647" i="1"/>
  <c r="BE646" i="1"/>
  <c r="BA646" i="1"/>
  <c r="AL646" i="1"/>
  <c r="AR646" i="1" s="1"/>
  <c r="Z646" i="1"/>
  <c r="Q646" i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Q649" i="2" s="1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BG637" i="1" s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Q642" i="2" s="1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BG632" i="1" s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45" i="1" l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BG626" i="1" s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3" i="1" l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Q661" i="1"/>
  <c r="BQ662" i="1" s="1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752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661" i="1"/>
  <c r="BU662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661" i="1"/>
  <c r="BV662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K475" i="1" s="1"/>
  <c r="BM475" i="1" s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G470" i="1" l="1"/>
  <c r="BK474" i="1"/>
  <c r="BM474" i="1" s="1"/>
  <c r="BK476" i="1"/>
  <c r="BM476" i="1" s="1"/>
  <c r="BG471" i="1"/>
  <c r="CL787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634" i="3"/>
  <c r="AJ632" i="3"/>
  <c r="AJ635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751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D673" i="1"/>
  <c r="D672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752" i="1"/>
  <c r="BG772" i="1"/>
  <c r="BG773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772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V664" i="2"/>
  <c r="S357" i="2"/>
  <c r="AP787" i="1"/>
  <c r="BP773" i="1"/>
  <c r="BG774" i="1" s="1"/>
  <c r="BN770" i="1"/>
  <c r="BP770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751" i="1"/>
  <c r="BP751" i="1" s="1"/>
  <c r="BP753" i="1"/>
  <c r="BP754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774" i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771" i="1"/>
  <c r="BP771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775" i="1" l="1"/>
  <c r="BY775" i="1" s="1"/>
  <c r="Q358" i="2"/>
  <c r="M357" i="2"/>
  <c r="U357" i="2"/>
  <c r="M358" i="2"/>
  <c r="CL781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755" i="1" l="1"/>
  <c r="BG779" i="1"/>
  <c r="BP778" i="1"/>
  <c r="BP780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746" i="1"/>
  <c r="N748" i="1" s="1"/>
  <c r="N749" i="1" l="1"/>
  <c r="D749" i="1" s="1"/>
  <c r="N750" i="1"/>
  <c r="N751" i="1"/>
  <c r="D750" i="1" l="1"/>
  <c r="D751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737" i="1"/>
  <c r="BG737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s="1"/>
  <c r="Q247" i="2" l="1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682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667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661" i="1"/>
  <c r="G662" i="1" s="1"/>
  <c r="F661" i="1"/>
  <c r="F662" i="1" s="1"/>
  <c r="E661" i="1"/>
  <c r="E662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685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S221" i="1" s="1"/>
  <c r="Q220" i="1"/>
  <c r="Q219" i="1"/>
  <c r="Q218" i="1"/>
  <c r="Q217" i="1"/>
  <c r="Q216" i="1"/>
  <c r="Q215" i="1"/>
  <c r="Q214" i="1"/>
  <c r="Q213" i="1"/>
  <c r="S213" i="1" s="1"/>
  <c r="Q212" i="1"/>
  <c r="Q211" i="1"/>
  <c r="Q210" i="1"/>
  <c r="Q209" i="1"/>
  <c r="Q208" i="1"/>
  <c r="Q207" i="1"/>
  <c r="Q206" i="1"/>
  <c r="Q205" i="1"/>
  <c r="S205" i="1" s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197" i="1" l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682" i="1" l="1"/>
  <c r="AR681" i="1"/>
  <c r="AP681" i="1"/>
  <c r="AR680" i="1"/>
  <c r="AP680" i="1"/>
  <c r="AV680" i="1" l="1"/>
  <c r="AV681" i="1"/>
  <c r="AV682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726" i="1"/>
  <c r="N214" i="1"/>
  <c r="N204" i="1"/>
  <c r="BA725" i="1" s="1"/>
  <c r="N174" i="1"/>
  <c r="BA724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725" i="1" l="1"/>
  <c r="BE725" i="1" s="1"/>
  <c r="Q218" i="2"/>
  <c r="BC726" i="1"/>
  <c r="BE726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694" i="1"/>
  <c r="H694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713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666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664" i="1"/>
  <c r="BK667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714" i="1"/>
  <c r="AP715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709" i="1"/>
  <c r="H710" i="1"/>
  <c r="J710" i="1" s="1"/>
  <c r="H711" i="1"/>
  <c r="J711" i="1" s="1"/>
  <c r="S154" i="2"/>
  <c r="M156" i="2" l="1"/>
  <c r="Q156" i="2"/>
  <c r="O711" i="1"/>
  <c r="AI154" i="1"/>
  <c r="AI161" i="1"/>
  <c r="BK160" i="1"/>
  <c r="BM160" i="1" s="1"/>
  <c r="AR154" i="1"/>
  <c r="BG154" i="1"/>
  <c r="U155" i="2"/>
  <c r="J709" i="1"/>
  <c r="J716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712" i="1"/>
  <c r="AA711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BK157" i="1" s="1"/>
  <c r="BM157" i="1" s="1"/>
  <c r="AL151" i="1"/>
  <c r="AR151" i="1" s="1"/>
  <c r="Q151" i="1"/>
  <c r="S158" i="1" s="1"/>
  <c r="AR152" i="1" l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649" i="3"/>
  <c r="F650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687" i="1" l="1"/>
  <c r="AR679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686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691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678" i="1" s="1"/>
  <c r="AH113" i="1"/>
  <c r="AP678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678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698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685" i="1"/>
  <c r="AP679" i="1" s="1"/>
  <c r="AV679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723" i="1"/>
  <c r="BC724" i="1" s="1"/>
  <c r="BE724" i="1" s="1"/>
  <c r="BE735" i="1"/>
  <c r="BE739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726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735" i="1" s="1"/>
  <c r="AL113" i="1"/>
  <c r="K114" i="2"/>
  <c r="V578" i="1" l="1"/>
  <c r="BA739" i="1"/>
  <c r="BC737" i="1"/>
  <c r="BG735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631" i="3"/>
  <c r="AA630" i="3"/>
  <c r="AA629" i="3"/>
  <c r="AA628" i="3"/>
  <c r="AA627" i="3"/>
  <c r="AA626" i="3"/>
  <c r="AA625" i="3"/>
  <c r="AA624" i="3"/>
  <c r="AA623" i="3"/>
  <c r="AA622" i="3"/>
  <c r="Y632" i="3"/>
  <c r="W632" i="3"/>
  <c r="S107" i="2"/>
  <c r="V621" i="1" l="1"/>
  <c r="V622" i="1" s="1"/>
  <c r="V623" i="1" s="1"/>
  <c r="V624" i="1" s="1"/>
  <c r="V625" i="1" s="1"/>
  <c r="V626" i="1" s="1"/>
  <c r="V627" i="1" s="1"/>
  <c r="V628" i="1" s="1"/>
  <c r="AA632" i="3"/>
  <c r="AA635" i="3" s="1"/>
  <c r="Q109" i="2"/>
  <c r="M109" i="2"/>
  <c r="BG107" i="1"/>
  <c r="U108" i="2"/>
  <c r="M108" i="2"/>
  <c r="BE106" i="1"/>
  <c r="BA106" i="1"/>
  <c r="AL106" i="1"/>
  <c r="AR106" i="1" s="1"/>
  <c r="K107" i="2"/>
  <c r="Q108" i="2" s="1"/>
  <c r="V629" i="1" l="1"/>
  <c r="U632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M104" i="2"/>
  <c r="Q103" i="2"/>
  <c r="BG102" i="1"/>
  <c r="U103" i="2"/>
  <c r="M103" i="2"/>
  <c r="BG101" i="1"/>
  <c r="U102" i="2"/>
  <c r="BE100" i="1" l="1"/>
  <c r="BA100" i="1"/>
  <c r="AL100" i="1"/>
  <c r="K101" i="2"/>
  <c r="S100" i="2"/>
  <c r="Q102" i="2" l="1"/>
  <c r="M102" i="2"/>
  <c r="AR100" i="1"/>
  <c r="BG100" i="1"/>
  <c r="U101" i="2"/>
  <c r="BE99" i="1"/>
  <c r="BA99" i="1"/>
  <c r="AL99" i="1"/>
  <c r="AR99" i="1" s="1"/>
  <c r="K100" i="2"/>
  <c r="Q101" i="2" l="1"/>
  <c r="M101" i="2"/>
  <c r="BG99" i="1"/>
  <c r="U100" i="2"/>
  <c r="S99" i="2" l="1"/>
  <c r="BE98" i="1"/>
  <c r="BA98" i="1"/>
  <c r="AL98" i="1"/>
  <c r="AR98" i="1" s="1"/>
  <c r="K99" i="2"/>
  <c r="M100" i="2" l="1"/>
  <c r="Q100" i="2"/>
  <c r="BG98" i="1"/>
  <c r="U99" i="2"/>
  <c r="S98" i="2"/>
  <c r="BE97" i="1" l="1"/>
  <c r="BA97" i="1"/>
  <c r="AL97" i="1"/>
  <c r="AR97" i="1" s="1"/>
  <c r="K98" i="2"/>
  <c r="Q99" i="2" l="1"/>
  <c r="M99" i="2"/>
  <c r="BK103" i="1"/>
  <c r="BM103" i="1" s="1"/>
  <c r="BG97" i="1"/>
  <c r="U98" i="2"/>
  <c r="Q96" i="1" l="1"/>
  <c r="BE96" i="1"/>
  <c r="BA96" i="1"/>
  <c r="AL96" i="1"/>
  <c r="AR96" i="1" s="1"/>
  <c r="AG96" i="1"/>
  <c r="S97" i="2"/>
  <c r="K97" i="2"/>
  <c r="S96" i="2"/>
  <c r="K96" i="2"/>
  <c r="AI103" i="1" l="1"/>
  <c r="S103" i="1"/>
  <c r="Q97" i="2"/>
  <c r="Q98" i="2"/>
  <c r="M98" i="2"/>
  <c r="BG96" i="1"/>
  <c r="U97" i="2"/>
  <c r="M97" i="2"/>
  <c r="U96" i="2"/>
  <c r="BE95" i="1" l="1"/>
  <c r="BA95" i="1"/>
  <c r="AL95" i="1"/>
  <c r="AR95" i="1" s="1"/>
  <c r="S95" i="2"/>
  <c r="BG95" i="1" l="1"/>
  <c r="BE94" i="1"/>
  <c r="BA94" i="1"/>
  <c r="AL94" i="1"/>
  <c r="AR94" i="1" s="1"/>
  <c r="K95" i="2"/>
  <c r="Q96" i="2" l="1"/>
  <c r="M96" i="2"/>
  <c r="BG94" i="1"/>
  <c r="U95" i="2"/>
  <c r="S94" i="2" l="1"/>
  <c r="BE93" i="1" l="1"/>
  <c r="BA93" i="1"/>
  <c r="AL93" i="1"/>
  <c r="AR93" i="1" s="1"/>
  <c r="K94" i="2"/>
  <c r="M95" i="2" l="1"/>
  <c r="Q95" i="2"/>
  <c r="BG93" i="1"/>
  <c r="U94" i="2"/>
  <c r="S93" i="2"/>
  <c r="K93" i="2"/>
  <c r="BE92" i="1"/>
  <c r="BA92" i="1"/>
  <c r="AL92" i="1"/>
  <c r="AR92" i="1" s="1"/>
  <c r="M94" i="2" l="1"/>
  <c r="Q94" i="2"/>
  <c r="U93" i="2"/>
  <c r="BG92" i="1"/>
  <c r="S92" i="2" l="1"/>
  <c r="BE91" i="1" l="1"/>
  <c r="BA91" i="1"/>
  <c r="AL91" i="1"/>
  <c r="AR91" i="1" s="1"/>
  <c r="K92" i="2"/>
  <c r="M93" i="2" l="1"/>
  <c r="Q93" i="2"/>
  <c r="BG91" i="1"/>
  <c r="U92" i="2"/>
  <c r="S91" i="2"/>
  <c r="BE90" i="1" l="1"/>
  <c r="BA90" i="1"/>
  <c r="BK96" i="1" s="1"/>
  <c r="BM96" i="1" s="1"/>
  <c r="AL90" i="1"/>
  <c r="AR90" i="1" s="1"/>
  <c r="K91" i="2"/>
  <c r="Q92" i="2" l="1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S54" i="1" l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Q90" i="2" l="1"/>
  <c r="M90" i="2"/>
  <c r="BG88" i="1"/>
  <c r="U89" i="2"/>
  <c r="S88" i="2"/>
  <c r="BE87" i="1" l="1"/>
  <c r="BA87" i="1"/>
  <c r="AL87" i="1"/>
  <c r="AR87" i="1" s="1"/>
  <c r="K88" i="2"/>
  <c r="Q89" i="2" l="1"/>
  <c r="M89" i="2"/>
  <c r="BG87" i="1"/>
  <c r="U88" i="2"/>
  <c r="S87" i="2"/>
  <c r="K87" i="2"/>
  <c r="Q88" i="2" s="1"/>
  <c r="BE86" i="1"/>
  <c r="BA86" i="1"/>
  <c r="AL86" i="1"/>
  <c r="AR86" i="1" s="1"/>
  <c r="U87" i="2" l="1"/>
  <c r="M88" i="2"/>
  <c r="BG86" i="1"/>
  <c r="S86" i="2"/>
  <c r="BE85" i="1" l="1"/>
  <c r="BA85" i="1"/>
  <c r="AL85" i="1"/>
  <c r="AR85" i="1" s="1"/>
  <c r="K86" i="2"/>
  <c r="Q87" i="2" l="1"/>
  <c r="M87" i="2"/>
  <c r="BG85" i="1"/>
  <c r="U86" i="2"/>
  <c r="S85" i="2"/>
  <c r="K85" i="2" l="1"/>
  <c r="BE84" i="1"/>
  <c r="BA84" i="1"/>
  <c r="AL84" i="1"/>
  <c r="AR84" i="1" s="1"/>
  <c r="Q86" i="2" l="1"/>
  <c r="M86" i="2"/>
  <c r="U85" i="2"/>
  <c r="BG84" i="1"/>
  <c r="BE83" i="1" l="1"/>
  <c r="BA83" i="1"/>
  <c r="AL83" i="1"/>
  <c r="AR83" i="1" s="1"/>
  <c r="S84" i="2"/>
  <c r="K84" i="2"/>
  <c r="F643" i="3"/>
  <c r="F646" i="3" s="1"/>
  <c r="S83" i="2"/>
  <c r="BK89" i="1" l="1"/>
  <c r="BM89" i="1" s="1"/>
  <c r="BK112" i="1"/>
  <c r="Q85" i="2"/>
  <c r="M85" i="2"/>
  <c r="BG83" i="1"/>
  <c r="U84" i="2"/>
  <c r="W78" i="1" l="1"/>
  <c r="K83" i="2"/>
  <c r="BE82" i="1"/>
  <c r="BA82" i="1"/>
  <c r="AL82" i="1"/>
  <c r="S82" i="2"/>
  <c r="K82" i="2"/>
  <c r="BE81" i="1"/>
  <c r="BA81" i="1"/>
  <c r="AL81" i="1"/>
  <c r="AG82" i="1" l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AI89" i="1" l="1"/>
  <c r="AR677" i="1"/>
  <c r="U81" i="2"/>
  <c r="Q82" i="2"/>
  <c r="BG80" i="1"/>
  <c r="S80" i="2"/>
  <c r="K80" i="2"/>
  <c r="BE79" i="1"/>
  <c r="BA79" i="1"/>
  <c r="AL79" i="1"/>
  <c r="U80" i="2" l="1"/>
  <c r="Q81" i="2"/>
  <c r="M81" i="2"/>
  <c r="AR79" i="1"/>
  <c r="BG79" i="1"/>
  <c r="S79" i="2"/>
  <c r="K79" i="2" l="1"/>
  <c r="BE78" i="1"/>
  <c r="BA78" i="1"/>
  <c r="AL78" i="1"/>
  <c r="AR78" i="1" s="1"/>
  <c r="M80" i="2" l="1"/>
  <c r="Q80" i="2"/>
  <c r="U79" i="2"/>
  <c r="BG78" i="1"/>
  <c r="S78" i="2" l="1"/>
  <c r="BE77" i="1"/>
  <c r="BA77" i="1"/>
  <c r="AL77" i="1"/>
  <c r="AR77" i="1" s="1"/>
  <c r="K78" i="2"/>
  <c r="Q79" i="2" l="1"/>
  <c r="M79" i="2"/>
  <c r="BG77" i="1"/>
  <c r="U78" i="2"/>
  <c r="BE76" i="1"/>
  <c r="BA76" i="1"/>
  <c r="AL76" i="1"/>
  <c r="AR76" i="1" s="1"/>
  <c r="S77" i="2"/>
  <c r="K77" i="2"/>
  <c r="Q78" i="2" s="1"/>
  <c r="BK82" i="1" l="1"/>
  <c r="BK83" i="1"/>
  <c r="M78" i="2"/>
  <c r="BG76" i="1"/>
  <c r="U77" i="2"/>
  <c r="S76" i="2"/>
  <c r="BM82" i="1" l="1"/>
  <c r="BE75" i="1"/>
  <c r="BA75" i="1"/>
  <c r="AL75" i="1"/>
  <c r="AR75" i="1" s="1"/>
  <c r="K76" i="2"/>
  <c r="Q77" i="2" l="1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677" i="1"/>
  <c r="AV677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633" i="3" l="1"/>
  <c r="I630" i="3"/>
  <c r="L630" i="3" s="1"/>
  <c r="I78" i="3"/>
  <c r="I80" i="3" s="1"/>
  <c r="I77" i="3"/>
  <c r="BE64" i="1"/>
  <c r="BA64" i="1"/>
  <c r="AL64" i="1"/>
  <c r="AR64" i="1" s="1"/>
  <c r="K65" i="2"/>
  <c r="Y19" i="3"/>
  <c r="Q66" i="2" l="1"/>
  <c r="M66" i="2"/>
  <c r="L633" i="3"/>
  <c r="I79" i="3"/>
  <c r="I81" i="3" s="1"/>
  <c r="I82" i="3" s="1"/>
  <c r="BG64" i="1"/>
  <c r="U65" i="2"/>
  <c r="S64" i="2"/>
  <c r="N81" i="3" l="1"/>
  <c r="N82" i="3" s="1"/>
  <c r="I632" i="3"/>
  <c r="L632" i="3" s="1"/>
  <c r="K64" i="2"/>
  <c r="BE63" i="1"/>
  <c r="BA63" i="1"/>
  <c r="AL63" i="1"/>
  <c r="AR63" i="1" s="1"/>
  <c r="Y18" i="3"/>
  <c r="Q65" i="2" l="1"/>
  <c r="M65" i="2"/>
  <c r="I634" i="3"/>
  <c r="U64" i="2"/>
  <c r="BG63" i="1"/>
  <c r="L623" i="3" l="1"/>
  <c r="L634" i="3"/>
  <c r="L622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676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722" i="1"/>
  <c r="B725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AR676" i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684" i="1"/>
  <c r="AR686" i="1" s="1"/>
  <c r="AV686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676" i="1"/>
  <c r="AV676" i="1" s="1"/>
  <c r="BA682" i="1" s="1"/>
  <c r="BA683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662" i="2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C662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U585" i="3" l="1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U589" i="3" l="1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U593" i="3" l="1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U597" i="3" l="1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U600" i="3" l="1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U605" i="3" l="1"/>
  <c r="U606" i="3" s="1"/>
  <c r="U607" i="3" s="1"/>
  <c r="U608" i="3" s="1"/>
  <c r="U614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B482" i="1" l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B485" i="1" l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B489" i="1" l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B495" i="1" l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B499" i="1" l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B504" i="1" l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B509" i="1" l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B513" i="1" l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B528" i="1" l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B531" i="1" l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B535" i="1" l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B540" i="1" l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B545" i="1" l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B549" i="1" l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B555" i="1" l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B560" i="1" l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B565" i="1" l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B570" i="1" l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B574" i="1" l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B580" i="1" l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B583" i="1" l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B587" i="1" l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B590" i="1" l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B594" i="1" l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B601" i="1" l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B604" i="1" l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B608" i="1" l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B612" i="1" l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B615" i="1" l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B618" i="1" l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B623" i="1" l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B627" i="1" l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B631" i="1" l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634" i="3"/>
  <c r="Y635" i="3" s="1"/>
  <c r="O92" i="1"/>
  <c r="H93" i="1"/>
  <c r="J93" i="1"/>
  <c r="AC92" i="1"/>
  <c r="AV92" i="1"/>
  <c r="B635" i="1" l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B637" i="1" l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B642" i="1" l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B645" i="1" l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B650" i="1" l="1"/>
  <c r="B651" i="1" s="1"/>
  <c r="B652" i="1" s="1"/>
  <c r="B659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BW160" i="1" l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BN160" i="1" l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BN161" i="1" l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BW164" i="1" l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AX164" i="1" l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AX165" i="1" l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AX166" i="1" l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BW168" i="1" l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BN169" i="1" l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634" i="3"/>
  <c r="W635" i="3" s="1"/>
  <c r="AC106" i="1"/>
  <c r="BW171" i="1" l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W172" i="1" l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N172" i="1" l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N174" i="1" l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W176" i="1" l="1"/>
  <c r="BN175" i="1"/>
  <c r="AX175" i="1"/>
  <c r="BP158" i="1"/>
  <c r="BR157" i="1"/>
  <c r="AA135" i="1"/>
  <c r="AE134" i="1"/>
  <c r="J112" i="1"/>
  <c r="H112" i="1"/>
  <c r="O111" i="1"/>
  <c r="AC111" i="1"/>
  <c r="AV111" i="1"/>
  <c r="BW177" i="1" l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W178" i="1" l="1"/>
  <c r="BN177" i="1"/>
  <c r="AX177" i="1"/>
  <c r="BR159" i="1"/>
  <c r="BP160" i="1"/>
  <c r="AA137" i="1"/>
  <c r="AE136" i="1"/>
  <c r="J114" i="1"/>
  <c r="O113" i="1"/>
  <c r="AV113" i="1"/>
  <c r="AC113" i="1"/>
  <c r="BW179" i="1" l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W180" i="1" l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W181" i="1" l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N182" i="1" l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W184" i="1" l="1"/>
  <c r="BN183" i="1"/>
  <c r="AX183" i="1"/>
  <c r="BR165" i="1"/>
  <c r="BP166" i="1"/>
  <c r="AE143" i="1"/>
  <c r="AA144" i="1"/>
  <c r="H119" i="1"/>
  <c r="J119" i="1"/>
  <c r="O118" i="1"/>
  <c r="AC118" i="1"/>
  <c r="AV118" i="1"/>
  <c r="BN184" i="1" l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W186" i="1" l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W187" i="1" l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W189" i="1" l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N189" i="1" l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W191" i="1" l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W192" i="1" l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N192" i="1" l="1"/>
  <c r="AX192" i="1"/>
  <c r="BW193" i="1"/>
  <c r="BP177" i="1"/>
  <c r="BR176" i="1"/>
  <c r="AE157" i="1"/>
  <c r="AA158" i="1"/>
  <c r="AC126" i="1"/>
  <c r="J127" i="1"/>
  <c r="H127" i="1"/>
  <c r="O126" i="1"/>
  <c r="AV126" i="1"/>
  <c r="BW194" i="1" l="1"/>
  <c r="BN193" i="1"/>
  <c r="AX193" i="1"/>
  <c r="BR177" i="1"/>
  <c r="BP178" i="1"/>
  <c r="AA159" i="1"/>
  <c r="AE158" i="1"/>
  <c r="AV127" i="1"/>
  <c r="H128" i="1"/>
  <c r="J128" i="1"/>
  <c r="O127" i="1"/>
  <c r="AC127" i="1"/>
  <c r="BW195" i="1" l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W197" i="1" l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W198" i="1" l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W199" i="1" l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N199" i="1" l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AX200" i="1" l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AX201" i="1" l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N202" i="1" l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W204" i="1" l="1"/>
  <c r="BN203" i="1"/>
  <c r="AX203" i="1"/>
  <c r="BR189" i="1"/>
  <c r="BP190" i="1"/>
  <c r="AE170" i="1"/>
  <c r="AA171" i="1"/>
  <c r="O136" i="1"/>
  <c r="J137" i="1"/>
  <c r="H137" i="1"/>
  <c r="AV136" i="1"/>
  <c r="AC136" i="1"/>
  <c r="AX204" i="1" l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AX206" i="1" l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N207" i="1" l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W209" i="1" l="1"/>
  <c r="AX208" i="1"/>
  <c r="BN208" i="1"/>
  <c r="BR193" i="1"/>
  <c r="BP194" i="1"/>
  <c r="AA176" i="1"/>
  <c r="AE175" i="1"/>
  <c r="O140" i="1"/>
  <c r="H141" i="1"/>
  <c r="J141" i="1"/>
  <c r="AV140" i="1"/>
  <c r="AC140" i="1"/>
  <c r="BN209" i="1" l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W211" i="1" l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W212" i="1" l="1"/>
  <c r="AX211" i="1"/>
  <c r="BN211" i="1"/>
  <c r="BR197" i="1"/>
  <c r="BP198" i="1"/>
  <c r="AE178" i="1"/>
  <c r="AA179" i="1"/>
  <c r="O143" i="1"/>
  <c r="J144" i="1"/>
  <c r="H144" i="1"/>
  <c r="AV143" i="1"/>
  <c r="AC143" i="1"/>
  <c r="AX212" i="1" l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W214" i="1" l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695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748" i="1" s="1"/>
  <c r="O173" i="1"/>
  <c r="AV173" i="1"/>
  <c r="AC173" i="1"/>
  <c r="BE748" i="1" l="1"/>
  <c r="BA770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770" i="1" l="1"/>
  <c r="BP748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770" i="1" l="1"/>
  <c r="CA770" i="1" s="1"/>
  <c r="BC770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761" i="1" s="1"/>
  <c r="BA749" i="1" s="1"/>
  <c r="J235" i="1"/>
  <c r="O234" i="1"/>
  <c r="AC234" i="1"/>
  <c r="BE749" i="1" l="1"/>
  <c r="BA771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749" i="1" l="1"/>
  <c r="BE771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771" i="1" l="1"/>
  <c r="BC771" i="1"/>
  <c r="BC775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H675" i="1"/>
  <c r="AV269" i="1"/>
  <c r="H676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763" i="1"/>
  <c r="BA750" i="1" s="1"/>
  <c r="BA754" i="1" s="1"/>
  <c r="BR758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756" i="1"/>
  <c r="AA403" i="1"/>
  <c r="AA404" i="1" s="1"/>
  <c r="AE402" i="1"/>
  <c r="BE750" i="1"/>
  <c r="BA772" i="1"/>
  <c r="BA773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757" i="1"/>
  <c r="AA405" i="1"/>
  <c r="AE404" i="1"/>
  <c r="AE403" i="1"/>
  <c r="BE754" i="1"/>
  <c r="BE772" i="1"/>
  <c r="BP750" i="1"/>
  <c r="AC329" i="1"/>
  <c r="J330" i="1"/>
  <c r="H330" i="1"/>
  <c r="AV329" i="1"/>
  <c r="O329" i="1"/>
  <c r="BE774" i="1" l="1"/>
  <c r="BA775" i="1"/>
  <c r="BE775" i="1" s="1"/>
  <c r="BR775" i="1" s="1"/>
  <c r="BE773" i="1"/>
  <c r="BC772" i="1"/>
  <c r="AX439" i="1"/>
  <c r="BW440" i="1"/>
  <c r="BW441" i="1" s="1"/>
  <c r="BN439" i="1"/>
  <c r="BR424" i="1"/>
  <c r="BP425" i="1"/>
  <c r="BP426" i="1" s="1"/>
  <c r="AE405" i="1"/>
  <c r="AA406" i="1"/>
  <c r="AA407" i="1" s="1"/>
  <c r="BR772" i="1"/>
  <c r="D754" i="1"/>
  <c r="AH580" i="1" s="1"/>
  <c r="BG754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773" i="1"/>
  <c r="BC773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754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W658" i="1"/>
  <c r="BW659" i="1" s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2" i="1" l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P633" i="1" l="1"/>
  <c r="BR632" i="1"/>
  <c r="AE619" i="1"/>
  <c r="AA620" i="1"/>
  <c r="J495" i="1"/>
  <c r="H495" i="1"/>
  <c r="AV494" i="1"/>
  <c r="O494" i="1"/>
  <c r="AC494" i="1"/>
  <c r="BR633" i="1" l="1"/>
  <c r="BP634" i="1"/>
  <c r="BP635" i="1" s="1"/>
  <c r="AE620" i="1"/>
  <c r="AA621" i="1"/>
  <c r="AA622" i="1" s="1"/>
  <c r="AV495" i="1"/>
  <c r="J496" i="1"/>
  <c r="H496" i="1"/>
  <c r="O495" i="1"/>
  <c r="AC495" i="1"/>
  <c r="BR635" i="1" l="1"/>
  <c r="BP636" i="1"/>
  <c r="BP637" i="1" s="1"/>
  <c r="BR634" i="1"/>
  <c r="AE622" i="1"/>
  <c r="AA623" i="1"/>
  <c r="AE621" i="1"/>
  <c r="AV496" i="1"/>
  <c r="J497" i="1"/>
  <c r="H497" i="1"/>
  <c r="O496" i="1"/>
  <c r="AC496" i="1"/>
  <c r="BR637" i="1" l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R638" i="1" l="1"/>
  <c r="BP639" i="1"/>
  <c r="AE624" i="1"/>
  <c r="AA625" i="1"/>
  <c r="J499" i="1"/>
  <c r="H499" i="1"/>
  <c r="AV498" i="1"/>
  <c r="O498" i="1"/>
  <c r="AC498" i="1"/>
  <c r="BR639" i="1" l="1"/>
  <c r="BP640" i="1"/>
  <c r="AE625" i="1"/>
  <c r="AA626" i="1"/>
  <c r="AV499" i="1"/>
  <c r="J500" i="1"/>
  <c r="H500" i="1"/>
  <c r="O499" i="1"/>
  <c r="AC499" i="1"/>
  <c r="BR640" i="1" l="1"/>
  <c r="BP641" i="1"/>
  <c r="BP642" i="1" s="1"/>
  <c r="AE626" i="1"/>
  <c r="AA627" i="1"/>
  <c r="AV500" i="1"/>
  <c r="J501" i="1"/>
  <c r="H501" i="1"/>
  <c r="O500" i="1"/>
  <c r="AC500" i="1"/>
  <c r="BR642" i="1" l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P645" i="1" l="1"/>
  <c r="BR644" i="1"/>
  <c r="BR643" i="1"/>
  <c r="AE628" i="1"/>
  <c r="AA629" i="1"/>
  <c r="AV502" i="1"/>
  <c r="J503" i="1"/>
  <c r="H503" i="1"/>
  <c r="O502" i="1"/>
  <c r="AC502" i="1"/>
  <c r="BP646" i="1" l="1"/>
  <c r="BR645" i="1"/>
  <c r="AE629" i="1"/>
  <c r="AA630" i="1"/>
  <c r="AA631" i="1" s="1"/>
  <c r="H504" i="1"/>
  <c r="J504" i="1"/>
  <c r="AV503" i="1"/>
  <c r="O503" i="1"/>
  <c r="AC503" i="1"/>
  <c r="BR646" i="1" l="1"/>
  <c r="BP647" i="1"/>
  <c r="AA632" i="1"/>
  <c r="AE631" i="1"/>
  <c r="AE630" i="1"/>
  <c r="AV504" i="1"/>
  <c r="H505" i="1"/>
  <c r="J505" i="1"/>
  <c r="O504" i="1"/>
  <c r="AC504" i="1"/>
  <c r="BP648" i="1" l="1"/>
  <c r="BR647" i="1"/>
  <c r="AE632" i="1"/>
  <c r="AA633" i="1"/>
  <c r="AV505" i="1"/>
  <c r="H506" i="1"/>
  <c r="J506" i="1"/>
  <c r="O505" i="1"/>
  <c r="AC505" i="1"/>
  <c r="BR648" i="1" l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R650" i="1" l="1"/>
  <c r="BP651" i="1"/>
  <c r="BR649" i="1"/>
  <c r="AE635" i="1"/>
  <c r="AA636" i="1"/>
  <c r="AA637" i="1" s="1"/>
  <c r="AE634" i="1"/>
  <c r="AV507" i="1"/>
  <c r="J508" i="1"/>
  <c r="H508" i="1"/>
  <c r="O507" i="1"/>
  <c r="AC507" i="1"/>
  <c r="BR651" i="1" l="1"/>
  <c r="BP652" i="1"/>
  <c r="AE637" i="1"/>
  <c r="AA638" i="1"/>
  <c r="AE636" i="1"/>
  <c r="J509" i="1"/>
  <c r="H509" i="1"/>
  <c r="AV508" i="1"/>
  <c r="O508" i="1"/>
  <c r="AC508" i="1"/>
  <c r="BR652" i="1" l="1"/>
  <c r="AA639" i="1"/>
  <c r="AE638" i="1"/>
  <c r="AV509" i="1"/>
  <c r="J510" i="1"/>
  <c r="H510" i="1"/>
  <c r="O509" i="1"/>
  <c r="AC509" i="1"/>
  <c r="AE639" i="1" l="1"/>
  <c r="AA640" i="1"/>
  <c r="AV510" i="1"/>
  <c r="H511" i="1"/>
  <c r="J511" i="1"/>
  <c r="O510" i="1"/>
  <c r="AC510" i="1"/>
  <c r="AE640" i="1" l="1"/>
  <c r="AA641" i="1"/>
  <c r="AA642" i="1" s="1"/>
  <c r="AV511" i="1"/>
  <c r="J512" i="1"/>
  <c r="H512" i="1"/>
  <c r="O511" i="1"/>
  <c r="AC511" i="1"/>
  <c r="AA465" i="3"/>
  <c r="AA466" i="3"/>
  <c r="AA464" i="3"/>
  <c r="AA643" i="1" l="1"/>
  <c r="AA644" i="1" s="1"/>
  <c r="AE642" i="1"/>
  <c r="AE641" i="1"/>
  <c r="J513" i="1"/>
  <c r="H513" i="1"/>
  <c r="AV512" i="1"/>
  <c r="O512" i="1"/>
  <c r="AC512" i="1"/>
  <c r="BR774" i="1"/>
  <c r="CL790" i="1" s="1"/>
  <c r="CL792" i="1" s="1"/>
  <c r="AE644" i="1" l="1"/>
  <c r="AA645" i="1"/>
  <c r="AE643" i="1"/>
  <c r="AV513" i="1"/>
  <c r="J514" i="1"/>
  <c r="H514" i="1"/>
  <c r="O513" i="1"/>
  <c r="AC513" i="1"/>
  <c r="BA778" i="1"/>
  <c r="BC778" i="1" s="1"/>
  <c r="CL778" i="1"/>
  <c r="AE645" i="1" l="1"/>
  <c r="AA646" i="1"/>
  <c r="AV514" i="1"/>
  <c r="H515" i="1"/>
  <c r="J515" i="1"/>
  <c r="O514" i="1"/>
  <c r="AC514" i="1"/>
  <c r="AE646" i="1" l="1"/>
  <c r="AA647" i="1"/>
  <c r="AV515" i="1"/>
  <c r="J516" i="1"/>
  <c r="H516" i="1"/>
  <c r="O515" i="1"/>
  <c r="AC515" i="1"/>
  <c r="AA470" i="3"/>
  <c r="AA471" i="3"/>
  <c r="AA468" i="3"/>
  <c r="AA469" i="3"/>
  <c r="AA467" i="3"/>
  <c r="AE647" i="1" l="1"/>
  <c r="AA648" i="1"/>
  <c r="J517" i="1"/>
  <c r="H517" i="1"/>
  <c r="AV516" i="1"/>
  <c r="O516" i="1"/>
  <c r="AC516" i="1"/>
  <c r="AE648" i="1" l="1"/>
  <c r="AA649" i="1"/>
  <c r="AA650" i="1" s="1"/>
  <c r="AV517" i="1"/>
  <c r="H518" i="1"/>
  <c r="J518" i="1"/>
  <c r="O517" i="1"/>
  <c r="AC517" i="1"/>
  <c r="AA651" i="1" l="1"/>
  <c r="AE650" i="1"/>
  <c r="AE649" i="1"/>
  <c r="AV518" i="1"/>
  <c r="H519" i="1"/>
  <c r="J519" i="1"/>
  <c r="O518" i="1"/>
  <c r="AC518" i="1"/>
  <c r="AA652" i="1" l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AE652" i="1" l="1"/>
  <c r="AV520" i="1"/>
  <c r="O520" i="1"/>
  <c r="J521" i="1"/>
  <c r="H521" i="1"/>
  <c r="AC520" i="1"/>
  <c r="AJ21" i="2" l="1"/>
  <c r="I21" i="3"/>
  <c r="I35" i="3" s="1"/>
  <c r="AD49" i="2"/>
  <c r="AD51" i="2" s="1"/>
  <c r="AD53" i="2" s="1"/>
  <c r="AD55" i="2" s="1"/>
  <c r="AD57" i="2" s="1"/>
  <c r="AV521" i="1"/>
  <c r="O521" i="1"/>
  <c r="J522" i="1"/>
  <c r="H522" i="1"/>
  <c r="AC521" i="1"/>
  <c r="J523" i="1" l="1"/>
  <c r="H523" i="1"/>
  <c r="AV522" i="1"/>
  <c r="O522" i="1"/>
  <c r="AC522" i="1"/>
  <c r="H524" i="1" l="1"/>
  <c r="J524" i="1"/>
  <c r="AV523" i="1"/>
  <c r="O523" i="1"/>
  <c r="AC523" i="1"/>
  <c r="AV524" i="1" l="1"/>
  <c r="J525" i="1"/>
  <c r="H525" i="1"/>
  <c r="O524" i="1"/>
  <c r="AC524" i="1"/>
  <c r="AV525" i="1" l="1"/>
  <c r="J526" i="1"/>
  <c r="H526" i="1"/>
  <c r="O525" i="1"/>
  <c r="AC525" i="1"/>
  <c r="AA481" i="3"/>
  <c r="AA479" i="3"/>
  <c r="AA480" i="3"/>
  <c r="AA478" i="3"/>
  <c r="AV526" i="1" l="1"/>
  <c r="O526" i="1"/>
  <c r="J527" i="1"/>
  <c r="H527" i="1"/>
  <c r="AC526" i="1"/>
  <c r="J528" i="1" l="1"/>
  <c r="H528" i="1"/>
  <c r="AV527" i="1"/>
  <c r="O527" i="1"/>
  <c r="AC527" i="1"/>
  <c r="AV528" i="1" l="1"/>
  <c r="H529" i="1"/>
  <c r="J529" i="1"/>
  <c r="O528" i="1"/>
  <c r="AC528" i="1"/>
  <c r="AV529" i="1" l="1"/>
  <c r="J530" i="1"/>
  <c r="H530" i="1"/>
  <c r="O529" i="1"/>
  <c r="AC529" i="1"/>
  <c r="AA483" i="3"/>
  <c r="AA484" i="3"/>
  <c r="AA482" i="3"/>
  <c r="H531" i="1" l="1"/>
  <c r="J531" i="1"/>
  <c r="AV530" i="1"/>
  <c r="O530" i="1"/>
  <c r="AC530" i="1"/>
  <c r="AV531" i="1" l="1"/>
  <c r="H532" i="1"/>
  <c r="J532" i="1"/>
  <c r="O531" i="1"/>
  <c r="AC531" i="1"/>
  <c r="O532" i="1" l="1"/>
  <c r="J533" i="1"/>
  <c r="H533" i="1"/>
  <c r="AV532" i="1"/>
  <c r="AC532" i="1"/>
  <c r="AV533" i="1" l="1"/>
  <c r="J534" i="1"/>
  <c r="H534" i="1"/>
  <c r="O533" i="1"/>
  <c r="AC533" i="1"/>
  <c r="AA488" i="3"/>
  <c r="AA489" i="3"/>
  <c r="AA486" i="3"/>
  <c r="AA487" i="3"/>
  <c r="AA485" i="3"/>
  <c r="J535" i="1" l="1"/>
  <c r="H535" i="1"/>
  <c r="AV534" i="1"/>
  <c r="O534" i="1"/>
  <c r="AC534" i="1"/>
  <c r="O535" i="1" l="1"/>
  <c r="J536" i="1"/>
  <c r="H536" i="1"/>
  <c r="AV535" i="1"/>
  <c r="AC535" i="1"/>
  <c r="AV536" i="1" l="1"/>
  <c r="H537" i="1"/>
  <c r="J537" i="1"/>
  <c r="O536" i="1"/>
  <c r="AC536" i="1"/>
  <c r="O537" i="1" l="1"/>
  <c r="J538" i="1"/>
  <c r="H538" i="1"/>
  <c r="AV537" i="1"/>
  <c r="AC537" i="1"/>
  <c r="AA493" i="3"/>
  <c r="AA494" i="3"/>
  <c r="AA491" i="3"/>
  <c r="AA492" i="3"/>
  <c r="AA490" i="3"/>
  <c r="AC538" i="1" l="1"/>
  <c r="J539" i="1"/>
  <c r="H539" i="1"/>
  <c r="O538" i="1"/>
  <c r="AV538" i="1"/>
  <c r="H540" i="1" l="1"/>
  <c r="J540" i="1"/>
  <c r="AV539" i="1"/>
  <c r="O539" i="1"/>
  <c r="AC539" i="1"/>
  <c r="AV540" i="1" l="1"/>
  <c r="H541" i="1"/>
  <c r="J541" i="1"/>
  <c r="O540" i="1"/>
  <c r="AC540" i="1"/>
  <c r="O541" i="1" l="1"/>
  <c r="J542" i="1"/>
  <c r="H542" i="1"/>
  <c r="AV541" i="1"/>
  <c r="AC541" i="1"/>
  <c r="AV542" i="1" l="1"/>
  <c r="J543" i="1"/>
  <c r="H543" i="1"/>
  <c r="O542" i="1"/>
  <c r="AC542" i="1"/>
  <c r="AA498" i="3"/>
  <c r="AA496" i="3"/>
  <c r="AA497" i="3"/>
  <c r="AA495" i="3"/>
  <c r="AV543" i="1" l="1"/>
  <c r="J544" i="1"/>
  <c r="H544" i="1"/>
  <c r="O543" i="1"/>
  <c r="AC543" i="1"/>
  <c r="J545" i="1" l="1"/>
  <c r="H545" i="1"/>
  <c r="AV544" i="1"/>
  <c r="O544" i="1"/>
  <c r="AC544" i="1"/>
  <c r="AV545" i="1" l="1"/>
  <c r="J546" i="1"/>
  <c r="H546" i="1"/>
  <c r="O545" i="1"/>
  <c r="AC545" i="1"/>
  <c r="AV546" i="1" l="1"/>
  <c r="H547" i="1"/>
  <c r="J547" i="1"/>
  <c r="O546" i="1"/>
  <c r="AC546" i="1"/>
  <c r="AA502" i="3"/>
  <c r="AA503" i="3"/>
  <c r="AA500" i="3"/>
  <c r="AA501" i="3"/>
  <c r="AA499" i="3"/>
  <c r="AV547" i="1" l="1"/>
  <c r="J548" i="1"/>
  <c r="H548" i="1"/>
  <c r="O547" i="1"/>
  <c r="AC547" i="1"/>
  <c r="J549" i="1" l="1"/>
  <c r="H549" i="1"/>
  <c r="AV548" i="1"/>
  <c r="O548" i="1"/>
  <c r="AC548" i="1"/>
  <c r="AV549" i="1" l="1"/>
  <c r="J550" i="1"/>
  <c r="H550" i="1"/>
  <c r="O549" i="1"/>
  <c r="AC549" i="1"/>
  <c r="AV550" i="1" l="1"/>
  <c r="J551" i="1"/>
  <c r="H551" i="1"/>
  <c r="O550" i="1"/>
  <c r="AC550" i="1"/>
  <c r="AV551" i="1" l="1"/>
  <c r="J552" i="1"/>
  <c r="H552" i="1"/>
  <c r="O551" i="1"/>
  <c r="AC551" i="1"/>
  <c r="AA509" i="3"/>
  <c r="AA507" i="3"/>
  <c r="AA508" i="3"/>
  <c r="AA505" i="3"/>
  <c r="AA506" i="3"/>
  <c r="AA504" i="3"/>
  <c r="O552" i="1" l="1"/>
  <c r="J553" i="1"/>
  <c r="H553" i="1"/>
  <c r="AV552" i="1"/>
  <c r="AC552" i="1"/>
  <c r="AV553" i="1" l="1"/>
  <c r="H554" i="1"/>
  <c r="O553" i="1"/>
  <c r="J554" i="1"/>
  <c r="AC553" i="1"/>
  <c r="H555" i="1" l="1"/>
  <c r="J555" i="1"/>
  <c r="AV554" i="1"/>
  <c r="O554" i="1"/>
  <c r="AC554" i="1"/>
  <c r="AV555" i="1" l="1"/>
  <c r="J556" i="1"/>
  <c r="H556" i="1"/>
  <c r="O555" i="1"/>
  <c r="AC555" i="1"/>
  <c r="O556" i="1" l="1"/>
  <c r="J557" i="1"/>
  <c r="H557" i="1"/>
  <c r="AV556" i="1"/>
  <c r="AC556" i="1"/>
  <c r="AV557" i="1" l="1"/>
  <c r="J558" i="1"/>
  <c r="H558" i="1"/>
  <c r="O557" i="1"/>
  <c r="AC557" i="1"/>
  <c r="AA511" i="3"/>
  <c r="AA512" i="3"/>
  <c r="AA510" i="3"/>
  <c r="AV558" i="1" l="1"/>
  <c r="H559" i="1"/>
  <c r="J559" i="1"/>
  <c r="O558" i="1"/>
  <c r="AC558" i="1"/>
  <c r="J560" i="1" l="1"/>
  <c r="H560" i="1"/>
  <c r="O559" i="1"/>
  <c r="AV559" i="1"/>
  <c r="AC559" i="1"/>
  <c r="AV560" i="1" l="1"/>
  <c r="H561" i="1"/>
  <c r="J561" i="1"/>
  <c r="O560" i="1"/>
  <c r="AC560" i="1"/>
  <c r="O561" i="1" l="1"/>
  <c r="H562" i="1"/>
  <c r="J562" i="1"/>
  <c r="AV561" i="1"/>
  <c r="AC561" i="1"/>
  <c r="AA517" i="3"/>
  <c r="AA518" i="3"/>
  <c r="AA513" i="3"/>
  <c r="AV562" i="1" l="1"/>
  <c r="J563" i="1"/>
  <c r="H563" i="1"/>
  <c r="O562" i="1"/>
  <c r="AC562" i="1"/>
  <c r="AV563" i="1" l="1"/>
  <c r="J564" i="1"/>
  <c r="H564" i="1"/>
  <c r="O563" i="1"/>
  <c r="AC563" i="1"/>
  <c r="H565" i="1" l="1"/>
  <c r="J565" i="1"/>
  <c r="AV564" i="1"/>
  <c r="O564" i="1"/>
  <c r="AC564" i="1"/>
  <c r="O565" i="1" l="1"/>
  <c r="J566" i="1"/>
  <c r="H566" i="1"/>
  <c r="AV565" i="1"/>
  <c r="AC565" i="1"/>
  <c r="O566" i="1" l="1"/>
  <c r="H567" i="1"/>
  <c r="J567" i="1"/>
  <c r="AV566" i="1"/>
  <c r="AC566" i="1"/>
  <c r="AV567" i="1" l="1"/>
  <c r="J568" i="1"/>
  <c r="H568" i="1"/>
  <c r="O567" i="1"/>
  <c r="AC567" i="1"/>
  <c r="AA522" i="3"/>
  <c r="AA523" i="3"/>
  <c r="AA520" i="3"/>
  <c r="AA521" i="3"/>
  <c r="AA519" i="3"/>
  <c r="AV568" i="1" l="1"/>
  <c r="J569" i="1"/>
  <c r="H569" i="1"/>
  <c r="O568" i="1"/>
  <c r="AC568" i="1"/>
  <c r="H570" i="1" l="1"/>
  <c r="J570" i="1"/>
  <c r="AV569" i="1"/>
  <c r="O569" i="1"/>
  <c r="AC569" i="1"/>
  <c r="J571" i="1" l="1"/>
  <c r="H571" i="1"/>
  <c r="AV570" i="1"/>
  <c r="O570" i="1"/>
  <c r="AC570" i="1"/>
  <c r="AV571" i="1" l="1"/>
  <c r="H572" i="1"/>
  <c r="J572" i="1"/>
  <c r="O571" i="1"/>
  <c r="AC571" i="1"/>
  <c r="H573" i="1" l="1"/>
  <c r="J573" i="1"/>
  <c r="AV572" i="1"/>
  <c r="O572" i="1"/>
  <c r="AC572" i="1"/>
  <c r="AA527" i="3"/>
  <c r="AA525" i="3"/>
  <c r="AA526" i="3"/>
  <c r="AA524" i="3"/>
  <c r="AV573" i="1" l="1"/>
  <c r="J574" i="1"/>
  <c r="H574" i="1"/>
  <c r="O573" i="1"/>
  <c r="AC573" i="1"/>
  <c r="AV574" i="1" l="1"/>
  <c r="H575" i="1"/>
  <c r="J575" i="1"/>
  <c r="O574" i="1"/>
  <c r="AC574" i="1"/>
  <c r="AV575" i="1" l="1"/>
  <c r="J576" i="1"/>
  <c r="H576" i="1"/>
  <c r="O575" i="1"/>
  <c r="AC575" i="1"/>
  <c r="AA533" i="3"/>
  <c r="AA531" i="3"/>
  <c r="AA532" i="3"/>
  <c r="AA529" i="3"/>
  <c r="AA530" i="3"/>
  <c r="AA528" i="3"/>
  <c r="AV576" i="1" l="1"/>
  <c r="J577" i="1"/>
  <c r="H577" i="1"/>
  <c r="O576" i="1"/>
  <c r="AC576" i="1"/>
  <c r="AV577" i="1" l="1"/>
  <c r="J578" i="1"/>
  <c r="H578" i="1"/>
  <c r="O577" i="1"/>
  <c r="AC577" i="1"/>
  <c r="AV578" i="1" l="1"/>
  <c r="J579" i="1"/>
  <c r="H579" i="1"/>
  <c r="O578" i="1"/>
  <c r="AC578" i="1"/>
  <c r="J580" i="1" l="1"/>
  <c r="H580" i="1"/>
  <c r="AV579" i="1"/>
  <c r="O579" i="1"/>
  <c r="AC579" i="1"/>
  <c r="O580" i="1" l="1"/>
  <c r="H581" i="1"/>
  <c r="J581" i="1"/>
  <c r="AV580" i="1"/>
  <c r="AC580" i="1"/>
  <c r="J582" i="1" l="1"/>
  <c r="H582" i="1"/>
  <c r="AV581" i="1"/>
  <c r="O581" i="1"/>
  <c r="AC581" i="1"/>
  <c r="AA535" i="3"/>
  <c r="AA536" i="3"/>
  <c r="AA534" i="3"/>
  <c r="H583" i="1" l="1"/>
  <c r="J583" i="1"/>
  <c r="O582" i="1"/>
  <c r="AV582" i="1"/>
  <c r="AC582" i="1"/>
  <c r="O583" i="1" l="1"/>
  <c r="J584" i="1"/>
  <c r="H584" i="1"/>
  <c r="AV583" i="1"/>
  <c r="AC583" i="1"/>
  <c r="AV584" i="1" l="1"/>
  <c r="H585" i="1"/>
  <c r="J585" i="1"/>
  <c r="O584" i="1"/>
  <c r="AC584" i="1"/>
  <c r="O585" i="1" l="1"/>
  <c r="J586" i="1"/>
  <c r="H586" i="1"/>
  <c r="AV585" i="1"/>
  <c r="AC585" i="1"/>
  <c r="AA541" i="3"/>
  <c r="AA538" i="3"/>
  <c r="AA540" i="3"/>
  <c r="AA537" i="3"/>
  <c r="J587" i="1" l="1"/>
  <c r="H587" i="1"/>
  <c r="O586" i="1"/>
  <c r="AV586" i="1"/>
  <c r="AC586" i="1"/>
  <c r="O587" i="1" l="1"/>
  <c r="J588" i="1"/>
  <c r="H588" i="1"/>
  <c r="AV587" i="1"/>
  <c r="AC587" i="1"/>
  <c r="AV588" i="1" l="1"/>
  <c r="J589" i="1"/>
  <c r="H589" i="1"/>
  <c r="O588" i="1"/>
  <c r="AC588" i="1"/>
  <c r="J590" i="1" l="1"/>
  <c r="H590" i="1"/>
  <c r="O589" i="1"/>
  <c r="AV589" i="1"/>
  <c r="AC589" i="1"/>
  <c r="AA543" i="3"/>
  <c r="AA544" i="3"/>
  <c r="AA542" i="3"/>
  <c r="AV590" i="1" l="1"/>
  <c r="J591" i="1"/>
  <c r="H591" i="1"/>
  <c r="O590" i="1"/>
  <c r="AC590" i="1"/>
  <c r="O591" i="1" l="1"/>
  <c r="H592" i="1"/>
  <c r="J592" i="1"/>
  <c r="AV591" i="1"/>
  <c r="AC591" i="1"/>
  <c r="O592" i="1" l="1"/>
  <c r="J593" i="1"/>
  <c r="H593" i="1"/>
  <c r="AV592" i="1"/>
  <c r="AC592" i="1"/>
  <c r="AA548" i="3"/>
  <c r="AA546" i="3"/>
  <c r="AA547" i="3"/>
  <c r="AA545" i="3"/>
  <c r="J594" i="1" l="1"/>
  <c r="H594" i="1"/>
  <c r="O593" i="1"/>
  <c r="AV593" i="1"/>
  <c r="AC593" i="1"/>
  <c r="O594" i="1" l="1"/>
  <c r="J595" i="1"/>
  <c r="H595" i="1"/>
  <c r="AV594" i="1"/>
  <c r="AC594" i="1"/>
  <c r="O595" i="1" l="1"/>
  <c r="J596" i="1"/>
  <c r="H596" i="1"/>
  <c r="AV595" i="1"/>
  <c r="AC595" i="1"/>
  <c r="AV596" i="1" l="1"/>
  <c r="J597" i="1"/>
  <c r="H597" i="1"/>
  <c r="O596" i="1"/>
  <c r="AC596" i="1"/>
  <c r="AA553" i="3"/>
  <c r="AA554" i="3"/>
  <c r="AA551" i="3"/>
  <c r="AA552" i="3"/>
  <c r="AA550" i="3"/>
  <c r="AA549" i="3"/>
  <c r="O597" i="1" l="1"/>
  <c r="J598" i="1"/>
  <c r="AV597" i="1"/>
  <c r="H598" i="1"/>
  <c r="AC597" i="1"/>
  <c r="AV598" i="1" l="1"/>
  <c r="J599" i="1"/>
  <c r="H599" i="1"/>
  <c r="O598" i="1"/>
  <c r="AC598" i="1"/>
  <c r="AV599" i="1" l="1"/>
  <c r="H600" i="1"/>
  <c r="J600" i="1"/>
  <c r="O599" i="1"/>
  <c r="AC599" i="1"/>
  <c r="H601" i="1" l="1"/>
  <c r="J601" i="1"/>
  <c r="O600" i="1"/>
  <c r="AV600" i="1"/>
  <c r="AC600" i="1"/>
  <c r="O601" i="1" l="1"/>
  <c r="J602" i="1"/>
  <c r="H602" i="1"/>
  <c r="AV601" i="1"/>
  <c r="AC601" i="1"/>
  <c r="J603" i="1" l="1"/>
  <c r="H603" i="1"/>
  <c r="O602" i="1"/>
  <c r="AV602" i="1"/>
  <c r="AC602" i="1"/>
  <c r="J604" i="1" l="1"/>
  <c r="H604" i="1"/>
  <c r="AV603" i="1"/>
  <c r="O603" i="1"/>
  <c r="AC603" i="1"/>
  <c r="AA557" i="3"/>
  <c r="AA558" i="3"/>
  <c r="AV604" i="1" l="1"/>
  <c r="J605" i="1"/>
  <c r="H605" i="1"/>
  <c r="O604" i="1"/>
  <c r="AC604" i="1"/>
  <c r="AA555" i="3"/>
  <c r="AA556" i="3"/>
  <c r="AV605" i="1" l="1"/>
  <c r="H606" i="1"/>
  <c r="J606" i="1"/>
  <c r="O605" i="1"/>
  <c r="AC605" i="1"/>
  <c r="AA561" i="3"/>
  <c r="AA559" i="3"/>
  <c r="AC606" i="1" l="1"/>
  <c r="J607" i="1"/>
  <c r="H607" i="1"/>
  <c r="O606" i="1"/>
  <c r="AV606" i="1"/>
  <c r="AA560" i="3"/>
  <c r="J608" i="1" l="1"/>
  <c r="H608" i="1"/>
  <c r="O607" i="1"/>
  <c r="AV607" i="1"/>
  <c r="AC607" i="1"/>
  <c r="O608" i="1" l="1"/>
  <c r="AV608" i="1"/>
  <c r="J609" i="1"/>
  <c r="H609" i="1"/>
  <c r="AC608" i="1"/>
  <c r="O609" i="1" l="1"/>
  <c r="H610" i="1"/>
  <c r="J610" i="1"/>
  <c r="AV609" i="1"/>
  <c r="AC609" i="1"/>
  <c r="O610" i="1" l="1"/>
  <c r="AV610" i="1"/>
  <c r="J611" i="1"/>
  <c r="H611" i="1"/>
  <c r="AC610" i="1"/>
  <c r="AA565" i="3"/>
  <c r="AA563" i="3"/>
  <c r="AA564" i="3"/>
  <c r="AA562" i="3"/>
  <c r="J612" i="1" l="1"/>
  <c r="H612" i="1"/>
  <c r="O611" i="1"/>
  <c r="AV611" i="1"/>
  <c r="AC611" i="1"/>
  <c r="O612" i="1" l="1"/>
  <c r="J613" i="1"/>
  <c r="H613" i="1"/>
  <c r="AV612" i="1"/>
  <c r="AC612" i="1"/>
  <c r="O613" i="1" l="1"/>
  <c r="J614" i="1"/>
  <c r="H614" i="1"/>
  <c r="AV613" i="1"/>
  <c r="AC613" i="1"/>
  <c r="J615" i="1" l="1"/>
  <c r="H615" i="1"/>
  <c r="O614" i="1"/>
  <c r="AV614" i="1"/>
  <c r="AC614" i="1"/>
  <c r="AA567" i="3"/>
  <c r="AA568" i="3"/>
  <c r="AA566" i="3"/>
  <c r="J616" i="1" l="1"/>
  <c r="H616" i="1"/>
  <c r="O615" i="1"/>
  <c r="AV615" i="1"/>
  <c r="AC615" i="1"/>
  <c r="O616" i="1" l="1"/>
  <c r="J617" i="1"/>
  <c r="H617" i="1"/>
  <c r="AV616" i="1"/>
  <c r="AC616" i="1"/>
  <c r="J618" i="1" l="1"/>
  <c r="H618" i="1"/>
  <c r="O617" i="1"/>
  <c r="AV617" i="1"/>
  <c r="AC617" i="1"/>
  <c r="AA572" i="3"/>
  <c r="AA570" i="3"/>
  <c r="AA571" i="3"/>
  <c r="AA569" i="3"/>
  <c r="O618" i="1" l="1"/>
  <c r="J619" i="1"/>
  <c r="H619" i="1"/>
  <c r="AV618" i="1"/>
  <c r="AC618" i="1"/>
  <c r="AV619" i="1" l="1"/>
  <c r="J620" i="1"/>
  <c r="H620" i="1"/>
  <c r="O619" i="1"/>
  <c r="AC619" i="1"/>
  <c r="O620" i="1" l="1"/>
  <c r="J621" i="1"/>
  <c r="H621" i="1"/>
  <c r="AV620" i="1"/>
  <c r="AC620" i="1"/>
  <c r="AA574" i="3"/>
  <c r="AA575" i="3"/>
  <c r="AA573" i="3"/>
  <c r="J622" i="1" l="1"/>
  <c r="H622" i="1"/>
  <c r="O621" i="1"/>
  <c r="AV621" i="1"/>
  <c r="AC621" i="1"/>
  <c r="O622" i="1" l="1"/>
  <c r="H623" i="1"/>
  <c r="J623" i="1"/>
  <c r="AV622" i="1"/>
  <c r="AC622" i="1"/>
  <c r="O623" i="1" l="1"/>
  <c r="H624" i="1"/>
  <c r="J624" i="1"/>
  <c r="AV623" i="1"/>
  <c r="AC623" i="1"/>
  <c r="AV624" i="1" l="1"/>
  <c r="H625" i="1"/>
  <c r="J625" i="1"/>
  <c r="O624" i="1"/>
  <c r="AC624" i="1"/>
  <c r="AA583" i="3"/>
  <c r="AA584" i="3"/>
  <c r="AA581" i="3"/>
  <c r="AA582" i="3"/>
  <c r="AA580" i="3"/>
  <c r="AA578" i="3"/>
  <c r="AA579" i="3"/>
  <c r="J626" i="1" l="1"/>
  <c r="H626" i="1"/>
  <c r="O625" i="1"/>
  <c r="AV625" i="1"/>
  <c r="AC625" i="1"/>
  <c r="AA577" i="3"/>
  <c r="AA576" i="3"/>
  <c r="AC626" i="1" l="1"/>
  <c r="J627" i="1"/>
  <c r="AV626" i="1"/>
  <c r="H627" i="1"/>
  <c r="O626" i="1"/>
  <c r="O627" i="1" l="1"/>
  <c r="H628" i="1"/>
  <c r="J628" i="1"/>
  <c r="AV627" i="1"/>
  <c r="AC627" i="1"/>
  <c r="AC628" i="1" l="1"/>
  <c r="H629" i="1"/>
  <c r="J629" i="1"/>
  <c r="O628" i="1"/>
  <c r="AV628" i="1"/>
  <c r="J630" i="1" l="1"/>
  <c r="H630" i="1"/>
  <c r="AV629" i="1"/>
  <c r="O629" i="1"/>
  <c r="AC629" i="1"/>
  <c r="H631" i="1" l="1"/>
  <c r="J631" i="1"/>
  <c r="AV630" i="1"/>
  <c r="O630" i="1"/>
  <c r="AC630" i="1"/>
  <c r="O631" i="1" l="1"/>
  <c r="J632" i="1"/>
  <c r="H632" i="1"/>
  <c r="AV631" i="1"/>
  <c r="AC631" i="1"/>
  <c r="AC632" i="1" l="1"/>
  <c r="J633" i="1"/>
  <c r="H633" i="1"/>
  <c r="AV632" i="1"/>
  <c r="O632" i="1"/>
  <c r="AA589" i="3"/>
  <c r="AA586" i="3"/>
  <c r="AA587" i="3"/>
  <c r="AA585" i="3"/>
  <c r="O633" i="1" l="1"/>
  <c r="J634" i="1"/>
  <c r="H634" i="1"/>
  <c r="AV633" i="1"/>
  <c r="AC633" i="1"/>
  <c r="AA588" i="3"/>
  <c r="H635" i="1" l="1"/>
  <c r="J635" i="1"/>
  <c r="O634" i="1"/>
  <c r="AV634" i="1"/>
  <c r="AC634" i="1"/>
  <c r="AV635" i="1" l="1"/>
  <c r="H636" i="1"/>
  <c r="J636" i="1"/>
  <c r="O635" i="1"/>
  <c r="AC635" i="1"/>
  <c r="J637" i="1" l="1"/>
  <c r="H637" i="1"/>
  <c r="O636" i="1"/>
  <c r="AV636" i="1"/>
  <c r="AC636" i="1"/>
  <c r="J638" i="1" l="1"/>
  <c r="O637" i="1"/>
  <c r="AV637" i="1"/>
  <c r="H638" i="1"/>
  <c r="AC637" i="1"/>
  <c r="AA591" i="3"/>
  <c r="AA590" i="3"/>
  <c r="AV638" i="1" l="1"/>
  <c r="J639" i="1"/>
  <c r="H639" i="1"/>
  <c r="O638" i="1"/>
  <c r="AC638" i="1"/>
  <c r="O639" i="1" l="1"/>
  <c r="AV639" i="1"/>
  <c r="H640" i="1"/>
  <c r="J640" i="1"/>
  <c r="AC639" i="1"/>
  <c r="AA595" i="3"/>
  <c r="AA596" i="3"/>
  <c r="AA593" i="3"/>
  <c r="AA594" i="3"/>
  <c r="AA592" i="3"/>
  <c r="H641" i="1" l="1"/>
  <c r="J641" i="1"/>
  <c r="O640" i="1"/>
  <c r="AV640" i="1"/>
  <c r="AC640" i="1"/>
  <c r="J642" i="1" l="1"/>
  <c r="H642" i="1"/>
  <c r="O641" i="1"/>
  <c r="AV641" i="1"/>
  <c r="AC641" i="1"/>
  <c r="J643" i="1" l="1"/>
  <c r="AV642" i="1"/>
  <c r="H643" i="1"/>
  <c r="I23" i="3" s="1"/>
  <c r="I25" i="3" s="1"/>
  <c r="I27" i="3" s="1"/>
  <c r="O642" i="1"/>
  <c r="AC642" i="1"/>
  <c r="N27" i="3" l="1"/>
  <c r="N28" i="3" s="1"/>
  <c r="I34" i="3"/>
  <c r="J644" i="1"/>
  <c r="H644" i="1"/>
  <c r="AV643" i="1"/>
  <c r="O643" i="1"/>
  <c r="AC643" i="1"/>
  <c r="AV644" i="1" l="1"/>
  <c r="J645" i="1"/>
  <c r="H645" i="1"/>
  <c r="O644" i="1"/>
  <c r="AC644" i="1"/>
  <c r="AA603" i="3"/>
  <c r="AA604" i="3"/>
  <c r="AA601" i="3"/>
  <c r="AA602" i="3"/>
  <c r="AA598" i="3"/>
  <c r="AA599" i="3"/>
  <c r="J646" i="1" l="1"/>
  <c r="H646" i="1"/>
  <c r="O645" i="1"/>
  <c r="AV645" i="1"/>
  <c r="AC645" i="1"/>
  <c r="O646" i="1" l="1"/>
  <c r="AV646" i="1"/>
  <c r="J647" i="1"/>
  <c r="H647" i="1"/>
  <c r="AC646" i="1"/>
  <c r="H648" i="1" l="1"/>
  <c r="J648" i="1"/>
  <c r="AV647" i="1"/>
  <c r="O647" i="1"/>
  <c r="AC647" i="1"/>
  <c r="AV648" i="1" l="1"/>
  <c r="J649" i="1"/>
  <c r="H649" i="1"/>
  <c r="O648" i="1"/>
  <c r="AC648" i="1"/>
  <c r="J650" i="1" l="1"/>
  <c r="H650" i="1"/>
  <c r="O649" i="1"/>
  <c r="AV649" i="1"/>
  <c r="AC649" i="1"/>
  <c r="O650" i="1" l="1"/>
  <c r="H651" i="1"/>
  <c r="J651" i="1"/>
  <c r="AV650" i="1"/>
  <c r="AC650" i="1"/>
  <c r="O651" i="1" l="1"/>
  <c r="H652" i="1"/>
  <c r="J652" i="1"/>
  <c r="AV651" i="1"/>
  <c r="AC651" i="1"/>
  <c r="O652" i="1" l="1"/>
  <c r="AV652" i="1"/>
  <c r="AC652" i="1"/>
  <c r="AA606" i="3"/>
  <c r="AA605" i="3"/>
  <c r="AF21" i="2" l="1"/>
  <c r="I32" i="3"/>
  <c r="AA607" i="3"/>
  <c r="I28" i="3" l="1"/>
  <c r="L32" i="3"/>
  <c r="I36" i="3"/>
  <c r="W611" i="3" s="1"/>
  <c r="AA611" i="3" s="1"/>
  <c r="L35" i="3"/>
  <c r="L34" i="3"/>
  <c r="AA609" i="3" l="1"/>
  <c r="AA610" i="3"/>
  <c r="AA608" i="3"/>
  <c r="L36" i="3"/>
  <c r="Y12" i="3" l="1"/>
  <c r="Y350" i="3"/>
  <c r="Y214" i="3"/>
  <c r="Y244" i="3"/>
  <c r="Y121" i="3"/>
</calcChain>
</file>

<file path=xl/sharedStrings.xml><?xml version="1.0" encoding="utf-8"?>
<sst xmlns="http://schemas.openxmlformats.org/spreadsheetml/2006/main" count="390" uniqueCount="190">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</sst>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164" fontId="2" fillId="12" borderId="0" xfId="0" applyNumberFormat="1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0" fillId="12" borderId="0" xfId="0" applyFont="1" applyFill="1" applyAlignment="1">
      <alignment horizontal="left"/>
    </xf>
    <xf numFmtId="164" fontId="2" fillId="12" borderId="1" xfId="0" applyNumberFormat="1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2" fillId="12" borderId="0" xfId="0" applyFont="1" applyFill="1" applyAlignment="1">
      <alignment horizontal="center" wrapText="1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Table'!$BA$765:$BA$769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Table'!$AS$770:$AT$775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Table'!$BA$770:$BA$775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Table'!$BC$765:$BC$769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Table'!$AS$770:$AT$775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Table'!$BC$770:$BC$775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Table'!$BJ$765:$BJ$769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Table'!$AS$770:$AT$775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Table'!$BJ$770:$BJ$774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Table'!$BK$765:$BK$769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Table'!$AS$770:$AT$775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Table'!$BK$770:$BK$774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Table'!$BL$765:$BL$769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Table'!$AS$770:$AT$775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Table'!$BL$770:$BL$774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Table'!$BM$765:$BM$769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Table'!$AS$770:$AT$775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Table'!$BM$770:$BM$774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Table'!$BP$765:$BP$769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Table'!$AS$770:$AT$775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Table'!$BP$770:$BP$775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Table'!$AU$765:$AU$769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Table'!$AS$770:$AT$775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Table'!$AU$770:$AU$775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Table'!$AV$765:$AV$769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Table'!$AS$770:$AT$775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Table'!$AV$770:$AV$774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Table'!$AW$765:$AW$769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Table'!$AS$770:$AT$775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Table'!$AW$770:$AW$774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Table'!$AX$765:$AX$769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Table'!$AS$770:$AT$775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Table'!$AX$770:$AX$774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Table'!$AY$765:$AY$769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Table'!$AS$770:$AT$775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Table'!$AY$770:$AY$774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Table'!$AZ$765:$AZ$769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Table'!$AS$770:$AT$775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Table'!$AZ$770:$AZ$774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Table'!$BB$765:$BB$769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Table'!$AS$770:$AT$775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Table'!$BB$770:$BB$774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Table'!$BD$765:$BD$769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Table'!$AS$770:$AT$775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Table'!$BD$770:$BD$774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Table'!$BE$765:$BE$769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Table'!$AS$770:$AT$775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Table'!$BE$770:$BE$774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Table'!$BF$765:$BF$769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Table'!$AS$770:$AT$775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Table'!$BF$770:$BF$774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Table'!$BG$765:$BG$769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Table'!$AS$770:$AT$775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Table'!$BG$770:$BG$774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Table'!$BH$765:$BH$769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Table'!$AS$770:$AT$775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Table'!$BH$770:$BH$774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Table'!$BI$765:$BI$769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Table'!$AS$770:$AT$775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Table'!$BI$770:$BI$774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Table'!$BN$765:$BN$769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Table'!$AS$770:$AT$775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Table'!$BN$770:$BN$774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Table'!$BO$765:$BO$769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Table'!$AS$770:$AT$775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Table'!$BO$770:$BO$774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Table'!$BQ$765:$BQ$769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Table'!$AS$770:$AT$775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Table'!$BQ$770:$BQ$774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Table'!$BR$765:$BR$769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Table'!$AS$770:$AT$775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Table'!$BR$770:$BR$774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Table'!$BS$765:$BS$769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Table'!$AS$770:$AT$775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Table'!$BS$770:$BS$774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Table'!$BT$765:$BT$769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Table'!$AS$770:$AT$775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Table'!$BR$770:$BR$775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Table'!$BU$765:$BU$769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Table'!$AS$770:$AT$775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Table'!$BU$770:$BU$774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Table'!$BV$765:$BV$769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Table'!$AS$770:$AT$775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Table'!$BV$770:$BV$774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674</xdr:row>
      <xdr:rowOff>99060</xdr:rowOff>
    </xdr:from>
    <xdr:to>
      <xdr:col>22</xdr:col>
      <xdr:colOff>312420</xdr:colOff>
      <xdr:row>675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674</xdr:row>
      <xdr:rowOff>129540</xdr:rowOff>
    </xdr:from>
    <xdr:to>
      <xdr:col>23</xdr:col>
      <xdr:colOff>68580</xdr:colOff>
      <xdr:row>675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692</xdr:row>
      <xdr:rowOff>125730</xdr:rowOff>
    </xdr:from>
    <xdr:to>
      <xdr:col>54</xdr:col>
      <xdr:colOff>213360</xdr:colOff>
      <xdr:row>707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782</xdr:row>
      <xdr:rowOff>91440</xdr:rowOff>
    </xdr:from>
    <xdr:to>
      <xdr:col>76</xdr:col>
      <xdr:colOff>472440</xdr:colOff>
      <xdr:row>805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786</xdr:row>
      <xdr:rowOff>60960</xdr:rowOff>
    </xdr:from>
    <xdr:to>
      <xdr:col>76</xdr:col>
      <xdr:colOff>60960</xdr:colOff>
      <xdr:row>786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L806"/>
  <sheetViews>
    <sheetView tabSelected="1" topLeftCell="AK754" zoomScaleNormal="100" workbookViewId="0">
      <selection activeCell="CG775" sqref="CG775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2.66406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11.66406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0.109375" bestFit="1" customWidth="1"/>
    <col min="78" max="78" width="2.109375" customWidth="1"/>
    <col min="79" max="79" width="9.77734375" customWidth="1"/>
    <col min="80" max="80" width="1.33203125" customWidth="1"/>
    <col min="81" max="81" width="9" bestFit="1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11" t="s">
        <v>5</v>
      </c>
      <c r="C1" s="611"/>
      <c r="D1" s="611"/>
    </row>
    <row r="2" spans="2:90" ht="15.6" x14ac:dyDescent="0.3">
      <c r="B2" s="611" t="s">
        <v>6</v>
      </c>
      <c r="C2" s="611"/>
      <c r="D2" s="611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4" t="s">
        <v>13</v>
      </c>
      <c r="C3" s="614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12" t="s">
        <v>11</v>
      </c>
      <c r="K4" s="613"/>
      <c r="L4" s="613"/>
      <c r="M4" s="613"/>
      <c r="N4" s="613"/>
      <c r="O4" s="613"/>
      <c r="P4" s="613"/>
      <c r="Q4" s="613"/>
      <c r="R4" s="613"/>
      <c r="S4" s="613"/>
      <c r="T4" s="613"/>
      <c r="U4" s="613"/>
      <c r="V4" s="613"/>
      <c r="W4" s="613"/>
      <c r="X4" s="613"/>
      <c r="Y4" s="613"/>
      <c r="Z4" s="613"/>
      <c r="AA4" s="613"/>
      <c r="AB4" s="613"/>
      <c r="AC4" s="613"/>
      <c r="AD4" s="11"/>
      <c r="AE4" s="282"/>
      <c r="AF4" s="404"/>
      <c r="AG4" s="404"/>
      <c r="AH4" s="404"/>
      <c r="AI4" s="404"/>
      <c r="AJ4" s="12"/>
      <c r="AL4" s="591" t="s">
        <v>14</v>
      </c>
      <c r="AM4" s="592"/>
      <c r="AN4" s="592"/>
      <c r="AO4" s="592"/>
      <c r="AP4" s="592"/>
      <c r="AQ4" s="592"/>
      <c r="AR4" s="592"/>
      <c r="AS4" s="592"/>
      <c r="AT4" s="592"/>
      <c r="AU4" s="592"/>
      <c r="AV4" s="592"/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592"/>
      <c r="BK4" s="592"/>
      <c r="BL4" s="592"/>
      <c r="BM4" s="592"/>
      <c r="BN4" s="592"/>
      <c r="BO4" s="592"/>
      <c r="BP4" s="592"/>
      <c r="BQ4" s="592"/>
      <c r="BR4" s="592"/>
      <c r="BS4" s="592"/>
      <c r="BT4" s="592"/>
      <c r="BU4" s="593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5" t="s">
        <v>12</v>
      </c>
      <c r="G6" s="615"/>
      <c r="H6" s="615"/>
      <c r="I6" s="615"/>
      <c r="J6" s="615"/>
      <c r="K6" s="615"/>
      <c r="L6" s="615"/>
      <c r="M6" s="292"/>
      <c r="N6" s="499"/>
      <c r="O6" s="292"/>
      <c r="P6" s="293"/>
      <c r="Q6" s="621" t="s">
        <v>111</v>
      </c>
      <c r="R6" s="615"/>
      <c r="S6" s="615"/>
      <c r="T6" s="615"/>
      <c r="U6" s="622"/>
      <c r="V6" s="3"/>
      <c r="W6" s="8" t="s">
        <v>7</v>
      </c>
      <c r="X6" s="30"/>
      <c r="Y6" s="616">
        <v>1.2500000000000001E-2</v>
      </c>
      <c r="Z6" s="616"/>
      <c r="AA6" s="616"/>
      <c r="AB6" s="616"/>
      <c r="AC6" s="616"/>
      <c r="AD6" s="616"/>
      <c r="AE6" s="616"/>
      <c r="AF6" s="616"/>
      <c r="AG6" s="616"/>
      <c r="AH6" s="616"/>
      <c r="AI6" s="616"/>
      <c r="AJ6" s="617"/>
      <c r="AK6" s="3"/>
      <c r="AL6" s="600" t="s">
        <v>25</v>
      </c>
      <c r="AM6" s="601"/>
      <c r="AN6" s="601"/>
      <c r="AO6" s="601"/>
      <c r="AP6" s="601"/>
      <c r="AQ6" s="601"/>
      <c r="AR6" s="601"/>
      <c r="AS6" s="601"/>
      <c r="AT6" s="601"/>
      <c r="AU6" s="601"/>
      <c r="AV6" s="601"/>
      <c r="AW6" s="601"/>
      <c r="AX6" s="601"/>
      <c r="AY6" s="602"/>
      <c r="AZ6" s="3"/>
      <c r="BA6" s="603" t="s">
        <v>7</v>
      </c>
      <c r="BB6" s="595"/>
      <c r="BC6" s="595"/>
      <c r="BD6" s="85"/>
      <c r="BE6" s="594" t="s">
        <v>24</v>
      </c>
      <c r="BF6" s="594"/>
      <c r="BG6" s="594"/>
      <c r="BH6" s="594"/>
      <c r="BI6" s="594"/>
      <c r="BJ6" s="594"/>
      <c r="BK6" s="594"/>
      <c r="BL6" s="594"/>
      <c r="BM6" s="594"/>
      <c r="BN6" s="594"/>
      <c r="BO6" s="594"/>
      <c r="BP6" s="594"/>
      <c r="BQ6" s="594"/>
      <c r="BR6" s="595"/>
      <c r="BS6" s="595"/>
      <c r="BT6" s="595"/>
      <c r="BU6" s="596"/>
      <c r="BV6" s="3"/>
    </row>
    <row r="7" spans="2:90" ht="16.2" x14ac:dyDescent="0.3">
      <c r="D7" s="597" t="s">
        <v>20</v>
      </c>
      <c r="E7" s="598"/>
      <c r="F7" s="598"/>
      <c r="G7" s="598"/>
      <c r="H7" s="598"/>
      <c r="I7" s="598"/>
      <c r="J7" s="598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8" t="s">
        <v>33</v>
      </c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20"/>
      <c r="AK7" s="3"/>
      <c r="AL7" s="597" t="s">
        <v>68</v>
      </c>
      <c r="AM7" s="598"/>
      <c r="AN7" s="598"/>
      <c r="AO7" s="598"/>
      <c r="AP7" s="598"/>
      <c r="AQ7" s="598"/>
      <c r="AR7" s="598"/>
      <c r="AS7" s="598"/>
      <c r="AT7" s="598"/>
      <c r="AU7" s="598"/>
      <c r="AV7" s="598"/>
      <c r="AW7" s="598"/>
      <c r="AX7" s="598"/>
      <c r="AY7" s="599"/>
      <c r="BA7" s="597" t="s">
        <v>23</v>
      </c>
      <c r="BB7" s="598"/>
      <c r="BC7" s="598"/>
      <c r="BD7" s="598"/>
      <c r="BE7" s="598"/>
      <c r="BF7" s="598"/>
      <c r="BG7" s="598"/>
      <c r="BH7" s="598"/>
      <c r="BI7" s="598"/>
      <c r="BJ7" s="598"/>
      <c r="BK7" s="598"/>
      <c r="BL7" s="598"/>
      <c r="BM7" s="598"/>
      <c r="BN7" s="598"/>
      <c r="BO7" s="598"/>
      <c r="BP7" s="598"/>
      <c r="BQ7" s="598"/>
      <c r="BR7" s="598"/>
      <c r="BS7" s="598"/>
      <c r="BT7" s="598"/>
      <c r="BU7" s="599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589" t="s">
        <v>1</v>
      </c>
      <c r="BB8" s="590"/>
      <c r="BC8" s="590"/>
      <c r="BD8" s="63"/>
      <c r="BE8" s="590" t="s">
        <v>22</v>
      </c>
      <c r="BF8" s="590"/>
      <c r="BG8" s="590"/>
      <c r="BH8" s="590"/>
      <c r="BI8" s="604"/>
      <c r="BJ8" s="605" t="s">
        <v>111</v>
      </c>
      <c r="BK8" s="606"/>
      <c r="BL8" s="606"/>
      <c r="BM8" s="607"/>
      <c r="BN8" s="589" t="s">
        <v>22</v>
      </c>
      <c r="BO8" s="590"/>
      <c r="BP8" s="590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SUM(D102:D660)</f>
        <v>46474729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SUM(D109:D667)</f>
        <v>46343060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SUM(D116:D674)</f>
        <v>46794735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SUM(D123:D684)</f>
        <v>377399865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SUM(D124:D685)</f>
        <v>377338146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SUM(D125:D686)</f>
        <v>377279797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SUM(D126:D687)</f>
        <v>377214309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SUM(D127:D688)</f>
        <v>377148261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SUM(D128:D689)</f>
        <v>377076266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SUM(D129:D690)</f>
        <v>454002878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SUM(D130:D691)</f>
        <v>453927891.23262841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SUM(D131:D692)</f>
        <v>453864632.23262841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SUM(D132:D693)</f>
        <v>784799353.23262835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SUM(D133:D694)</f>
        <v>829090474.23262835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SUM(D134:D695)</f>
        <v>829022995.30462837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SUM(D135:D696)</f>
        <v>828951028.30462837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SUM(D136:D697)</f>
        <v>828881585.34662843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SUM(D137:D698)</f>
        <v>829804551.34662843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SUM(D138:D699)</f>
        <v>829737138.34662843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SUM(D139:D700)</f>
        <v>829681008.34662843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SUM(D140:D701)</f>
        <v>829619437.34662843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SUM(D141:D702)</f>
        <v>829554708.34662843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SUM(D142:D703)</f>
        <v>829487787.34662843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SUM(D143:D704)</f>
        <v>829419218.34662843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SUM(D144:D705)</f>
        <v>829348135.34662843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SUM(D145:D706)</f>
        <v>829289594.34662843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SUM(D146:D707)</f>
        <v>829240556.34662843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SUM(D147:D708)</f>
        <v>829191910.34662843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SUM(D148:D709)</f>
        <v>829137346.34662843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SUM(D149:D710)</f>
        <v>829082198.34662843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SUM(D150:D711)</f>
        <v>829023488.34662843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SUM(D151:D712)</f>
        <v>828960242.34662843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SUM(D152:D713)</f>
        <v>828906043.34662843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SUM(D153:D714)</f>
        <v>828858194.34662843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SUM(D154:D715)</f>
        <v>828808394.34662843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SUM(D155:D716)</f>
        <v>828753875.34662843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SUM(D156:D717)</f>
        <v>828699530.34662843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SUM(D157:D718)</f>
        <v>828644166.34662843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SUM(D158:D719)</f>
        <v>828583566.34662843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SUM(D159:D720)</f>
        <v>828530043.34662843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SUM(D160:D721)</f>
        <v>828493200.34662843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SUM(D161:D722)</f>
        <v>828452588.34662843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3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SUM(D162:D723)</f>
        <v>828408589.34662843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3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SUM(D163:D724)</f>
        <v>828363616.34662843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3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SUM(D164:D725)</f>
        <v>828318259.34662843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3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SUM(D165:D726)</f>
        <v>828267778.34662843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3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SUM(D166:D727)</f>
        <v>828223949.34662843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3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SUM(D167:D728)</f>
        <v>828191231.34662843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3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SUM(D168:D729)</f>
        <v>828149747.34662843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3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SUM(D169:D730)</f>
        <v>828109649.34662843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3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SUM(D170:D731)</f>
        <v>828065012.34662843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3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SUM(D171:D732)</f>
        <v>828019006.34662843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3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SUM(D172:D733)</f>
        <v>827969405.34662843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3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SUM(D173:D734)</f>
        <v>827926745.34662843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3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SUM(D174:D735)</f>
        <v>827892764.34662843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3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SUM(D175:D736)</f>
        <v>827854204.34662843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3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SUM(D176:D737)</f>
        <v>827812225.34662843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3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SUM(D177:D738)</f>
        <v>827771014.34662843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3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SUM(D178:D739)</f>
        <v>827725550.34662843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3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SUM(D179:D740)</f>
        <v>827672701.34662843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3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SUM(D180:D741)</f>
        <v>827630609.34662843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3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SUM(D181:D742)</f>
        <v>827599499.34662843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3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SUM(D182:D746)</f>
        <v>827574079.34662843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3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SUM(D183:D747)</f>
        <v>827545640.34662843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3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SUM(D184:D748)</f>
        <v>827510397.34662843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3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SUM(D185:D749)</f>
        <v>861185872.06091416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3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SUM(D186:D750)</f>
        <v>911996414.91805696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3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SUM(D187:D751)</f>
        <v>980528561.4894855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3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SUM(D188:D753)</f>
        <v>980496704.4894855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3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SUM(D189:D754)</f>
        <v>1158043908.060914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3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SUM(D190:D758)</f>
        <v>1158007461.060914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3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SUM(D191:D759)</f>
        <v>1157967307.060914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3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SUM(D192:D760)</f>
        <v>1157921012.060914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3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SUM(D193:D761)</f>
        <v>1157869667.060914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3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SUM(D194:D762)</f>
        <v>1157826054.060914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3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SUM(D195:D763)</f>
        <v>1157792668.060914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3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SUM(D196:D769)</f>
        <v>1157755864.060914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3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SUM(D197:D770)</f>
        <v>1157720168.060914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3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SUM(D198:D771)</f>
        <v>1157678552.060914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3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SUM(D199:D772)</f>
        <v>1157633197.060914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3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SUM(D200:D774)</f>
        <v>1157579568.060914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3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SUM(D201:D776)</f>
        <v>1157536362.060914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3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SUM(D202:D777)</f>
        <v>1157502580.060914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3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SUM(D203:D778)</f>
        <v>1157465162.060914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3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SUM(D204:D779)</f>
        <v>1157420935.060914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3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SUM(D205:D780)</f>
        <v>1157380006.060914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3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SUM(D206:D781)</f>
        <v>1157332617.060914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3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SUM(D207:D782)</f>
        <v>1157281214.060914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3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SUM(D208:D783)</f>
        <v>1157232289.060914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3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SUM(D209:D784)</f>
        <v>1157198223.060914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3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SUM(D210:D785)</f>
        <v>1157160506.060914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3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SUM(D211:D786)</f>
        <v>1157115838.060914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3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SUM(D212:D787)</f>
        <v>1157066480.060914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3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SUM(D213:D788)</f>
        <v>1157009162.060914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3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SUM(D214:D789)</f>
        <v>1156948179.060914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3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SUM(D215:D790)</f>
        <v>1156893944.060914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3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SUM(D216:D791)</f>
        <v>1156852009.060914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3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SUM(D217:D792)</f>
        <v>1156806218.060914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3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SUM(D218:D793)</f>
        <v>1156754684.060914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3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SUM(D219:D794)</f>
        <v>1156694991.060914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3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SUM(D220:D795)</f>
        <v>1156628862.060914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3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SUM(D221:D796)</f>
        <v>1156557175.060914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3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SUM(D222:D797)</f>
        <v>1156502943.060914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3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SUM(D223:D798)</f>
        <v>1156458002.060914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3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SUM(D224:D799)</f>
        <v>1156400675.060914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3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SUM(D225:D800)</f>
        <v>1156338603.060914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3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SUM(D226:D801)</f>
        <v>1156274940.060914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3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SUM(D227:D802)</f>
        <v>1156200639.060914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3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SUM(D228:D803)</f>
        <v>1156119225.060914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3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SUM(D229:D804)</f>
        <v>1156039776.060914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3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SUM(D230:D805)</f>
        <v>1155978887.060914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3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SUM(D231:D806)</f>
        <v>1155909046.060914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3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SUM(D232:D807)</f>
        <v>1155833974.060914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3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SUM(D233:D808)</f>
        <v>1155752393.060914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3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SUM(D234:D809)</f>
        <v>1155660863.060914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3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SUM(D235:D810)</f>
        <v>1155559402.060914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3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SUM(D236:D811)</f>
        <v>1155473109.060914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3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SUM(D237:D812)</f>
        <v>1155401788.060914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3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SUM(D238:D813)</f>
        <v>1155312883.060914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3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SUM(D239:D814)</f>
        <v>1155218416.060914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3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SUM(D240:D815)</f>
        <v>1155110027.060914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3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SUM(D241:D816)</f>
        <v>1154991708.060914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3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SUM(D242:D817)</f>
        <v>1154859167.060914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3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SUM(D243:D818)</f>
        <v>1154734777.060914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3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SUM(D244:D819)</f>
        <v>1154632051.060914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3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SUM(D245:D820)</f>
        <v>1154506362.060914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3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SUM(D246:D821)</f>
        <v>1154370709.060914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3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SUM(D247:D822)</f>
        <v>1154227803.060914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3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SUM(D248:D823)</f>
        <v>1154066262.060914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3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SUM(D249:D824)</f>
        <v>1153882735.060914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3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SUM(D250:D825)</f>
        <v>1153725482.060914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3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SUM(D251:D826)</f>
        <v>1153587233.060914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3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SUM(D252:D827)</f>
        <v>1153425084.060914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3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SUM(D253:D828)</f>
        <v>1153267823.060914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3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SUM(D254:D829)</f>
        <v>1153094055.060914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3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SUM(D255:D830)</f>
        <v>1152901869.060914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3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SUM(D256:D831)</f>
        <v>1152697690.060914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3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SUM(D257:D832)</f>
        <v>1152524851.060914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3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SUM(D258:D833)</f>
        <v>1152388224.060914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3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SUM(D259:D834)</f>
        <v>1152215924.060914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3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SUM(D260:D835)</f>
        <v>1152038842.060914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3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SUM(D261:D836)</f>
        <v>1151857939.060914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3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SUM(D262:D837)</f>
        <v>1151749876.060914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3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SUM(D263:D838)</f>
        <v>1151585864.060914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3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SUM(D264:D839)</f>
        <v>1151442491.060914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3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SUM(D265:D840)</f>
        <v>1151304303.060914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3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SUM(D266:D841)</f>
        <v>1151142735.060914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3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SUM(D267:D842)</f>
        <v>1150960459.060914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3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SUM(D268:D843)</f>
        <v>1150756722.060914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3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SUM(D269:D844)</f>
        <v>1150538146.060914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3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SUM(D270:D845)</f>
        <v>1150302874.060914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3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SUM(D271:D846)</f>
        <v>1150090391.060914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3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SUM(D272:D847)</f>
        <v>1149907612.060914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3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SUM(D273:D848)</f>
        <v>1149707527.060914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3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SUM(D274:D849)</f>
        <v>1149497771.060914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3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SUM(D275:D850)</f>
        <v>1149270818.060914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3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SUM(D276:D851)</f>
        <v>1149043504.060914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3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SUM(D277:D852)</f>
        <v>1148796743.060914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3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SUM(D278:D853)</f>
        <v>1148576445.060914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3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SUM(D279:D854)</f>
        <v>1148388544.060914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3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SUM(D280:D855)</f>
        <v>1148188812.060914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3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SUM(D281:D856)</f>
        <v>1147988777.060914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3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SUM(D282:D857)</f>
        <v>1147738604.060914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3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SUM(D283:D858)</f>
        <v>1147500732.060914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3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SUM(D284:D859)</f>
        <v>1147246052.060914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3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SUM(D285:D860)</f>
        <v>1147056402.060914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3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SUM(D286:D861)</f>
        <v>1146868122.060914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3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SUM(D287:D862)</f>
        <v>1146668013.060914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3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SUM(D288:D863)</f>
        <v>1146468933.060914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3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SUM(D289:D864)</f>
        <v>1146236591.060914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3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SUM(D290:D865)</f>
        <v>1146043561.060914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3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SUM(D291:D866)</f>
        <v>1145944721.060914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3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SUM(D292:D867)</f>
        <v>1145784117.060914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3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SUM(D293:D868)</f>
        <v>1145656377.060914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3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SUM(D294:D869)</f>
        <v>1145469986.060914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3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SUM(D295:D870)</f>
        <v>1145270364.060914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3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SUM(D296:D871)</f>
        <v>1145035589.060914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3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SUM(D297:D872)</f>
        <v>1144807176.060914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3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SUM(D298:D873)</f>
        <v>1144641132.060914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3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SUM(D299:D874)</f>
        <v>1144408905.060914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3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SUM(D300:D875)</f>
        <v>1144214568.060914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3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SUM(D301:D876)</f>
        <v>1144024406.060914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3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SUM(D302:D877)</f>
        <v>1143789695.060914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3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SUM(D303:D878)</f>
        <v>1143528722.060914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3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SUM(D304:D879)</f>
        <v>1143254532.060914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3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SUM(D305:D880)</f>
        <v>1142948083.060914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3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SUM(D306:D881)</f>
        <v>1142698389.060914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3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SUM(D307:D882)</f>
        <v>1142477562.060914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3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SUM(D308:D883)</f>
        <v>1142262879.060914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3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SUM(D309:D884)</f>
        <v>1142039251.060914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3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SUM(D310:D885)</f>
        <v>1141801178.060914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3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SUM(D311:D886)</f>
        <v>1141566759.060914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3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SUM(D312:D887)</f>
        <v>1141317953.060914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3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SUM(D313:D888)</f>
        <v>1141115186.060914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3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SUM(D314:D889)</f>
        <v>1140940626.060914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3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SUM(D315:D890)</f>
        <v>1140791298.060914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3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SUM(D316:D891)</f>
        <v>1140616920.060914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3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SUM(D317:D892)</f>
        <v>1140426839.060914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3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SUM(D318:D893)</f>
        <v>1140233081.060914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3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SUM(D319:D894)</f>
        <v>1140041016.060914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3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SUM(D320:D895)</f>
        <v>1139867949.060914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3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SUM(D321:D896)</f>
        <v>1139732767.060914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3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SUM(D322:D897)</f>
        <v>1139580523.060914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3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SUM(D323:D898)</f>
        <v>1139428796.060914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3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SUM(D324:D899)</f>
        <v>1139268765.060914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3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SUM(D325:D900)</f>
        <v>1139106132.060914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3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SUM(D326:D901)</f>
        <v>1138937099.060914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3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SUM(D327:D902)</f>
        <v>1138796367.060914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3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SUM(D328:D903)</f>
        <v>1138688551.060914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3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SUM(D329:D904)</f>
        <v>1138562099.060914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3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SUM(D330:D905)</f>
        <v>1138445872.060914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3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SUM(D331:D906)</f>
        <v>1138332413.060914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3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SUM(D332:D907)</f>
        <v>1138210676.060914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3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SUM(D333:D908)</f>
        <v>1138084551.060914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3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SUM(D334:D909)</f>
        <v>1137978568.060914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3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SUM(D335:D910)</f>
        <v>1137887312.060914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3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SUM(D336:D911)</f>
        <v>1137796966.060914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3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SUM(D337:D912)</f>
        <v>1137701424.060914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3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SUM(D338:D913)</f>
        <v>1137604618.060914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3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SUM(D339:D914)</f>
        <v>1137500374.060914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3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SUM(D340:D915)</f>
        <v>1137400086.060914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3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SUM(D341:D916)</f>
        <v>1137313602.060914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3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SUM(D342:D917)</f>
        <v>1137249305.060914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3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SUM(D343:D918)</f>
        <v>1137196520.060914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3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SUM(D344:D919)</f>
        <v>1137133122.060914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3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SUM(D345:D920)</f>
        <v>1137061482.060914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3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SUM(D346:D921)</f>
        <v>1136992558.060914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3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SUM(D347:D922)</f>
        <v>1136907019.060914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3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SUM(D348:D923)</f>
        <v>1136837402.060914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3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SUM(D349:D924)</f>
        <v>1136780177.060914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3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SUM(D350:D925)</f>
        <v>1136709123.060914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3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SUM(D351:D926)</f>
        <v>1136635419.060914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3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SUM(D352:D927)</f>
        <v>1136560120.060914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3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SUM(D353:D928)</f>
        <v>1136482743.060914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3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SUM(D354:D929)</f>
        <v>1136402118.060914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3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SUM(D355:D930)</f>
        <v>1136337798.060914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3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SUM(D356:D931)</f>
        <v>1136288386.060914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3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SUM(D357:D932)</f>
        <v>1136233205.060914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3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SUM(D358:D933)</f>
        <v>1136176315.060914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3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SUM(D359:D934)</f>
        <v>1136109090.060914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3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SUM(D360:D935)</f>
        <v>1136040769.060914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3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SUM(D361:D936)</f>
        <v>1135971529.060914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3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SUM(D362:D937)</f>
        <v>1135913301.060914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3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SUM(D363:D938)</f>
        <v>1135871334.060914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3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SUM(D364:D939)</f>
        <v>1135825966.060914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3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SUM(D365:D940)</f>
        <v>1135770283.060914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3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SUM(D366:D941)</f>
        <v>1135708923.060914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3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SUM(D367:D942)</f>
        <v>1135646150.060914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3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SUM(D368:D943)</f>
        <v>1135579365.060914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3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SUM(D369:D944)</f>
        <v>1135529647.060914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3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SUM(D370:D945)</f>
        <v>1135492751.060914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3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SUM(D371:D946)</f>
        <v>1135445984.060914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3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SUM(D372:D947)</f>
        <v>1135392753.060914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3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SUM(D373:D948)</f>
        <v>1135329258.060914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3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SUM(D374:D949)</f>
        <v>1135266629.060914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3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SUM(D375:D950)</f>
        <v>1135200216.060914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3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SUM(D376:D951)</f>
        <v>1135144308.060914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3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SUM(D377:D952)</f>
        <v>1135104803.060914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3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SUM(D378:D953)</f>
        <v>1135059055.060914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3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SUM(D379:D954)</f>
        <v>1135000350.060914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3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SUM(D380:D955)</f>
        <v>1134933812.060914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3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SUM(D381:D956)</f>
        <v>1134866766.060914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3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SUM(D382:D957)</f>
        <v>1134789790.060914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3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SUM(D383:D958)</f>
        <v>1134726131.060914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3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SUM(D384:D959)</f>
        <v>1134682035.060914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3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SUM(D385:D960)</f>
        <v>1134621837.060914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3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SUM(D386:D961)</f>
        <v>1134559378.060914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3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SUM(D387:D962)</f>
        <v>1134490622.060914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3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SUM(D388:D963)</f>
        <v>1134446371.060914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3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SUM(D389:D964)</f>
        <v>1134376347.060914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3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SUM(D390:D965)</f>
        <v>1134310193.060914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3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SUM(D391:D966)</f>
        <v>1134273210.060914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3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SUM(D392:D967)</f>
        <v>1134215566.060914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3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SUM(D393:D968)</f>
        <v>1134153283.060914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3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SUM(D394:D969)</f>
        <v>1134078100.060914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3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SUM(D395:D970)</f>
        <v>1133997939.060914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3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SUM(D396:D971)</f>
        <v>1133912571.060914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3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SUM(D397:D972)</f>
        <v>1133845791.060914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3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SUM(D398:D973)</f>
        <v>1133797917.060914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3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SUM(D399:D974)</f>
        <v>1133741395.060914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3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SUM(D400:D975)</f>
        <v>1133663675.060914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3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SUM(D401:D976)</f>
        <v>1133585236.060914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3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SUM(D402:D977)</f>
        <v>1133510757.060914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3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SUM(D403:D978)</f>
        <v>1133428984.060914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3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SUM(D404:D979)</f>
        <v>1133365403.060914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3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SUM(D405:D980)</f>
        <v>1133322222.060914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3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SUM(D406:D981)</f>
        <v>1133270572.060914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3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SUM(D407:D982)</f>
        <v>1133210255.060914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3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SUM(D408:D983)</f>
        <v>1133145198.060914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3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SUM(D409:D984)</f>
        <v>1133078128.060914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3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SUM(D410:D985)</f>
        <v>1133011613.060914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3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SUM(D411:D986)</f>
        <v>1132958333.060914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3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SUM(D412:D987)</f>
        <v>1132923597.060914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3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SUM(D413:D988)</f>
        <v>1132876141.060914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3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SUM(D414:D989)</f>
        <v>1132824095.060914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3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SUM(D415:D990)</f>
        <v>1132767491.060914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3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SUM(D416:D991)</f>
        <v>1132708222.060914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3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SUM(D417:D992)</f>
        <v>1132648316.060914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3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SUM(D418:D993)</f>
        <v>1132606282.060914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3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SUM(D419:D994)</f>
        <v>1132575581.060914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3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SUM(D420:D995)</f>
        <v>1132535127.060914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3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SUM(D421:D996)</f>
        <v>1132492773.060914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3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SUM(D422:D997)</f>
        <v>1132446644.060914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3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SUM(D423:D998)</f>
        <v>1132398825.060914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3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SUM(D424:D999)</f>
        <v>1132349334.060914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3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SUM(D425:D1000)</f>
        <v>1132313579.060914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3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SUM(D426:D1001)</f>
        <v>1132291379.060914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3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SUM(D427:D1002)</f>
        <v>1132261227.060914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3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SUM(D428:D1003)</f>
        <v>1132226323.060914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3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SUM(D429:D1004)</f>
        <v>1132190507.060914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3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SUM(D430:D1005)</f>
        <v>1132150682.060914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3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SUM(D431:D1006)</f>
        <v>1132111587.060914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3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SUM(D432:D1007)</f>
        <v>1132085945.060914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3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SUM(D433:D1008)</f>
        <v>1132068111.060914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3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SUM(D434:D1009)</f>
        <v>1132043081.060914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3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SUM(D435:D1010)</f>
        <v>1132015575.060914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3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SUM(D436:D1011)</f>
        <v>1131987034.060914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3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SUM(D437:D1012)</f>
        <v>1131956820.060914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3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SUM(D438:D1013)</f>
        <v>1131927806.060914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3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SUM(D439:D1014)</f>
        <v>1131908167.060914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3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SUM(D440:D1015)</f>
        <v>1131894626.060914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3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SUM(D441:D1016)</f>
        <v>1131874260.060914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3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SUM(D442:D1017)</f>
        <v>1131851522.060914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656" si="399">+BW470+1</f>
        <v>462</v>
      </c>
    </row>
    <row r="472" spans="2:75" x14ac:dyDescent="0.3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SUM(D443:D1018)</f>
        <v>1131828022.060914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3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SUM(D444:D1019)</f>
        <v>1131803629.060914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3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SUM(D445:D1020)</f>
        <v>1131780816.060914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3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SUM(D446:D1021)</f>
        <v>1131768155.060914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3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SUM(D447:D1022)</f>
        <v>1131760405.060914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3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SUM(D448:D1023)</f>
        <v>1131755170.060914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3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SUM(D449:D1024)</f>
        <v>1131742194.060914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3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SUM(D450:D1025)</f>
        <v>1131725220.060914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3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SUM(D451:D1026)</f>
        <v>1131707399.060914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3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SUM(D452:D1027)</f>
        <v>1131690474.060914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3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SUM(D453:D1028)</f>
        <v>1131678871.060914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3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SUM(D454:D1029)</f>
        <v>1131672463.060914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3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SUM(D455:D1030)</f>
        <v>1131660180.060914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3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SUM(D456:D1031)</f>
        <v>1131646638.060914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3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SUM(D457:D1032)</f>
        <v>1131632437.060914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3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SUM(D458:D1033)</f>
        <v>1131615673.060914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3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SUM(D459:D1034)</f>
        <v>1131599528.060914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3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SUM(D460:D1035)</f>
        <v>1131590101.060914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3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SUM(D461:D1036)</f>
        <v>1131584816.060914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3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SUM(D462:D1037)</f>
        <v>1131573295.060914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3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SUM(D463:D1038)</f>
        <v>1131560715.060914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3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SUM(D464:D1039)</f>
        <v>1131546652.060914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3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SUM(D465:D1040)</f>
        <v>1131532919.060914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3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SUM(D466:D1041)</f>
        <v>1131519530.060914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3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SUM(D467:D1042)</f>
        <v>1131511748.060914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3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SUM(D468:D1043)</f>
        <v>1131507326.060914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3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SUM(D469:D1044)</f>
        <v>1131497571.060914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3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SUM(D470:D1045)</f>
        <v>1131484697.060914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3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SUM(D471:D1046)</f>
        <v>1131471332.060914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3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SUM(D472:D1047)</f>
        <v>1131455872.060914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3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SUM(D473:D1048)</f>
        <v>1131440335.060914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3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SUM(D474:D1049)</f>
        <v>1131433749.060914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3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SUM(D475:D1050)</f>
        <v>1131426443.060914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3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SUM(D476:D1051)</f>
        <v>1131414461.060914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3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SUM(D477:D1052)</f>
        <v>1131403034.060914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3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SUM(D478:D1053)</f>
        <v>1131388837.060914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3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SUM(D479:D1054)</f>
        <v>1131371888.060914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3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SUM(D480:D1055)</f>
        <v>1131353489.060914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3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SUM(D481:D1056)</f>
        <v>1131345511.060914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3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SUM(D482:D1057)</f>
        <v>1131339762.060914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3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SUM(D483:D1058)</f>
        <v>1131334630.060914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3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SUM(D484:D1059)</f>
        <v>1131323018.060914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3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SUM(D485:D1060)</f>
        <v>1131306206.060914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3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SUM(D486:D1061)</f>
        <v>1131286859.060914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3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SUM(D487:D1062)</f>
        <v>1131259622.060914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3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SUM(D488:D1063)</f>
        <v>1131245087.060914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3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SUM(D489:D1064)</f>
        <v>1131238445.060914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3">
      <c r="B519" s="158">
        <f t="shared" ref="B519:B659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SUM(D490:D1065)</f>
        <v>1131218449.060914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3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SUM(D491:D1066)</f>
        <v>1131178695.060914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3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SUM(D492:D1067)</f>
        <v>1131143248.060914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3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SUM(D493:D1068)</f>
        <v>1131106574.060914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3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SUM(D494:D1069)</f>
        <v>1131066045.060914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3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SUM(D495:D1070)</f>
        <v>1131041964.060914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3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SUM(D496:D1071)</f>
        <v>1131019686.060914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3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SUM(D497:D1072)</f>
        <v>1130987110.060914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3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SUM(D498:D1073)</f>
        <v>1130942878.060914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3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SUM(D499:D1074)</f>
        <v>1130886353.060914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3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SUM(D500:D1075)</f>
        <v>1130824702.060914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3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SUM(D501:D1076)</f>
        <v>1130757217.060914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3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SUM(D502:D1077)</f>
        <v>1130720438.060914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3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SUM(D503:D1078)</f>
        <v>1130706620.060914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3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SUM(D504:D1079)</f>
        <v>1130670804.060914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3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SUM(D505:D1080)</f>
        <v>1130609223.060914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3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SUM(D506:D1081)</f>
        <v>1130524689.060914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3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SUM(D507:D1082)</f>
        <v>1130440176.060914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3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SUM(D508:D1083)</f>
        <v>1130339078.060914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3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SUM(D509:D1084)</f>
        <v>1130287180.060914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3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SUM(D510:D1085)</f>
        <v>1130265412.060914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3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SUM(D511:D1086)</f>
        <v>1130209043.060914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3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SUM(D512:D1087)</f>
        <v>1130104285.060914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3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SUM(D513:D1088)</f>
        <v>1129992006.060914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3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SUM(D514:D1089)</f>
        <v>1129871061.060914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3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SUM(D515:D1090)</f>
        <v>1129740355.060914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3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SUM(D516:D1091)</f>
        <v>1129671405.060914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3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SUM(D517:D1092)</f>
        <v>1129647015.060914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3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SUM(D518:D1093)</f>
        <v>1129544640.060914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3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SUM(D519:D1094)</f>
        <v>1129443386.060914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3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SUM(D520:D1095)</f>
        <v>1129298751.060914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3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SUM(D521:D1096)</f>
        <v>1129155214.060914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3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SUM(D522:D1097)</f>
        <v>1128999917.060914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3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" si="473">+H551+D552</f>
        <v>40154140</v>
      </c>
      <c r="I552" s="16"/>
      <c r="J552" s="436">
        <f t="shared" ref="J552" si="474">+D552/H551</f>
        <v>2.7327456102314443E-3</v>
      </c>
      <c r="K552" s="16"/>
      <c r="L552" s="16"/>
      <c r="M552" s="16"/>
      <c r="N552" s="16">
        <f t="shared" ref="N552" si="475">SUM(D546:D552)</f>
        <v>822378</v>
      </c>
      <c r="O552" s="16">
        <f t="shared" ref="O552" si="476">+H552/BW552</f>
        <v>73948.69244935544</v>
      </c>
      <c r="P552" s="41"/>
      <c r="Q552" s="17">
        <f t="shared" ref="Q552" si="477">SUM(D546:D552)</f>
        <v>822378</v>
      </c>
      <c r="R552" s="16"/>
      <c r="S552" s="60">
        <f t="shared" ref="S552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" si="479">SUM(W547:W552)</f>
        <v>7175</v>
      </c>
      <c r="AA552" s="33">
        <f t="shared" ref="AA552" si="480">+AA551+W552</f>
        <v>647123</v>
      </c>
      <c r="AB552" s="33"/>
      <c r="AC552" s="46">
        <f t="shared" ref="AC552" si="481">+AA552/H552</f>
        <v>1.6115972101506844E-2</v>
      </c>
      <c r="AD552" s="33"/>
      <c r="AE552" s="33">
        <f t="shared" ref="AE552" si="482">+AA552/BW552</f>
        <v>1191.7550644567218</v>
      </c>
      <c r="AF552" s="50"/>
      <c r="AG552" s="33">
        <f t="shared" ref="AG552" si="483">SUM(W546:W552)</f>
        <v>8094</v>
      </c>
      <c r="AH552" s="33">
        <f>SUM(D523:D1098)</f>
        <v>1128928782.060914</v>
      </c>
      <c r="AI552" s="213">
        <f t="shared" ref="AI552" si="484">+(AG552-AG545)/AG545</f>
        <v>0.15595544130248501</v>
      </c>
      <c r="AJ552" s="50"/>
      <c r="AK552" s="111"/>
      <c r="AL552" s="23">
        <f t="shared" ref="AL552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" si="486">+AL552/AP551</f>
        <v>5.9939066012698093E-3</v>
      </c>
      <c r="AS552" s="25"/>
      <c r="AT552" s="25"/>
      <c r="AU552" s="24"/>
      <c r="AV552" s="298">
        <f t="shared" ref="AV552" si="487">+AP552/H552</f>
        <v>0.79849562212016001</v>
      </c>
      <c r="AW552" s="298"/>
      <c r="AX552" s="24">
        <f t="shared" ref="AX552" si="488">+AP552/BW552</f>
        <v>59047.707182320439</v>
      </c>
      <c r="AY552" s="308"/>
      <c r="AZ552" s="111"/>
      <c r="BA552" s="65">
        <f t="shared" ref="BA552" si="489">+BC552-BC551</f>
        <v>3507865</v>
      </c>
      <c r="BB552" s="66"/>
      <c r="BC552" s="66">
        <v>609706717</v>
      </c>
      <c r="BD552" s="66"/>
      <c r="BE552" s="66">
        <f t="shared" ref="BE552" si="490">+D552</f>
        <v>109432</v>
      </c>
      <c r="BF552" s="66"/>
      <c r="BG552" s="144">
        <f t="shared" ref="BG552" si="491">+BE552/BA552</f>
        <v>3.1196183433512978E-2</v>
      </c>
      <c r="BH552" s="66"/>
      <c r="BI552" s="170"/>
      <c r="BJ552" s="66"/>
      <c r="BK552" s="66">
        <f t="shared" ref="BK552" si="492">SUM(BA546:BA552)</f>
        <v>16335497</v>
      </c>
      <c r="BL552" s="66"/>
      <c r="BM552" s="144">
        <f t="shared" ref="BM552" si="493">+Q552/BK552</f>
        <v>5.034300456239562E-2</v>
      </c>
      <c r="BN552" s="65">
        <f t="shared" ref="BN552" si="494">+BC552/BW552</f>
        <v>1122848.4659300183</v>
      </c>
      <c r="BO552" s="66"/>
      <c r="BP552" s="66">
        <f t="shared" ref="BP552" si="495">+BP551+BE552</f>
        <v>39247162</v>
      </c>
      <c r="BQ552" s="66"/>
      <c r="BR552" s="435">
        <f t="shared" ref="BR552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3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ref="H553" si="497">+H552+D553</f>
        <v>40296199</v>
      </c>
      <c r="I553" s="16"/>
      <c r="J553" s="436">
        <f t="shared" ref="J553" si="498">+D553/H552</f>
        <v>3.5378419261376287E-3</v>
      </c>
      <c r="K553" s="16"/>
      <c r="L553" s="16"/>
      <c r="M553" s="16"/>
      <c r="N553" s="16">
        <f t="shared" ref="N553" si="499">SUM(D547:D553)</f>
        <v>848661</v>
      </c>
      <c r="O553" s="16">
        <f t="shared" ref="O553" si="500">+H553/BW553</f>
        <v>74073.895220588238</v>
      </c>
      <c r="P553" s="41"/>
      <c r="Q553" s="17">
        <f t="shared" ref="Q553" si="501">SUM(D547:D553)</f>
        <v>848661</v>
      </c>
      <c r="R553" s="16"/>
      <c r="S553" s="60">
        <f t="shared" ref="S553" si="502">+(Q553-Q546)/Q546</f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ref="Z553" si="503">SUM(W548:W553)</f>
        <v>7409</v>
      </c>
      <c r="AA553" s="33">
        <f t="shared" ref="AA553" si="504">+AA552+W553</f>
        <v>649057</v>
      </c>
      <c r="AB553" s="33"/>
      <c r="AC553" s="46">
        <f t="shared" ref="AC553" si="505">+AA553/H553</f>
        <v>1.6107151942544258E-2</v>
      </c>
      <c r="AD553" s="33"/>
      <c r="AE553" s="33">
        <f t="shared" ref="AE553" si="506">+AA553/BW553</f>
        <v>1193.1194852941176</v>
      </c>
      <c r="AF553" s="50"/>
      <c r="AG553" s="33">
        <f t="shared" ref="AG553" si="507">SUM(W547:W553)</f>
        <v>9109</v>
      </c>
      <c r="AH553" s="33">
        <f>SUM(D524:D1099)</f>
        <v>1128897899.060914</v>
      </c>
      <c r="AI553" s="213">
        <f t="shared" ref="AI553" si="508">+(AG553-AG546)/AG546</f>
        <v>0.36874530428249436</v>
      </c>
      <c r="AJ553" s="50"/>
      <c r="AK553" s="111"/>
      <c r="AL553" s="23">
        <f t="shared" ref="AL553" si="509">+AP553-AP552</f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ref="AR553" si="510">+AL553/AP552</f>
        <v>3.5517368123693096E-3</v>
      </c>
      <c r="AS553" s="25"/>
      <c r="AT553" s="25"/>
      <c r="AU553" s="24"/>
      <c r="AV553" s="298">
        <f t="shared" ref="AV553" si="511">+AP553/H553</f>
        <v>0.79850667801198816</v>
      </c>
      <c r="AW553" s="298"/>
      <c r="AX553" s="24">
        <f t="shared" ref="AX553" si="512">+AP553/BW553</f>
        <v>59148.5</v>
      </c>
      <c r="AY553" s="308"/>
      <c r="AZ553" s="111"/>
      <c r="BA553" s="65">
        <f t="shared" ref="BA553" si="513">+BC553-BC552</f>
        <v>1509314</v>
      </c>
      <c r="BB553" s="66"/>
      <c r="BC553" s="66">
        <v>611216031</v>
      </c>
      <c r="BD553" s="66"/>
      <c r="BE553" s="66">
        <f t="shared" ref="BE553" si="514">+D553</f>
        <v>142059</v>
      </c>
      <c r="BF553" s="66"/>
      <c r="BG553" s="144">
        <f t="shared" ref="BG553" si="515">+BE553/BA553</f>
        <v>9.4121567811601831E-2</v>
      </c>
      <c r="BH553" s="66"/>
      <c r="BI553" s="170"/>
      <c r="BJ553" s="66"/>
      <c r="BK553" s="66">
        <f t="shared" ref="BK553" si="516">SUM(BA547:BA553)</f>
        <v>13887767</v>
      </c>
      <c r="BL553" s="66"/>
      <c r="BM553" s="144">
        <f t="shared" ref="BM553" si="517">+Q553/BK553</f>
        <v>6.1108528102466003E-2</v>
      </c>
      <c r="BN553" s="65">
        <f t="shared" ref="BN553" si="518">+BC553/BW553</f>
        <v>1123558.8805147058</v>
      </c>
      <c r="BO553" s="66"/>
      <c r="BP553" s="66">
        <f t="shared" ref="BP553" si="519">+BP552+BE553</f>
        <v>39389221</v>
      </c>
      <c r="BQ553" s="66"/>
      <c r="BR553" s="435">
        <f t="shared" ref="BR553" si="520">+BP553/BC553</f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3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ref="H554" si="521">+H553+D554</f>
        <v>40460708</v>
      </c>
      <c r="I554" s="16"/>
      <c r="J554" s="436">
        <f t="shared" ref="J554" si="522">+D554/H553</f>
        <v>4.0824942322723792E-3</v>
      </c>
      <c r="K554" s="16"/>
      <c r="L554" s="16"/>
      <c r="M554" s="16"/>
      <c r="N554" s="16">
        <f t="shared" ref="N554" si="523">SUM(D548:D554)</f>
        <v>855411</v>
      </c>
      <c r="O554" s="16">
        <f t="shared" ref="O554" si="524">+H554/BW554</f>
        <v>74239.831192660553</v>
      </c>
      <c r="P554" s="41"/>
      <c r="Q554" s="17">
        <f t="shared" ref="Q554" si="525">SUM(D548:D554)</f>
        <v>855411</v>
      </c>
      <c r="R554" s="16"/>
      <c r="S554" s="60">
        <f t="shared" ref="S554" si="526">+(Q554-Q547)/Q547</f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ref="Z554" si="527">SUM(W549:W554)</f>
        <v>7762</v>
      </c>
      <c r="AA554" s="33">
        <f t="shared" ref="AA554" si="528">+AA553+W554</f>
        <v>651339</v>
      </c>
      <c r="AB554" s="33"/>
      <c r="AC554" s="46">
        <f t="shared" ref="AC554" si="529">+AA554/H554</f>
        <v>1.6098062347302475E-2</v>
      </c>
      <c r="AD554" s="33"/>
      <c r="AE554" s="33">
        <f t="shared" ref="AE554" si="530">+AA554/BW554</f>
        <v>1195.1174311926607</v>
      </c>
      <c r="AF554" s="50"/>
      <c r="AG554" s="33">
        <f t="shared" ref="AG554" si="531">SUM(W548:W554)</f>
        <v>9691</v>
      </c>
      <c r="AH554" s="33">
        <f>SUM(D525:D1100)</f>
        <v>1128794202.060914</v>
      </c>
      <c r="AI554" s="213">
        <f t="shared" ref="AI554" si="532">+(AG554-AG547)/AG547</f>
        <v>0.40960000000000002</v>
      </c>
      <c r="AJ554" s="50"/>
      <c r="AK554" s="111"/>
      <c r="AL554" s="23">
        <f t="shared" ref="AL554" si="533">+AP554-AP553</f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ref="AR554" si="534">+AL554/AP553</f>
        <v>2.9306844338452221E-3</v>
      </c>
      <c r="AS554" s="25"/>
      <c r="AT554" s="25"/>
      <c r="AU554" s="24"/>
      <c r="AV554" s="298">
        <f t="shared" ref="AV554" si="535">+AP554/H554</f>
        <v>0.79759068971309155</v>
      </c>
      <c r="AW554" s="298"/>
      <c r="AX554" s="24">
        <f t="shared" ref="AX554" si="536">+AP554/BW554</f>
        <v>59212.998165137615</v>
      </c>
      <c r="AY554" s="308"/>
      <c r="AZ554" s="111"/>
      <c r="BA554" s="65">
        <f t="shared" ref="BA554" si="537">+BC554-BC553</f>
        <v>2550940</v>
      </c>
      <c r="BB554" s="66"/>
      <c r="BC554" s="66">
        <v>613766971</v>
      </c>
      <c r="BD554" s="66"/>
      <c r="BE554" s="66">
        <f t="shared" ref="BE554" si="538">+D554</f>
        <v>164509</v>
      </c>
      <c r="BF554" s="66"/>
      <c r="BG554" s="144">
        <f t="shared" ref="BG554" si="539">+BE554/BA554</f>
        <v>6.4489560710953603E-2</v>
      </c>
      <c r="BH554" s="66"/>
      <c r="BI554" s="170"/>
      <c r="BJ554" s="66"/>
      <c r="BK554" s="66">
        <f t="shared" ref="BK554" si="540">SUM(BA548:BA554)</f>
        <v>14749701</v>
      </c>
      <c r="BL554" s="66"/>
      <c r="BM554" s="144">
        <f t="shared" ref="BM554" si="541">+Q554/BK554</f>
        <v>5.7995141732025621E-2</v>
      </c>
      <c r="BN554" s="65">
        <f t="shared" ref="BN554" si="542">+BC554/BW554</f>
        <v>1126177.9284403669</v>
      </c>
      <c r="BO554" s="66"/>
      <c r="BP554" s="66">
        <f t="shared" ref="BP554" si="543">+BP553+BE554</f>
        <v>39553730</v>
      </c>
      <c r="BQ554" s="66"/>
      <c r="BR554" s="435">
        <f t="shared" ref="BR554" si="544">+BP554/BC554</f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3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ref="H555" si="545">+H554+D555</f>
        <v>40611850</v>
      </c>
      <c r="I555" s="16"/>
      <c r="J555" s="436">
        <f t="shared" ref="J555" si="546">+D555/H554</f>
        <v>3.7355253397938562E-3</v>
      </c>
      <c r="K555" s="16"/>
      <c r="L555" s="16"/>
      <c r="M555" s="16"/>
      <c r="N555" s="16">
        <f t="shared" ref="N555" si="547">SUM(D549:D555)</f>
        <v>845805</v>
      </c>
      <c r="O555" s="16">
        <f t="shared" ref="O555" si="548">+H555/BW555</f>
        <v>74380.67765567766</v>
      </c>
      <c r="P555" s="41"/>
      <c r="Q555" s="17">
        <f t="shared" ref="Q555" si="549">SUM(D549:D555)</f>
        <v>845805</v>
      </c>
      <c r="R555" s="16"/>
      <c r="S555" s="60">
        <f t="shared" ref="S555" si="550">+(Q555-Q548)/Q548</f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ref="Z555" si="551">SUM(W550:W555)</f>
        <v>7872</v>
      </c>
      <c r="AA555" s="33">
        <f t="shared" ref="AA555" si="552">+AA554+W555</f>
        <v>653210</v>
      </c>
      <c r="AB555" s="33"/>
      <c r="AC555" s="46">
        <f t="shared" ref="AC555" si="553">+AA555/H555</f>
        <v>1.6084221723462487E-2</v>
      </c>
      <c r="AD555" s="33"/>
      <c r="AE555" s="33">
        <f t="shared" ref="AE555" si="554">+AA555/BW555</f>
        <v>1196.3553113553114</v>
      </c>
      <c r="AF555" s="50"/>
      <c r="AG555" s="33">
        <f t="shared" ref="AG555" si="555">SUM(W549:W555)</f>
        <v>9633</v>
      </c>
      <c r="AH555" s="33">
        <f>SUM(D526:D1101)</f>
        <v>1128649908.060914</v>
      </c>
      <c r="AI555" s="213">
        <f t="shared" ref="AI555" si="556">+(AG555-AG548)/AG548</f>
        <v>0.33070866141732286</v>
      </c>
      <c r="AJ555" s="50"/>
      <c r="AK555" s="111"/>
      <c r="AL555" s="23">
        <f t="shared" ref="AL555" si="557">+AP555-AP554</f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ref="AR555" si="558">+AL555/AP554</f>
        <v>2.3749434633184309E-3</v>
      </c>
      <c r="AS555" s="25"/>
      <c r="AT555" s="25"/>
      <c r="AU555" s="24"/>
      <c r="AV555" s="298">
        <f t="shared" ref="AV555" si="559">+AP555/H555</f>
        <v>0.7965095409344809</v>
      </c>
      <c r="AW555" s="298"/>
      <c r="AX555" s="24">
        <f t="shared" ref="AX555" si="560">+AP555/BW555</f>
        <v>59244.919413919415</v>
      </c>
      <c r="AY555" s="308"/>
      <c r="AZ555" s="111"/>
      <c r="BA555" s="65">
        <f t="shared" ref="BA555" si="561">+BC555-BC554</f>
        <v>1917422</v>
      </c>
      <c r="BB555" s="66"/>
      <c r="BC555" s="66">
        <v>615684393</v>
      </c>
      <c r="BD555" s="66"/>
      <c r="BE555" s="66">
        <f t="shared" ref="BE555" si="562">+D555</f>
        <v>151142</v>
      </c>
      <c r="BF555" s="66"/>
      <c r="BG555" s="144">
        <f t="shared" ref="BG555" si="563">+BE555/BA555</f>
        <v>7.8825631498960588E-2</v>
      </c>
      <c r="BH555" s="66"/>
      <c r="BI555" s="170"/>
      <c r="BJ555" s="66"/>
      <c r="BK555" s="66">
        <f t="shared" ref="BK555" si="564">SUM(BA549:BA555)</f>
        <v>14790703</v>
      </c>
      <c r="BL555" s="66"/>
      <c r="BM555" s="144">
        <f t="shared" ref="BM555" si="565">+Q555/BK555</f>
        <v>5.7184908655119368E-2</v>
      </c>
      <c r="BN555" s="65">
        <f t="shared" ref="BN555" si="566">+BC555/BW555</f>
        <v>1127627.0934065934</v>
      </c>
      <c r="BO555" s="66"/>
      <c r="BP555" s="66">
        <f t="shared" ref="BP555" si="567">+BP554+BE555</f>
        <v>39704872</v>
      </c>
      <c r="BQ555" s="66"/>
      <c r="BR555" s="435">
        <f t="shared" ref="BR555" si="568">+BP555/BC555</f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3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ref="H556" si="569">+H555+D556</f>
        <v>40770006</v>
      </c>
      <c r="I556" s="16"/>
      <c r="J556" s="436">
        <f t="shared" ref="J556" si="570">+D556/H555</f>
        <v>3.8943313343272959E-3</v>
      </c>
      <c r="K556" s="16"/>
      <c r="L556" s="16"/>
      <c r="M556" s="16"/>
      <c r="N556" s="16">
        <f t="shared" ref="N556" si="571">SUM(D550:D556)</f>
        <v>832836</v>
      </c>
      <c r="O556" s="16">
        <f t="shared" ref="O556" si="572">+H556/BW556</f>
        <v>74533.831809872034</v>
      </c>
      <c r="P556" s="41"/>
      <c r="Q556" s="17">
        <f t="shared" ref="Q556" si="573">SUM(D550:D556)</f>
        <v>832836</v>
      </c>
      <c r="R556" s="16"/>
      <c r="S556" s="60">
        <f t="shared" ref="S556" si="574">+(Q556-Q549)/Q549</f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ref="Z556" si="575">SUM(W551:W556)</f>
        <v>9091</v>
      </c>
      <c r="AA556" s="33">
        <f t="shared" ref="AA556" si="576">+AA555+W556</f>
        <v>655148</v>
      </c>
      <c r="AB556" s="33"/>
      <c r="AC556" s="46">
        <f t="shared" ref="AC556" si="577">+AA556/H556</f>
        <v>1.6069362364086973E-2</v>
      </c>
      <c r="AD556" s="33"/>
      <c r="AE556" s="33">
        <f t="shared" ref="AE556" si="578">+AA556/BW556</f>
        <v>1197.7111517367459</v>
      </c>
      <c r="AF556" s="50"/>
      <c r="AG556" s="33">
        <f t="shared" ref="AG556" si="579">SUM(W550:W556)</f>
        <v>9810</v>
      </c>
      <c r="AH556" s="33">
        <f>SUM(D527:D1102)</f>
        <v>1128491781.060914</v>
      </c>
      <c r="AI556" s="213">
        <f t="shared" ref="AI556" si="580">+(AG556-AG549)/AG549</f>
        <v>0.31009615384615385</v>
      </c>
      <c r="AJ556" s="50"/>
      <c r="AK556" s="111"/>
      <c r="AL556" s="23">
        <f t="shared" ref="AL556" si="581">+AP556-AP555</f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ref="AR556" si="582">+AL556/AP555</f>
        <v>2.6722125691308256E-3</v>
      </c>
      <c r="AS556" s="25"/>
      <c r="AT556" s="25"/>
      <c r="AU556" s="24"/>
      <c r="AV556" s="298">
        <f t="shared" ref="AV556" si="583">+AP556/H556</f>
        <v>0.79553988782832163</v>
      </c>
      <c r="AW556" s="298"/>
      <c r="AX556" s="24">
        <f t="shared" ref="AX556" si="584">+AP556/BW556</f>
        <v>59294.636197440588</v>
      </c>
      <c r="AY556" s="308"/>
      <c r="AZ556" s="111"/>
      <c r="BA556" s="65">
        <f t="shared" ref="BA556" si="585">+BC556-BC555</f>
        <v>2140934</v>
      </c>
      <c r="BB556" s="66"/>
      <c r="BC556" s="66">
        <v>617825327</v>
      </c>
      <c r="BD556" s="66"/>
      <c r="BE556" s="66">
        <f t="shared" ref="BE556" si="586">+D556</f>
        <v>158156</v>
      </c>
      <c r="BF556" s="66"/>
      <c r="BG556" s="144">
        <f t="shared" ref="BG556" si="587">+BE556/BA556</f>
        <v>7.3872431378080777E-2</v>
      </c>
      <c r="BH556" s="66"/>
      <c r="BI556" s="170"/>
      <c r="BJ556" s="66"/>
      <c r="BK556" s="66">
        <f t="shared" ref="BK556" si="588">SUM(BA550:BA556)</f>
        <v>15031294</v>
      </c>
      <c r="BL556" s="66"/>
      <c r="BM556" s="144">
        <f t="shared" ref="BM556" si="589">+Q556/BK556</f>
        <v>5.5406806626229252E-2</v>
      </c>
      <c r="BN556" s="65">
        <f t="shared" ref="BN556" si="590">+BC556/BW556</f>
        <v>1129479.5740402194</v>
      </c>
      <c r="BO556" s="66"/>
      <c r="BP556" s="66">
        <f t="shared" ref="BP556" si="591">+BP555+BE556</f>
        <v>39863028</v>
      </c>
      <c r="BQ556" s="66"/>
      <c r="BR556" s="435">
        <f t="shared" ref="BR556" si="592">+BP556/BC556</f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3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ref="H557" si="593">+H556+D557</f>
        <v>40834565</v>
      </c>
      <c r="I557" s="16"/>
      <c r="J557" s="436">
        <f t="shared" ref="J557" si="594">+D557/H556</f>
        <v>1.5834925312495662E-3</v>
      </c>
      <c r="K557" s="16"/>
      <c r="L557" s="16"/>
      <c r="M557" s="16"/>
      <c r="N557" s="16">
        <f t="shared" ref="N557" si="595">SUM(D551:D557)</f>
        <v>825307</v>
      </c>
      <c r="O557" s="16">
        <f t="shared" ref="O557" si="596">+H557/BW557</f>
        <v>74515.629562043789</v>
      </c>
      <c r="P557" s="41"/>
      <c r="Q557" s="17">
        <f t="shared" ref="Q557" si="597">SUM(D551:D557)</f>
        <v>825307</v>
      </c>
      <c r="R557" s="16"/>
      <c r="S557" s="60">
        <f t="shared" ref="S557" si="598">+(Q557-Q550)/Q550</f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ref="Z557" si="599">SUM(W552:W557)</f>
        <v>9689</v>
      </c>
      <c r="AA557" s="33">
        <f t="shared" ref="AA557" si="600">+AA556+W557</f>
        <v>655997</v>
      </c>
      <c r="AB557" s="33"/>
      <c r="AC557" s="46">
        <f t="shared" ref="AC557" si="601">+AA557/H557</f>
        <v>1.6064748087802574E-2</v>
      </c>
      <c r="AD557" s="33"/>
      <c r="AE557" s="33">
        <f t="shared" ref="AE557" si="602">+AA557/BW557</f>
        <v>1197.0748175182482</v>
      </c>
      <c r="AF557" s="50"/>
      <c r="AG557" s="33">
        <f t="shared" ref="AG557" si="603">SUM(W551:W557)</f>
        <v>9940</v>
      </c>
      <c r="AH557" s="33">
        <f>SUM(D528:D1103)</f>
        <v>1128336864.060914</v>
      </c>
      <c r="AI557" s="213">
        <f t="shared" ref="AI557" si="604">+(AG557-AG550)/AG550</f>
        <v>0.30258157515397721</v>
      </c>
      <c r="AJ557" s="50"/>
      <c r="AK557" s="111"/>
      <c r="AL557" s="23">
        <f t="shared" ref="AL557" si="605">+AP557-AP556</f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ref="AR557" si="606">+AL557/AP556</f>
        <v>1.5126024822096551E-3</v>
      </c>
      <c r="AS557" s="25"/>
      <c r="AT557" s="25"/>
      <c r="AU557" s="24"/>
      <c r="AV557" s="298">
        <f t="shared" ref="AV557" si="607">+AP557/H557</f>
        <v>0.79548358112789985</v>
      </c>
      <c r="AW557" s="298"/>
      <c r="AX557" s="24">
        <f t="shared" ref="AX557" si="608">+AP557/BW557</f>
        <v>59275.959854014596</v>
      </c>
      <c r="AY557" s="308"/>
      <c r="AZ557" s="111"/>
      <c r="BA557" s="65">
        <f t="shared" ref="BA557" si="609">+BC557-BC556</f>
        <v>1161730</v>
      </c>
      <c r="BB557" s="66"/>
      <c r="BC557" s="66">
        <v>618987057</v>
      </c>
      <c r="BD557" s="66"/>
      <c r="BE557" s="66">
        <f t="shared" ref="BE557" si="610">+D557</f>
        <v>64559</v>
      </c>
      <c r="BF557" s="66"/>
      <c r="BG557" s="144">
        <f t="shared" ref="BG557" si="611">+BE557/BA557</f>
        <v>5.5571432260508036E-2</v>
      </c>
      <c r="BH557" s="66"/>
      <c r="BI557" s="170"/>
      <c r="BJ557" s="66"/>
      <c r="BK557" s="66">
        <f t="shared" ref="BK557" si="612">SUM(BA551:BA557)</f>
        <v>13931615</v>
      </c>
      <c r="BL557" s="66"/>
      <c r="BM557" s="144">
        <f t="shared" ref="BM557" si="613">+Q557/BK557</f>
        <v>5.9239865586294196E-2</v>
      </c>
      <c r="BN557" s="65">
        <f t="shared" ref="BN557" si="614">+BC557/BW557</f>
        <v>1129538.4251824818</v>
      </c>
      <c r="BO557" s="66"/>
      <c r="BP557" s="66">
        <f t="shared" ref="BP557" si="615">+BP556+BE557</f>
        <v>39927587</v>
      </c>
      <c r="BQ557" s="66"/>
      <c r="BR557" s="435">
        <f t="shared" ref="BR557" si="616">+BP557/BC557</f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3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ref="H558" si="617">+H557+D558</f>
        <v>40871062</v>
      </c>
      <c r="I558" s="16"/>
      <c r="J558" s="436">
        <f t="shared" ref="J558" si="618">+D558/H557</f>
        <v>8.9377712239618564E-4</v>
      </c>
      <c r="K558" s="16"/>
      <c r="L558" s="16"/>
      <c r="M558" s="16"/>
      <c r="N558" s="16">
        <f t="shared" ref="N558" si="619">SUM(D552:D558)</f>
        <v>826354</v>
      </c>
      <c r="O558" s="16">
        <f t="shared" ref="O558" si="620">+H558/BW558</f>
        <v>74446.378870673958</v>
      </c>
      <c r="P558" s="41"/>
      <c r="Q558" s="17">
        <f t="shared" ref="Q558" si="621">SUM(D552:D558)</f>
        <v>826354</v>
      </c>
      <c r="R558" s="16"/>
      <c r="S558" s="60">
        <f t="shared" ref="S558" si="622">+(Q558-Q551)/Q551</f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ref="Z558" si="623">SUM(W553:W558)</f>
        <v>9247</v>
      </c>
      <c r="AA558" s="33">
        <f t="shared" ref="AA558" si="624">+AA557+W558</f>
        <v>656370</v>
      </c>
      <c r="AB558" s="33"/>
      <c r="AC558" s="46">
        <f t="shared" ref="AC558" si="625">+AA558/H558</f>
        <v>1.6059528866658762E-2</v>
      </c>
      <c r="AD558" s="33"/>
      <c r="AE558" s="33">
        <f t="shared" ref="AE558" si="626">+AA558/BW558</f>
        <v>1195.5737704918033</v>
      </c>
      <c r="AF558" s="50"/>
      <c r="AG558" s="33">
        <f t="shared" ref="AG558" si="627">SUM(W552:W558)</f>
        <v>10062</v>
      </c>
      <c r="AH558" s="33">
        <f>SUM(D529:D1104)</f>
        <v>1128185756.060914</v>
      </c>
      <c r="AI558" s="213">
        <f t="shared" ref="AI558" si="628">+(AG558-AG551)/AG551</f>
        <v>0.33892215568862277</v>
      </c>
      <c r="AJ558" s="50"/>
      <c r="AK558" s="111"/>
      <c r="AL558" s="23">
        <f t="shared" ref="AL558" si="629">+AP558-AP557</f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ref="AR558" si="630">+AL558/AP557</f>
        <v>6.393761506323294E-4</v>
      </c>
      <c r="AS558" s="25"/>
      <c r="AT558" s="25"/>
      <c r="AU558" s="24"/>
      <c r="AV558" s="298">
        <f t="shared" ref="AV558" si="631">+AP558/H558</f>
        <v>0.79528139004560239</v>
      </c>
      <c r="AW558" s="298"/>
      <c r="AX558" s="24">
        <f t="shared" ref="AX558" si="632">+AP558/BW558</f>
        <v>59205.819672131147</v>
      </c>
      <c r="AY558" s="308"/>
      <c r="AZ558" s="111"/>
      <c r="BA558" s="65">
        <f t="shared" ref="BA558" si="633">+BC558-BC557</f>
        <v>938244</v>
      </c>
      <c r="BB558" s="66"/>
      <c r="BC558" s="66">
        <v>619925301</v>
      </c>
      <c r="BD558" s="66"/>
      <c r="BE558" s="66">
        <f t="shared" ref="BE558" si="634">+D558</f>
        <v>36497</v>
      </c>
      <c r="BF558" s="66"/>
      <c r="BG558" s="144">
        <f t="shared" ref="BG558" si="635">+BE558/BA558</f>
        <v>3.8899262878313107E-2</v>
      </c>
      <c r="BH558" s="66"/>
      <c r="BI558" s="170"/>
      <c r="BJ558" s="66"/>
      <c r="BK558" s="66">
        <f t="shared" ref="BK558" si="636">SUM(BA552:BA558)</f>
        <v>13726449</v>
      </c>
      <c r="BL558" s="66"/>
      <c r="BM558" s="144">
        <f t="shared" ref="BM558" si="637">+Q558/BK558</f>
        <v>6.0201586003779999E-2</v>
      </c>
      <c r="BN558" s="65">
        <f t="shared" ref="BN558" si="638">+BC558/BW558</f>
        <v>1129189.9836065574</v>
      </c>
      <c r="BO558" s="66"/>
      <c r="BP558" s="66">
        <f t="shared" ref="BP558" si="639">+BP557+BE558</f>
        <v>39964084</v>
      </c>
      <c r="BQ558" s="66"/>
      <c r="BR558" s="435">
        <f t="shared" ref="BR558" si="640">+BP558/BC558</f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3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ref="H559" si="641">+H558+D559</f>
        <v>40957134</v>
      </c>
      <c r="I559" s="16"/>
      <c r="J559" s="436">
        <f t="shared" ref="J559" si="642">+D559/H558</f>
        <v>2.105939894588499E-3</v>
      </c>
      <c r="K559" s="16"/>
      <c r="L559" s="16"/>
      <c r="M559" s="16"/>
      <c r="N559" s="16">
        <f t="shared" ref="N559" si="643">SUM(D553:D559)</f>
        <v>802994</v>
      </c>
      <c r="O559" s="16">
        <f t="shared" ref="O559" si="644">+H559/BW559</f>
        <v>74467.516363636358</v>
      </c>
      <c r="P559" s="41"/>
      <c r="Q559" s="17">
        <f t="shared" ref="Q559" si="645">SUM(D553:D559)</f>
        <v>802994</v>
      </c>
      <c r="R559" s="16"/>
      <c r="S559" s="60">
        <f t="shared" ref="S559" si="646">+(Q559-Q552)/Q552</f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ref="Z559" si="647">SUM(W554:W559)</f>
        <v>8059</v>
      </c>
      <c r="AA559" s="33">
        <f t="shared" ref="AA559" si="648">+AA558+W559</f>
        <v>657116</v>
      </c>
      <c r="AB559" s="33"/>
      <c r="AC559" s="46">
        <f t="shared" ref="AC559" si="649">+AA559/H559</f>
        <v>1.6043993703270351E-2</v>
      </c>
      <c r="AD559" s="33"/>
      <c r="AE559" s="33">
        <f t="shared" ref="AE559" si="650">+AA559/BW559</f>
        <v>1194.7563636363636</v>
      </c>
      <c r="AF559" s="50"/>
      <c r="AG559" s="33">
        <f t="shared" ref="AG559" si="651">SUM(W553:W559)</f>
        <v>9993</v>
      </c>
      <c r="AH559" s="33">
        <f>SUM(D530:D1105)</f>
        <v>1128040673.060914</v>
      </c>
      <c r="AI559" s="213">
        <f t="shared" ref="AI559" si="652">+(AG559-AG552)/AG552</f>
        <v>0.23461823573017049</v>
      </c>
      <c r="AJ559" s="50"/>
      <c r="AK559" s="111"/>
      <c r="AL559" s="23">
        <f t="shared" ref="AL559" si="653">+AP559-AP558</f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ref="AR559" si="654">+AL559/AP558</f>
        <v>5.2912572746826965E-3</v>
      </c>
      <c r="AS559" s="25"/>
      <c r="AT559" s="25"/>
      <c r="AU559" s="24"/>
      <c r="AV559" s="298">
        <f t="shared" ref="AV559" si="655">+AP559/H559</f>
        <v>0.79780929007386114</v>
      </c>
      <c r="AW559" s="298"/>
      <c r="AX559" s="24">
        <f t="shared" ref="AX559" si="656">+AP559/BW559</f>
        <v>59410.876363636366</v>
      </c>
      <c r="AY559" s="308"/>
      <c r="AZ559" s="111"/>
      <c r="BA559" s="65">
        <f t="shared" ref="BA559" si="657">+BC559-BC558</f>
        <v>3246880</v>
      </c>
      <c r="BB559" s="66"/>
      <c r="BC559" s="66">
        <v>623172181</v>
      </c>
      <c r="BD559" s="66"/>
      <c r="BE559" s="66">
        <f t="shared" ref="BE559" si="658">+D559</f>
        <v>86072</v>
      </c>
      <c r="BF559" s="66"/>
      <c r="BG559" s="144">
        <f t="shared" ref="BG559" si="659">+BE559/BA559</f>
        <v>2.6509141083132116E-2</v>
      </c>
      <c r="BH559" s="66"/>
      <c r="BI559" s="170"/>
      <c r="BJ559" s="66"/>
      <c r="BK559" s="66">
        <f t="shared" ref="BK559" si="660">SUM(BA553:BA559)</f>
        <v>13465464</v>
      </c>
      <c r="BL559" s="66"/>
      <c r="BM559" s="144">
        <f t="shared" ref="BM559" si="661">+Q559/BK559</f>
        <v>5.9633593019891476E-2</v>
      </c>
      <c r="BN559" s="65">
        <f t="shared" ref="BN559" si="662">+BC559/BW559</f>
        <v>1133040.3290909091</v>
      </c>
      <c r="BO559" s="66"/>
      <c r="BP559" s="66">
        <f t="shared" ref="BP559" si="663">+BP558+BE559</f>
        <v>40050156</v>
      </c>
      <c r="BQ559" s="66"/>
      <c r="BR559" s="435">
        <f t="shared" ref="BR559" si="664">+BP559/BC559</f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3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ref="H560" si="665">+H559+D560</f>
        <v>41077713</v>
      </c>
      <c r="I560" s="16"/>
      <c r="J560" s="436">
        <f t="shared" ref="J560" si="666">+D560/H559</f>
        <v>2.9440292379833023E-3</v>
      </c>
      <c r="K560" s="16"/>
      <c r="L560" s="16"/>
      <c r="M560" s="16"/>
      <c r="N560" s="16">
        <f t="shared" ref="N560" si="667">SUM(D554:D560)</f>
        <v>781514</v>
      </c>
      <c r="O560" s="16">
        <f t="shared" ref="O560" si="668">+H560/BW560</f>
        <v>74551.203266787663</v>
      </c>
      <c r="P560" s="41"/>
      <c r="Q560" s="17">
        <f t="shared" ref="Q560" si="669">SUM(D554:D560)</f>
        <v>781514</v>
      </c>
      <c r="R560" s="16"/>
      <c r="S560" s="60">
        <f t="shared" ref="S560" si="670">+(Q560-Q553)/Q553</f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ref="Z560" si="671">SUM(W555:W560)</f>
        <v>7704</v>
      </c>
      <c r="AA560" s="33">
        <f t="shared" ref="AA560" si="672">+AA559+W560</f>
        <v>659043</v>
      </c>
      <c r="AB560" s="33"/>
      <c r="AC560" s="46">
        <f t="shared" ref="AC560" si="673">+AA560/H560</f>
        <v>1.6043809449664347E-2</v>
      </c>
      <c r="AD560" s="33"/>
      <c r="AE560" s="33">
        <f t="shared" ref="AE560" si="674">+AA560/BW560</f>
        <v>1196.0852994555353</v>
      </c>
      <c r="AF560" s="50"/>
      <c r="AG560" s="33">
        <f t="shared" ref="AG560" si="675">SUM(W554:W560)</f>
        <v>9986</v>
      </c>
      <c r="AH560" s="33">
        <f>SUM(D531:D1106)</f>
        <v>1127941490.060914</v>
      </c>
      <c r="AI560" s="213">
        <f t="shared" ref="AI560" si="676">+(AG560-AG553)/AG553</f>
        <v>9.6278405972115497E-2</v>
      </c>
      <c r="AJ560" s="50"/>
      <c r="AK560" s="111"/>
      <c r="AL560" s="23">
        <f t="shared" ref="AL560" si="677">+AP560-AP559</f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ref="AR560" si="678">+AL560/AP559</f>
        <v>4.7142577076949056E-3</v>
      </c>
      <c r="AS560" s="25"/>
      <c r="AT560" s="25"/>
      <c r="AU560" s="24"/>
      <c r="AV560" s="298">
        <f t="shared" ref="AV560" si="679">+AP560/H560</f>
        <v>0.79921744913111403</v>
      </c>
      <c r="AW560" s="298"/>
      <c r="AX560" s="24">
        <f t="shared" ref="AX560" si="680">+AP560/BW560</f>
        <v>59582.622504537205</v>
      </c>
      <c r="AY560" s="308"/>
      <c r="AZ560" s="111"/>
      <c r="BA560" s="65">
        <f t="shared" ref="BA560" si="681">+BC560-BC559</f>
        <v>1840361</v>
      </c>
      <c r="BB560" s="66"/>
      <c r="BC560" s="66">
        <v>625012542</v>
      </c>
      <c r="BD560" s="66"/>
      <c r="BE560" s="66">
        <f t="shared" ref="BE560" si="682">+D560</f>
        <v>120579</v>
      </c>
      <c r="BF560" s="66"/>
      <c r="BG560" s="144">
        <f t="shared" ref="BG560" si="683">+BE560/BA560</f>
        <v>6.5519210633131222E-2</v>
      </c>
      <c r="BH560" s="66"/>
      <c r="BI560" s="170"/>
      <c r="BJ560" s="66"/>
      <c r="BK560" s="66">
        <f t="shared" ref="BK560" si="684">SUM(BA554:BA560)</f>
        <v>13796511</v>
      </c>
      <c r="BL560" s="66"/>
      <c r="BM560" s="144">
        <f t="shared" ref="BM560" si="685">+Q560/BK560</f>
        <v>5.6645770803937318E-2</v>
      </c>
      <c r="BN560" s="65">
        <f t="shared" ref="BN560" si="686">+BC560/BW560</f>
        <v>1134324.0326678767</v>
      </c>
      <c r="BO560" s="66"/>
      <c r="BP560" s="66">
        <f t="shared" ref="BP560" si="687">+BP559+BE560</f>
        <v>40170735</v>
      </c>
      <c r="BQ560" s="66"/>
      <c r="BR560" s="435">
        <f t="shared" ref="BR560" si="688">+BP560/BC560</f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3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ref="H561" si="689">+H560+D561</f>
        <v>41211333</v>
      </c>
      <c r="I561" s="16"/>
      <c r="J561" s="436">
        <f t="shared" ref="J561" si="690">+D561/H560</f>
        <v>3.2528587947435145E-3</v>
      </c>
      <c r="K561" s="16"/>
      <c r="L561" s="16"/>
      <c r="M561" s="16"/>
      <c r="N561" s="16">
        <f t="shared" ref="N561" si="691">SUM(D555:D561)</f>
        <v>750625</v>
      </c>
      <c r="O561" s="16">
        <f t="shared" ref="O561" si="692">+H561/BW561</f>
        <v>74658.211956521744</v>
      </c>
      <c r="P561" s="41"/>
      <c r="Q561" s="17">
        <f t="shared" ref="Q561" si="693">SUM(D555:D561)</f>
        <v>750625</v>
      </c>
      <c r="R561" s="16"/>
      <c r="S561" s="60">
        <f t="shared" ref="S561" si="694">+(Q561-Q554)/Q554</f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ref="Z561" si="695">SUM(W556:W561)</f>
        <v>8061</v>
      </c>
      <c r="AA561" s="33">
        <f t="shared" ref="AA561" si="696">+AA560+W561</f>
        <v>661271</v>
      </c>
      <c r="AB561" s="33"/>
      <c r="AC561" s="46">
        <f t="shared" ref="AC561" si="697">+AA561/H561</f>
        <v>1.6045853212270519E-2</v>
      </c>
      <c r="AD561" s="33"/>
      <c r="AE561" s="33">
        <f t="shared" ref="AE561" si="698">+AA561/BW561</f>
        <v>1197.9547101449275</v>
      </c>
      <c r="AF561" s="50"/>
      <c r="AG561" s="33">
        <f t="shared" ref="AG561" si="699">SUM(W555:W561)</f>
        <v>9932</v>
      </c>
      <c r="AH561" s="33">
        <f>SUM(D532:D1107)</f>
        <v>1127830356.060914</v>
      </c>
      <c r="AI561" s="213">
        <f t="shared" ref="AI561" si="700">+(AG561-AG554)/AG554</f>
        <v>2.4868434630069138E-2</v>
      </c>
      <c r="AJ561" s="50"/>
      <c r="AK561" s="111"/>
      <c r="AL561" s="23">
        <f t="shared" ref="AL561" si="701">+AP561-AP560</f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ref="AR561" si="702">+AL561/AP560</f>
        <v>3.5890621466173112E-3</v>
      </c>
      <c r="AS561" s="25"/>
      <c r="AT561" s="25"/>
      <c r="AU561" s="24"/>
      <c r="AV561" s="298">
        <f t="shared" ref="AV561" si="703">+AP561/H561</f>
        <v>0.79948527750849507</v>
      </c>
      <c r="AW561" s="298"/>
      <c r="AX561" s="24">
        <f t="shared" ref="AX561" si="704">+AP561/BW561</f>
        <v>59688.141304347824</v>
      </c>
      <c r="AY561" s="308"/>
      <c r="AZ561" s="111"/>
      <c r="BA561" s="65">
        <f t="shared" ref="BA561" si="705">+BC561-BC560</f>
        <v>2041090</v>
      </c>
      <c r="BB561" s="66"/>
      <c r="BC561" s="66">
        <v>627053632</v>
      </c>
      <c r="BD561" s="66"/>
      <c r="BE561" s="66">
        <f t="shared" ref="BE561" si="706">+D561</f>
        <v>133620</v>
      </c>
      <c r="BF561" s="66"/>
      <c r="BG561" s="144">
        <f t="shared" ref="BG561" si="707">+BE561/BA561</f>
        <v>6.5465021140665033E-2</v>
      </c>
      <c r="BH561" s="66"/>
      <c r="BI561" s="170"/>
      <c r="BJ561" s="66"/>
      <c r="BK561" s="66">
        <f t="shared" ref="BK561" si="708">SUM(BA555:BA561)</f>
        <v>13286661</v>
      </c>
      <c r="BL561" s="66"/>
      <c r="BM561" s="144">
        <f t="shared" ref="BM561" si="709">+Q561/BK561</f>
        <v>5.649463021597375E-2</v>
      </c>
      <c r="BN561" s="65">
        <f t="shared" ref="BN561" si="710">+BC561/BW561</f>
        <v>1135966.7246376812</v>
      </c>
      <c r="BO561" s="66"/>
      <c r="BP561" s="66">
        <f t="shared" ref="BP561" si="711">+BP560+BE561</f>
        <v>40304355</v>
      </c>
      <c r="BQ561" s="66"/>
      <c r="BR561" s="435">
        <f t="shared" ref="BR561" si="712">+BP561/BC561</f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3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ref="H562" si="713">+H561+D562</f>
        <v>41338796</v>
      </c>
      <c r="I562" s="16"/>
      <c r="J562" s="436">
        <f t="shared" ref="J562" si="714">+D562/H561</f>
        <v>3.0929113600863143E-3</v>
      </c>
      <c r="K562" s="16"/>
      <c r="L562" s="16"/>
      <c r="M562" s="16"/>
      <c r="N562" s="16">
        <f t="shared" ref="N562" si="715">SUM(D556:D562)</f>
        <v>726946</v>
      </c>
      <c r="O562" s="16">
        <f t="shared" ref="O562" si="716">+H562/BW562</f>
        <v>74753.699819168178</v>
      </c>
      <c r="P562" s="41"/>
      <c r="Q562" s="17">
        <f t="shared" ref="Q562" si="717">SUM(D556:D562)</f>
        <v>726946</v>
      </c>
      <c r="R562" s="16"/>
      <c r="S562" s="60">
        <f t="shared" ref="S562" si="718">+(Q562-Q555)/Q555</f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ref="Z562" si="719">SUM(W557:W562)</f>
        <v>8097</v>
      </c>
      <c r="AA562" s="33">
        <f t="shared" ref="AA562" si="720">+AA561+W562</f>
        <v>663245</v>
      </c>
      <c r="AB562" s="33"/>
      <c r="AC562" s="46">
        <f t="shared" ref="AC562" si="721">+AA562/H562</f>
        <v>1.6044129587131663E-2</v>
      </c>
      <c r="AD562" s="33"/>
      <c r="AE562" s="33">
        <f t="shared" ref="AE562" si="722">+AA562/BW562</f>
        <v>1199.3580470162749</v>
      </c>
      <c r="AF562" s="50"/>
      <c r="AG562" s="33">
        <f t="shared" ref="AG562" si="723">SUM(W556:W562)</f>
        <v>10035</v>
      </c>
      <c r="AH562" s="33">
        <f>SUM(D533:D1108)</f>
        <v>1127682737.060914</v>
      </c>
      <c r="AI562" s="213">
        <f t="shared" ref="AI562" si="724">+(AG562-AG555)/AG555</f>
        <v>4.17315478044223E-2</v>
      </c>
      <c r="AJ562" s="50"/>
      <c r="AK562" s="111"/>
      <c r="AL562" s="23">
        <f t="shared" ref="AL562" si="725">+AP562-AP561</f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ref="AR562" si="726">+AL562/AP561</f>
        <v>2.6001996973763451E-3</v>
      </c>
      <c r="AS562" s="25"/>
      <c r="AT562" s="25"/>
      <c r="AU562" s="24"/>
      <c r="AV562" s="298">
        <f t="shared" ref="AV562" si="727">+AP562/H562</f>
        <v>0.79909257637788966</v>
      </c>
      <c r="AW562" s="298"/>
      <c r="AX562" s="24">
        <f t="shared" ref="AX562" si="728">+AP562/BW562</f>
        <v>59735.126582278484</v>
      </c>
      <c r="AY562" s="308"/>
      <c r="AZ562" s="111"/>
      <c r="BA562" s="65">
        <f t="shared" ref="BA562" si="729">+BC562-BC561</f>
        <v>1964598</v>
      </c>
      <c r="BB562" s="66"/>
      <c r="BC562" s="66">
        <v>629018230</v>
      </c>
      <c r="BD562" s="66"/>
      <c r="BE562" s="66">
        <f t="shared" ref="BE562" si="730">+D562</f>
        <v>127463</v>
      </c>
      <c r="BF562" s="66"/>
      <c r="BG562" s="144">
        <f t="shared" ref="BG562" si="731">+BE562/BA562</f>
        <v>6.4879939814659282E-2</v>
      </c>
      <c r="BH562" s="66"/>
      <c r="BI562" s="170"/>
      <c r="BJ562" s="66"/>
      <c r="BK562" s="66">
        <f t="shared" ref="BK562" si="732">SUM(BA556:BA562)</f>
        <v>13333837</v>
      </c>
      <c r="BL562" s="66"/>
      <c r="BM562" s="144">
        <f t="shared" ref="BM562" si="733">+Q562/BK562</f>
        <v>5.4518890548909515E-2</v>
      </c>
      <c r="BN562" s="65">
        <f t="shared" ref="BN562" si="734">+BC562/BW562</f>
        <v>1137465.1537070523</v>
      </c>
      <c r="BO562" s="66"/>
      <c r="BP562" s="66">
        <f t="shared" ref="BP562" si="735">+BP561+BE562</f>
        <v>40431818</v>
      </c>
      <c r="BQ562" s="66"/>
      <c r="BR562" s="435">
        <f t="shared" ref="BR562" si="736">+BP562/BC562</f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3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ref="H563" si="737">+H562+D563</f>
        <v>41469803</v>
      </c>
      <c r="I563" s="16"/>
      <c r="J563" s="436">
        <f t="shared" ref="J563" si="738">+D563/H562</f>
        <v>3.1691053604947757E-3</v>
      </c>
      <c r="K563" s="16"/>
      <c r="L563" s="16"/>
      <c r="M563" s="16"/>
      <c r="N563" s="16">
        <f t="shared" ref="N563" si="739">SUM(D557:D563)</f>
        <v>699797</v>
      </c>
      <c r="O563" s="16">
        <f t="shared" ref="O563" si="740">+H563/BW563</f>
        <v>74855.24007220217</v>
      </c>
      <c r="P563" s="41"/>
      <c r="Q563" s="17">
        <f t="shared" ref="Q563" si="741">SUM(D557:D563)</f>
        <v>699797</v>
      </c>
      <c r="R563" s="16"/>
      <c r="S563" s="60">
        <f t="shared" ref="S563" si="742">+(Q563-Q556)/Q556</f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ref="Z563" si="743">SUM(W558:W563)</f>
        <v>9252</v>
      </c>
      <c r="AA563" s="33">
        <f t="shared" ref="AA563" si="744">+AA562+W563</f>
        <v>665249</v>
      </c>
      <c r="AB563" s="33"/>
      <c r="AC563" s="46">
        <f t="shared" ref="AC563" si="745">+AA563/H563</f>
        <v>1.6041768995140874E-2</v>
      </c>
      <c r="AD563" s="33"/>
      <c r="AE563" s="33">
        <f t="shared" ref="AE563" si="746">+AA563/BW563</f>
        <v>1200.8104693140795</v>
      </c>
      <c r="AF563" s="50"/>
      <c r="AG563" s="33">
        <f t="shared" ref="AG563" si="747">SUM(W557:W563)</f>
        <v>10101</v>
      </c>
      <c r="AH563" s="33">
        <f>SUM(D534:D1109)</f>
        <v>1127511000.060914</v>
      </c>
      <c r="AI563" s="213">
        <f t="shared" ref="AI563" si="748">+(AG563-AG556)/AG556</f>
        <v>2.9663608562691131E-2</v>
      </c>
      <c r="AJ563" s="50"/>
      <c r="AK563" s="111"/>
      <c r="AL563" s="23">
        <f t="shared" ref="AL563" si="749">+AP563-AP562</f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ref="AR563" si="750">+AL563/AP562</f>
        <v>2.4056772627202212E-3</v>
      </c>
      <c r="AS563" s="25"/>
      <c r="AT563" s="25"/>
      <c r="AU563" s="24"/>
      <c r="AV563" s="298">
        <f t="shared" ref="AV563" si="751">+AP563/H563</f>
        <v>0.79848445385670141</v>
      </c>
      <c r="AW563" s="298"/>
      <c r="AX563" s="24">
        <f t="shared" ref="AX563" si="752">+AP563/BW563</f>
        <v>59770.74548736462</v>
      </c>
      <c r="AY563" s="308"/>
      <c r="AZ563" s="111"/>
      <c r="BA563" s="65">
        <f t="shared" ref="BA563" si="753">+BC563-BC562</f>
        <v>2139205</v>
      </c>
      <c r="BB563" s="66"/>
      <c r="BC563" s="66">
        <v>631157435</v>
      </c>
      <c r="BD563" s="66"/>
      <c r="BE563" s="66">
        <f t="shared" ref="BE563" si="754">+D563</f>
        <v>131007</v>
      </c>
      <c r="BF563" s="66"/>
      <c r="BG563" s="144">
        <f t="shared" ref="BG563" si="755">+BE563/BA563</f>
        <v>6.1240975035118189E-2</v>
      </c>
      <c r="BH563" s="66"/>
      <c r="BI563" s="170"/>
      <c r="BJ563" s="66"/>
      <c r="BK563" s="66">
        <f t="shared" ref="BK563" si="756">SUM(BA557:BA563)</f>
        <v>13332108</v>
      </c>
      <c r="BL563" s="66"/>
      <c r="BM563" s="144">
        <f t="shared" ref="BM563" si="757">+Q563/BK563</f>
        <v>5.2489598794129178E-2</v>
      </c>
      <c r="BN563" s="65">
        <f t="shared" ref="BN563" si="758">+BC563/BW563</f>
        <v>1139273.3483754513</v>
      </c>
      <c r="BO563" s="66"/>
      <c r="BP563" s="66">
        <f t="shared" ref="BP563" si="759">+BP562+BE563</f>
        <v>40562825</v>
      </c>
      <c r="BQ563" s="66"/>
      <c r="BR563" s="435">
        <f t="shared" ref="BR563" si="760">+BP563/BC563</f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3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ref="H564" si="761">+H563+D564</f>
        <v>41554582</v>
      </c>
      <c r="I564" s="16"/>
      <c r="J564" s="436">
        <f t="shared" ref="J564" si="762">+D564/H563</f>
        <v>2.0443550214116041E-3</v>
      </c>
      <c r="K564" s="16"/>
      <c r="L564" s="16"/>
      <c r="M564" s="16"/>
      <c r="N564" s="16">
        <f t="shared" ref="N564" si="763">SUM(D558:D564)</f>
        <v>720017</v>
      </c>
      <c r="O564" s="16">
        <f t="shared" ref="O564" si="764">+H564/BW564</f>
        <v>74873.120720720719</v>
      </c>
      <c r="P564" s="41"/>
      <c r="Q564" s="17">
        <f t="shared" ref="Q564" si="765">SUM(D558:D564)</f>
        <v>720017</v>
      </c>
      <c r="R564" s="16"/>
      <c r="S564" s="60">
        <f t="shared" ref="S564" si="766">+(Q564-Q557)/Q557</f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ref="Z564" si="767">SUM(W559:W564)</f>
        <v>10074</v>
      </c>
      <c r="AA564" s="33">
        <f t="shared" ref="AA564" si="768">+AA563+W564</f>
        <v>666444</v>
      </c>
      <c r="AB564" s="33"/>
      <c r="AC564" s="46">
        <f t="shared" ref="AC564" si="769">+AA564/H564</f>
        <v>1.6037798190341561E-2</v>
      </c>
      <c r="AD564" s="33"/>
      <c r="AE564" s="33">
        <f t="shared" ref="AE564" si="770">+AA564/BW564</f>
        <v>1200.8</v>
      </c>
      <c r="AF564" s="50"/>
      <c r="AG564" s="33">
        <f t="shared" ref="AG564" si="771">SUM(W558:W564)</f>
        <v>10447</v>
      </c>
      <c r="AH564" s="33">
        <f>SUM(D535:D1110)</f>
        <v>1127333794.060914</v>
      </c>
      <c r="AI564" s="213">
        <f t="shared" ref="AI564" si="772">+(AG564-AG557)/AG557</f>
        <v>5.1006036217303825E-2</v>
      </c>
      <c r="AJ564" s="50"/>
      <c r="AK564" s="111"/>
      <c r="AL564" s="23">
        <f t="shared" ref="AL564" si="773">+AP564-AP563</f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ref="AR564" si="774">+AL564/AP563</f>
        <v>1.7407668343359961E-3</v>
      </c>
      <c r="AS564" s="25"/>
      <c r="AT564" s="25"/>
      <c r="AU564" s="24"/>
      <c r="AV564" s="298">
        <f t="shared" ref="AV564" si="775">+AP564/H564</f>
        <v>0.79824253797090294</v>
      </c>
      <c r="AW564" s="298"/>
      <c r="AX564" s="24">
        <f t="shared" ref="AX564" si="776">+AP564/BW564</f>
        <v>59766.909909909911</v>
      </c>
      <c r="AY564" s="308"/>
      <c r="AZ564" s="111"/>
      <c r="BA564" s="65">
        <f t="shared" ref="BA564" si="777">+BC564-BC563</f>
        <v>1512631</v>
      </c>
      <c r="BB564" s="66"/>
      <c r="BC564" s="66">
        <v>632670066</v>
      </c>
      <c r="BD564" s="66"/>
      <c r="BE564" s="66">
        <f t="shared" ref="BE564" si="778">+D564</f>
        <v>84779</v>
      </c>
      <c r="BF564" s="66"/>
      <c r="BG564" s="144">
        <f t="shared" ref="BG564" si="779">+BE564/BA564</f>
        <v>5.6047377053623788E-2</v>
      </c>
      <c r="BH564" s="66"/>
      <c r="BI564" s="170"/>
      <c r="BJ564" s="66"/>
      <c r="BK564" s="66">
        <f t="shared" ref="BK564" si="780">SUM(BA558:BA564)</f>
        <v>13683009</v>
      </c>
      <c r="BL564" s="66"/>
      <c r="BM564" s="144">
        <f t="shared" ref="BM564" si="781">+Q564/BK564</f>
        <v>5.262124727097673E-2</v>
      </c>
      <c r="BN564" s="65">
        <f t="shared" ref="BN564" si="782">+BC564/BW564</f>
        <v>1139946.0648648648</v>
      </c>
      <c r="BO564" s="66"/>
      <c r="BP564" s="66">
        <f t="shared" ref="BP564" si="783">+BP563+BE564</f>
        <v>40647604</v>
      </c>
      <c r="BQ564" s="66"/>
      <c r="BR564" s="435">
        <f t="shared" ref="BR564" si="784">+BP564/BC564</f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3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ref="H565" si="785">+H564+D565</f>
        <v>41613204</v>
      </c>
      <c r="I565" s="16"/>
      <c r="J565" s="436">
        <f t="shared" ref="J565" si="786">+D565/H564</f>
        <v>1.4107228897164699E-3</v>
      </c>
      <c r="K565" s="16"/>
      <c r="L565" s="16"/>
      <c r="M565" s="16"/>
      <c r="N565" s="16">
        <f t="shared" ref="N565" si="787">SUM(D559:D565)</f>
        <v>742142</v>
      </c>
      <c r="O565" s="16">
        <f t="shared" ref="O565" si="788">+H565/BW565</f>
        <v>74843.892086330932</v>
      </c>
      <c r="P565" s="41"/>
      <c r="Q565" s="17">
        <f t="shared" ref="Q565" si="789">SUM(D559:D565)</f>
        <v>742142</v>
      </c>
      <c r="R565" s="16"/>
      <c r="S565" s="60">
        <f t="shared" ref="S565" si="790">+(Q565-Q558)/Q558</f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ref="Z565" si="791">SUM(W560:W565)</f>
        <v>9914</v>
      </c>
      <c r="AA565" s="33">
        <f t="shared" ref="AA565" si="792">+AA564+W565</f>
        <v>667030</v>
      </c>
      <c r="AB565" s="33"/>
      <c r="AC565" s="46">
        <f t="shared" ref="AC565" si="793">+AA565/H565</f>
        <v>1.60292872425781E-2</v>
      </c>
      <c r="AD565" s="33"/>
      <c r="AE565" s="33">
        <f t="shared" ref="AE565" si="794">+AA565/BW565</f>
        <v>1199.6942446043165</v>
      </c>
      <c r="AF565" s="50"/>
      <c r="AG565" s="33">
        <f t="shared" ref="AG565" si="795">SUM(W559:W565)</f>
        <v>10660</v>
      </c>
      <c r="AH565" s="33">
        <f>SUM(D536:D1111)</f>
        <v>1127143424.060914</v>
      </c>
      <c r="AI565" s="213">
        <f t="shared" ref="AI565" si="796">+(AG565-AG558)/AG558</f>
        <v>5.9431524547803614E-2</v>
      </c>
      <c r="AJ565" s="50"/>
      <c r="AK565" s="111"/>
      <c r="AL565" s="23">
        <f t="shared" ref="AL565" si="797">+AP565-AP564</f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ref="AR565" si="798">+AL565/AP564</f>
        <v>1.0543060149436391E-3</v>
      </c>
      <c r="AS565" s="25"/>
      <c r="AT565" s="25"/>
      <c r="AU565" s="24"/>
      <c r="AV565" s="298">
        <f t="shared" ref="AV565" si="799">+AP565/H565</f>
        <v>0.79795843165549085</v>
      </c>
      <c r="AW565" s="298"/>
      <c r="AX565" s="24">
        <f t="shared" ref="AX565" si="800">+AP565/BW565</f>
        <v>59722.314748201439</v>
      </c>
      <c r="AY565" s="308"/>
      <c r="AZ565" s="111"/>
      <c r="BA565" s="65">
        <f t="shared" ref="BA565" si="801">+BC565-BC564</f>
        <v>1143749</v>
      </c>
      <c r="BB565" s="66"/>
      <c r="BC565" s="66">
        <v>633813815</v>
      </c>
      <c r="BD565" s="66"/>
      <c r="BE565" s="66">
        <f t="shared" ref="BE565" si="802">+D565</f>
        <v>58622</v>
      </c>
      <c r="BF565" s="66"/>
      <c r="BG565" s="144">
        <f t="shared" ref="BG565" si="803">+BE565/BA565</f>
        <v>5.1254252462734393E-2</v>
      </c>
      <c r="BH565" s="66"/>
      <c r="BI565" s="170"/>
      <c r="BJ565" s="66"/>
      <c r="BK565" s="66">
        <f t="shared" ref="BK565" si="804">SUM(BA559:BA565)</f>
        <v>13888514</v>
      </c>
      <c r="BL565" s="66"/>
      <c r="BM565" s="144">
        <f t="shared" ref="BM565" si="805">+Q565/BK565</f>
        <v>5.3435666335505727E-2</v>
      </c>
      <c r="BN565" s="65">
        <f t="shared" ref="BN565" si="806">+BC565/BW565</f>
        <v>1139952.904676259</v>
      </c>
      <c r="BO565" s="66"/>
      <c r="BP565" s="66">
        <f t="shared" ref="BP565" si="807">+BP564+BE565</f>
        <v>40706226</v>
      </c>
      <c r="BQ565" s="66"/>
      <c r="BR565" s="435">
        <f t="shared" ref="BR565" si="808">+BP565/BC565</f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3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ref="H566" si="809">+H565+D566</f>
        <v>41694613</v>
      </c>
      <c r="I566" s="16"/>
      <c r="J566" s="436">
        <f t="shared" ref="J566" si="810">+D566/H565</f>
        <v>1.9563261699339471E-3</v>
      </c>
      <c r="K566" s="16"/>
      <c r="L566" s="16"/>
      <c r="M566" s="16"/>
      <c r="N566" s="16">
        <f t="shared" ref="N566" si="811">SUM(D560:D566)</f>
        <v>737479</v>
      </c>
      <c r="O566" s="16">
        <f t="shared" ref="O566" si="812">+H566/BW566</f>
        <v>74855.678635547578</v>
      </c>
      <c r="P566" s="41"/>
      <c r="Q566" s="17">
        <f t="shared" ref="Q566" si="813">SUM(D560:D566)</f>
        <v>737479</v>
      </c>
      <c r="R566" s="16"/>
      <c r="S566" s="60">
        <f t="shared" ref="S566" si="814">+(Q566-Q559)/Q559</f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ref="Z566" si="815">SUM(W561:W566)</f>
        <v>8676</v>
      </c>
      <c r="AA566" s="33">
        <f t="shared" ref="AA566" si="816">+AA565+W566</f>
        <v>667719</v>
      </c>
      <c r="AB566" s="33"/>
      <c r="AC566" s="46">
        <f t="shared" ref="AC566" si="817">+AA566/H566</f>
        <v>1.60145148727007E-2</v>
      </c>
      <c r="AD566" s="33"/>
      <c r="AE566" s="33">
        <f t="shared" ref="AE566" si="818">+AA566/BW566</f>
        <v>1198.7773788150807</v>
      </c>
      <c r="AF566" s="50"/>
      <c r="AG566" s="33">
        <f t="shared" ref="AG566" si="819">SUM(W560:W566)</f>
        <v>10603</v>
      </c>
      <c r="AH566" s="33">
        <f>SUM(D537:D1112)</f>
        <v>1127070639.060914</v>
      </c>
      <c r="AI566" s="213">
        <f t="shared" ref="AI566" si="820">+(AG566-AG559)/AG559</f>
        <v>6.1042729910937656E-2</v>
      </c>
      <c r="AJ566" s="50"/>
      <c r="AK566" s="111"/>
      <c r="AL566" s="23">
        <f t="shared" ref="AL566" si="821">+AP566-AP565</f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ref="AR566" si="822">+AL566/AP565</f>
        <v>5.698615899417228E-3</v>
      </c>
      <c r="AS566" s="25"/>
      <c r="AT566" s="25"/>
      <c r="AU566" s="24"/>
      <c r="AV566" s="298">
        <f t="shared" ref="AV566" si="823">+AP566/H566</f>
        <v>0.80093879274044344</v>
      </c>
      <c r="AW566" s="298"/>
      <c r="AX566" s="24">
        <f t="shared" ref="AX566" si="824">+AP566/BW566</f>
        <v>59954.81687612208</v>
      </c>
      <c r="AY566" s="308"/>
      <c r="AZ566" s="111"/>
      <c r="BA566" s="65">
        <f t="shared" ref="BA566" si="825">+BC566-BC565</f>
        <v>2710122</v>
      </c>
      <c r="BB566" s="66"/>
      <c r="BC566" s="66">
        <v>636523937</v>
      </c>
      <c r="BD566" s="66"/>
      <c r="BE566" s="66">
        <f t="shared" ref="BE566" si="826">+D566</f>
        <v>81409</v>
      </c>
      <c r="BF566" s="66"/>
      <c r="BG566" s="144">
        <f t="shared" ref="BG566" si="827">+BE566/BA566</f>
        <v>3.0038869098881895E-2</v>
      </c>
      <c r="BH566" s="66"/>
      <c r="BI566" s="170"/>
      <c r="BJ566" s="66"/>
      <c r="BK566" s="66">
        <f t="shared" ref="BK566" si="828">SUM(BA560:BA566)</f>
        <v>13351756</v>
      </c>
      <c r="BL566" s="66"/>
      <c r="BM566" s="144">
        <f t="shared" ref="BM566" si="829">+Q566/BK566</f>
        <v>5.5234607343034127E-2</v>
      </c>
      <c r="BN566" s="65">
        <f t="shared" ref="BN566" si="830">+BC566/BW566</f>
        <v>1142771.8797127469</v>
      </c>
      <c r="BO566" s="66"/>
      <c r="BP566" s="66">
        <f t="shared" ref="BP566" si="831">+BP565+BE566</f>
        <v>40787635</v>
      </c>
      <c r="BQ566" s="66"/>
      <c r="BR566" s="435">
        <f t="shared" ref="BR566" si="832">+BP566/BC566</f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3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ref="H567" si="833">+H566+D567</f>
        <v>41800246</v>
      </c>
      <c r="I567" s="16"/>
      <c r="J567" s="436">
        <f t="shared" ref="J567" si="834">+D567/H566</f>
        <v>2.5334927560066332E-3</v>
      </c>
      <c r="K567" s="16"/>
      <c r="L567" s="16"/>
      <c r="M567" s="16"/>
      <c r="N567" s="16">
        <f t="shared" ref="N567" si="835">SUM(D561:D567)</f>
        <v>722533</v>
      </c>
      <c r="O567" s="16">
        <f t="shared" ref="O567" si="836">+H567/BW567</f>
        <v>74910.835125448022</v>
      </c>
      <c r="P567" s="41"/>
      <c r="Q567" s="17">
        <f t="shared" ref="Q567" si="837">SUM(D561:D567)</f>
        <v>722533</v>
      </c>
      <c r="R567" s="16"/>
      <c r="S567" s="60">
        <f t="shared" ref="S567" si="838">+(Q567-Q560)/Q560</f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ref="Z567" si="839">SUM(W562:W567)</f>
        <v>8284</v>
      </c>
      <c r="AA567" s="33">
        <f t="shared" ref="AA567" si="840">+AA566+W567</f>
        <v>669555</v>
      </c>
      <c r="AB567" s="33"/>
      <c r="AC567" s="46">
        <f t="shared" ref="AC567" si="841">+AA567/H567</f>
        <v>1.6017967932533218E-2</v>
      </c>
      <c r="AD567" s="33"/>
      <c r="AE567" s="33">
        <f t="shared" ref="AE567" si="842">+AA567/BW567</f>
        <v>1199.9193548387098</v>
      </c>
      <c r="AF567" s="50"/>
      <c r="AG567" s="33">
        <f t="shared" ref="AG567" si="843">SUM(W561:W567)</f>
        <v>10512</v>
      </c>
      <c r="AH567" s="33">
        <f>SUM(D538:D1113)</f>
        <v>1127033377.060914</v>
      </c>
      <c r="AI567" s="213">
        <f t="shared" ref="AI567" si="844">+(AG567-AG560)/AG560</f>
        <v>5.2673743240536752E-2</v>
      </c>
      <c r="AJ567" s="50"/>
      <c r="AK567" s="111"/>
      <c r="AL567" s="23">
        <f t="shared" ref="AL567" si="845">+AP567-AP566</f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ref="AR567" si="846">+AL567/AP566</f>
        <v>3.77678187520806E-3</v>
      </c>
      <c r="AS567" s="25"/>
      <c r="AT567" s="25"/>
      <c r="AU567" s="24"/>
      <c r="AV567" s="298">
        <f t="shared" ref="AV567" si="847">+AP567/H567</f>
        <v>0.80193207475381845</v>
      </c>
      <c r="AW567" s="298"/>
      <c r="AX567" s="24">
        <f t="shared" ref="AX567" si="848">+AP567/BW567</f>
        <v>60073.401433691753</v>
      </c>
      <c r="AY567" s="308"/>
      <c r="AZ567" s="111"/>
      <c r="BA567" s="65">
        <f t="shared" ref="BA567" si="849">+BC567-BC566</f>
        <v>1525802</v>
      </c>
      <c r="BB567" s="66"/>
      <c r="BC567" s="66">
        <v>638049739</v>
      </c>
      <c r="BD567" s="66"/>
      <c r="BE567" s="66">
        <f t="shared" ref="BE567" si="850">+D567</f>
        <v>105633</v>
      </c>
      <c r="BF567" s="66"/>
      <c r="BG567" s="144">
        <f t="shared" ref="BG567" si="851">+BE567/BA567</f>
        <v>6.9231132217679625E-2</v>
      </c>
      <c r="BH567" s="66"/>
      <c r="BI567" s="170"/>
      <c r="BJ567" s="66"/>
      <c r="BK567" s="66">
        <f t="shared" ref="BK567" si="852">SUM(BA561:BA567)</f>
        <v>13037197</v>
      </c>
      <c r="BL567" s="66"/>
      <c r="BM567" s="144">
        <f t="shared" ref="BM567" si="853">+Q567/BK567</f>
        <v>5.5420885332943884E-2</v>
      </c>
      <c r="BN567" s="65">
        <f t="shared" ref="BN567" si="854">+BC567/BW567</f>
        <v>1143458.3136200716</v>
      </c>
      <c r="BO567" s="66"/>
      <c r="BP567" s="66">
        <f t="shared" ref="BP567" si="855">+BP566+BE567</f>
        <v>40893268</v>
      </c>
      <c r="BQ567" s="66"/>
      <c r="BR567" s="435">
        <f t="shared" ref="BR567" si="856">+BP567/BC567</f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3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ref="H568" si="857">+H567+D568</f>
        <v>41923522</v>
      </c>
      <c r="I568" s="16"/>
      <c r="J568" s="436">
        <f t="shared" ref="J568" si="858">+D568/H567</f>
        <v>2.9491692465159177E-3</v>
      </c>
      <c r="K568" s="16"/>
      <c r="L568" s="16"/>
      <c r="M568" s="16"/>
      <c r="N568" s="16">
        <f t="shared" ref="N568" si="859">SUM(D562:D568)</f>
        <v>712189</v>
      </c>
      <c r="O568" s="16">
        <f t="shared" ref="O568" si="860">+H568/BW568</f>
        <v>74997.355992844372</v>
      </c>
      <c r="P568" s="41"/>
      <c r="Q568" s="17">
        <f t="shared" ref="Q568" si="861">SUM(D562:D568)</f>
        <v>712189</v>
      </c>
      <c r="R568" s="16"/>
      <c r="S568" s="60">
        <f t="shared" ref="S568" si="862">+(Q568-Q561)/Q561</f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ref="Z568" si="863">SUM(W563:W568)</f>
        <v>8500</v>
      </c>
      <c r="AA568" s="33">
        <f t="shared" ref="AA568" si="864">+AA567+W568</f>
        <v>671745</v>
      </c>
      <c r="AB568" s="33"/>
      <c r="AC568" s="46">
        <f t="shared" ref="AC568" si="865">+AA568/H568</f>
        <v>1.6023105119841792E-2</v>
      </c>
      <c r="AD568" s="33"/>
      <c r="AE568" s="33">
        <f t="shared" ref="AE568" si="866">+AA568/BW568</f>
        <v>1201.6905187835421</v>
      </c>
      <c r="AF568" s="50"/>
      <c r="AG568" s="33">
        <f t="shared" ref="AG568" si="867">SUM(W562:W568)</f>
        <v>10474</v>
      </c>
      <c r="AH568" s="33">
        <f>SUM(D539:D1114)</f>
        <v>1126913735.060914</v>
      </c>
      <c r="AI568" s="213">
        <f t="shared" ref="AI568" si="868">+(AG568-AG561)/AG561</f>
        <v>5.4571083366894882E-2</v>
      </c>
      <c r="AJ568" s="50"/>
      <c r="AK568" s="111"/>
      <c r="AL568" s="23">
        <f t="shared" ref="AL568" si="869">+AP568-AP567</f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ref="AR568" si="870">+AL568/AP567</f>
        <v>3.3932204443560352E-3</v>
      </c>
      <c r="AS568" s="25"/>
      <c r="AT568" s="25"/>
      <c r="AU568" s="24"/>
      <c r="AV568" s="298">
        <f t="shared" ref="AV568" si="871">+AP568/H568</f>
        <v>0.80228712654437762</v>
      </c>
      <c r="AW568" s="298"/>
      <c r="AX568" s="24">
        <f t="shared" ref="AX568" si="872">+AP568/BW568</f>
        <v>60169.413237924869</v>
      </c>
      <c r="AY568" s="308"/>
      <c r="AZ568" s="111"/>
      <c r="BA568" s="65">
        <f t="shared" ref="BA568" si="873">+BC568-BC567</f>
        <v>1783117</v>
      </c>
      <c r="BB568" s="66"/>
      <c r="BC568" s="66">
        <v>639832856</v>
      </c>
      <c r="BD568" s="66"/>
      <c r="BE568" s="66">
        <f t="shared" ref="BE568" si="874">+D568</f>
        <v>123276</v>
      </c>
      <c r="BF568" s="66"/>
      <c r="BG568" s="144">
        <f t="shared" ref="BG568" si="875">+BE568/BA568</f>
        <v>6.9135115643000428E-2</v>
      </c>
      <c r="BH568" s="66"/>
      <c r="BI568" s="170"/>
      <c r="BJ568" s="66"/>
      <c r="BK568" s="66">
        <f t="shared" ref="BK568" si="876">SUM(BA562:BA568)</f>
        <v>12779224</v>
      </c>
      <c r="BL568" s="66"/>
      <c r="BM568" s="144">
        <f t="shared" ref="BM568" si="877">+Q568/BK568</f>
        <v>5.5730222742789388E-2</v>
      </c>
      <c r="BN568" s="65">
        <f t="shared" ref="BN568" si="878">+BC568/BW568</f>
        <v>1144602.6046511629</v>
      </c>
      <c r="BO568" s="66"/>
      <c r="BP568" s="66">
        <f t="shared" ref="BP568" si="879">+BP567+BE568</f>
        <v>41016544</v>
      </c>
      <c r="BQ568" s="66"/>
      <c r="BR568" s="435">
        <f t="shared" ref="BR568" si="880">+BP568/BC568</f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3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ref="H569" si="881">+H568+D569</f>
        <v>42037444</v>
      </c>
      <c r="I569" s="16"/>
      <c r="J569" s="436">
        <f t="shared" ref="J569" si="882">+D569/H568</f>
        <v>2.7173766555204973E-3</v>
      </c>
      <c r="K569" s="16"/>
      <c r="L569" s="16"/>
      <c r="M569" s="16"/>
      <c r="N569" s="16">
        <f t="shared" ref="N569" si="883">SUM(D563:D569)</f>
        <v>698648</v>
      </c>
      <c r="O569" s="16">
        <f t="shared" ref="O569" si="884">+H569/BW569</f>
        <v>75066.864285714284</v>
      </c>
      <c r="P569" s="41"/>
      <c r="Q569" s="17">
        <f t="shared" ref="Q569" si="885">SUM(D563:D569)</f>
        <v>698648</v>
      </c>
      <c r="R569" s="16"/>
      <c r="S569" s="60">
        <f t="shared" ref="S569" si="886">+(Q569-Q562)/Q562</f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ref="Z569" si="887">SUM(W564:W569)</f>
        <v>8308</v>
      </c>
      <c r="AA569" s="33">
        <f t="shared" ref="AA569" si="888">+AA568+W569</f>
        <v>673557</v>
      </c>
      <c r="AB569" s="33"/>
      <c r="AC569" s="46">
        <f t="shared" ref="AC569" si="889">+AA569/H569</f>
        <v>1.6022786732704301E-2</v>
      </c>
      <c r="AD569" s="33"/>
      <c r="AE569" s="33">
        <f t="shared" ref="AE569" si="890">+AA569/BW569</f>
        <v>1202.7803571428572</v>
      </c>
      <c r="AF569" s="50"/>
      <c r="AG569" s="33">
        <f t="shared" ref="AG569" si="891">SUM(W563:W569)</f>
        <v>10312</v>
      </c>
      <c r="AH569" s="33">
        <f>SUM(D540:D1115)</f>
        <v>1126755069.060914</v>
      </c>
      <c r="AI569" s="213">
        <f t="shared" ref="AI569" si="892">+(AG569-AG562)/AG562</f>
        <v>2.7603388141504735E-2</v>
      </c>
      <c r="AJ569" s="50"/>
      <c r="AK569" s="111"/>
      <c r="AL569" s="23">
        <f t="shared" ref="AL569" si="893">+AP569-AP568</f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ref="AR569" si="894">+AL569/AP568</f>
        <v>2.5864953404373852E-3</v>
      </c>
      <c r="AS569" s="25"/>
      <c r="AT569" s="25"/>
      <c r="AU569" s="24"/>
      <c r="AV569" s="298">
        <f t="shared" ref="AV569" si="895">+AP569/H569</f>
        <v>0.80218240671340535</v>
      </c>
      <c r="AW569" s="298"/>
      <c r="AX569" s="24">
        <f t="shared" ref="AX569" si="896">+AP569/BW569</f>
        <v>60217.317857142858</v>
      </c>
      <c r="AY569" s="308"/>
      <c r="AZ569" s="111"/>
      <c r="BA569" s="65">
        <f t="shared" ref="BA569" si="897">+BC569-BC568</f>
        <v>2018518</v>
      </c>
      <c r="BB569" s="66"/>
      <c r="BC569" s="66">
        <v>641851374</v>
      </c>
      <c r="BD569" s="66"/>
      <c r="BE569" s="66">
        <f t="shared" ref="BE569" si="898">+D569</f>
        <v>113922</v>
      </c>
      <c r="BF569" s="66"/>
      <c r="BG569" s="144">
        <f t="shared" ref="BG569" si="899">+BE569/BA569</f>
        <v>5.6438436516295619E-2</v>
      </c>
      <c r="BH569" s="66"/>
      <c r="BI569" s="170"/>
      <c r="BJ569" s="66"/>
      <c r="BK569" s="66">
        <f t="shared" ref="BK569" si="900">SUM(BA563:BA569)</f>
        <v>12833144</v>
      </c>
      <c r="BL569" s="66"/>
      <c r="BM569" s="144">
        <f t="shared" ref="BM569" si="901">+Q569/BK569</f>
        <v>5.4440907076239463E-2</v>
      </c>
      <c r="BN569" s="65">
        <f t="shared" ref="BN569" si="902">+BC569/BW569</f>
        <v>1146163.1678571429</v>
      </c>
      <c r="BO569" s="66"/>
      <c r="BP569" s="66">
        <f t="shared" ref="BP569" si="903">+BP568+BE569</f>
        <v>41130466</v>
      </c>
      <c r="BQ569" s="66"/>
      <c r="BR569" s="435">
        <f t="shared" ref="BR569" si="904">+BP569/BC569</f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3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ref="H570" si="905">+H569+D570</f>
        <v>42158320</v>
      </c>
      <c r="I570" s="16"/>
      <c r="J570" s="436">
        <f t="shared" ref="J570" si="906">+D570/H569</f>
        <v>2.8754364799153821E-3</v>
      </c>
      <c r="K570" s="16"/>
      <c r="L570" s="16"/>
      <c r="M570" s="16"/>
      <c r="N570" s="16">
        <f t="shared" ref="N570" si="907">SUM(D564:D570)</f>
        <v>688517</v>
      </c>
      <c r="O570" s="16">
        <f t="shared" ref="O570" si="908">+H570/BW570</f>
        <v>75148.520499108738</v>
      </c>
      <c r="P570" s="41"/>
      <c r="Q570" s="17">
        <f t="shared" ref="Q570" si="909">SUM(D564:D570)</f>
        <v>688517</v>
      </c>
      <c r="R570" s="16"/>
      <c r="S570" s="60">
        <f t="shared" ref="S570" si="910">+(Q570-Q563)/Q563</f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ref="Z570" si="911">SUM(W565:W570)</f>
        <v>8934</v>
      </c>
      <c r="AA570" s="33">
        <f t="shared" ref="AA570" si="912">+AA569+W570</f>
        <v>675378</v>
      </c>
      <c r="AB570" s="33"/>
      <c r="AC570" s="46">
        <f t="shared" ref="AC570" si="913">+AA570/H570</f>
        <v>1.6020040646780993E-2</v>
      </c>
      <c r="AD570" s="33"/>
      <c r="AE570" s="33">
        <f t="shared" ref="AE570" si="914">+AA570/BW570</f>
        <v>1203.8823529411766</v>
      </c>
      <c r="AF570" s="50"/>
      <c r="AG570" s="33">
        <f t="shared" ref="AG570" si="915">SUM(W564:W570)</f>
        <v>10129</v>
      </c>
      <c r="AH570" s="33">
        <f>SUM(D541:D1116)</f>
        <v>1126570649.060914</v>
      </c>
      <c r="AI570" s="213">
        <f t="shared" ref="AI570" si="916">+(AG570-AG563)/AG563</f>
        <v>2.772002772002772E-3</v>
      </c>
      <c r="AJ570" s="50"/>
      <c r="AK570" s="111"/>
      <c r="AL570" s="23">
        <f t="shared" ref="AL570" si="917">+AP570-AP569</f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ref="AR570" si="918">+AL570/AP569</f>
        <v>2.8111277196065276E-3</v>
      </c>
      <c r="AS570" s="25"/>
      <c r="AT570" s="25"/>
      <c r="AU570" s="24"/>
      <c r="AV570" s="298">
        <f t="shared" ref="AV570" si="919">+AP570/H570</f>
        <v>0.80213096726814537</v>
      </c>
      <c r="AW570" s="298"/>
      <c r="AX570" s="24">
        <f t="shared" ref="AX570" si="920">+AP570/BW570</f>
        <v>60278.955436720142</v>
      </c>
      <c r="AY570" s="308"/>
      <c r="AZ570" s="111"/>
      <c r="BA570" s="65">
        <f t="shared" ref="BA570" si="921">+BC570-BC569</f>
        <v>1915333</v>
      </c>
      <c r="BB570" s="66"/>
      <c r="BC570" s="66">
        <v>643766707</v>
      </c>
      <c r="BD570" s="66"/>
      <c r="BE570" s="66">
        <f t="shared" ref="BE570" si="922">+D570</f>
        <v>120876</v>
      </c>
      <c r="BF570" s="66"/>
      <c r="BG570" s="144">
        <f t="shared" ref="BG570" si="923">+BE570/BA570</f>
        <v>6.3109652472964226E-2</v>
      </c>
      <c r="BH570" s="66"/>
      <c r="BI570" s="170"/>
      <c r="BJ570" s="66"/>
      <c r="BK570" s="66">
        <f t="shared" ref="BK570" si="924">SUM(BA564:BA570)</f>
        <v>12609272</v>
      </c>
      <c r="BL570" s="66"/>
      <c r="BM570" s="144">
        <f t="shared" ref="BM570" si="925">+Q570/BK570</f>
        <v>5.4604024720856209E-2</v>
      </c>
      <c r="BN570" s="65">
        <f t="shared" ref="BN570" si="926">+BC570/BW570</f>
        <v>1147534.2370766487</v>
      </c>
      <c r="BO570" s="66"/>
      <c r="BP570" s="66">
        <f t="shared" ref="BP570" si="927">+BP569+BE570</f>
        <v>41251342</v>
      </c>
      <c r="BQ570" s="66"/>
      <c r="BR570" s="435">
        <f t="shared" ref="BR570" si="928">+BP570/BC570</f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3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ref="H571" si="929">+H570+D571</f>
        <v>42204802</v>
      </c>
      <c r="I571" s="16"/>
      <c r="J571" s="436">
        <f t="shared" ref="J571" si="930">+D571/H570</f>
        <v>1.1025581664544507E-3</v>
      </c>
      <c r="K571" s="16"/>
      <c r="L571" s="16"/>
      <c r="M571" s="16"/>
      <c r="N571" s="16">
        <f t="shared" ref="N571" si="931">SUM(D565:D571)</f>
        <v>650220</v>
      </c>
      <c r="O571" s="16">
        <f t="shared" ref="O571" si="932">+H571/BW571</f>
        <v>75097.512455516015</v>
      </c>
      <c r="P571" s="41"/>
      <c r="Q571" s="17">
        <f t="shared" ref="Q571" si="933">SUM(D565:D571)</f>
        <v>650220</v>
      </c>
      <c r="R571" s="16"/>
      <c r="S571" s="60">
        <f t="shared" ref="S571" si="934">+(Q571-Q564)/Q564</f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ref="Z571" si="935">SUM(W566:W571)</f>
        <v>9038</v>
      </c>
      <c r="AA571" s="33">
        <f t="shared" ref="AA571" si="936">+AA570+W571</f>
        <v>676068</v>
      </c>
      <c r="AB571" s="33"/>
      <c r="AC571" s="46">
        <f t="shared" ref="AC571" si="937">+AA571/H571</f>
        <v>1.6018745923745834E-2</v>
      </c>
      <c r="AD571" s="33"/>
      <c r="AE571" s="33">
        <f t="shared" ref="AE571" si="938">+AA571/BW571</f>
        <v>1202.9679715302491</v>
      </c>
      <c r="AF571" s="50"/>
      <c r="AG571" s="33">
        <f t="shared" ref="AG571" si="939">SUM(W565:W571)</f>
        <v>9624</v>
      </c>
      <c r="AH571" s="33">
        <f>SUM(D542:D1117)</f>
        <v>1126393081.060914</v>
      </c>
      <c r="AI571" s="213">
        <f t="shared" ref="AI571" si="940">+(AG571-AG564)/AG564</f>
        <v>-7.8778596726332917E-2</v>
      </c>
      <c r="AJ571" s="50"/>
      <c r="AK571" s="111"/>
      <c r="AL571" s="23">
        <f t="shared" ref="AL571" si="941">+AP571-AP570</f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ref="AR571" si="942">+AL571/AP570</f>
        <v>3.000458888493881E-3</v>
      </c>
      <c r="AS571" s="25"/>
      <c r="AT571" s="25"/>
      <c r="AU571" s="24"/>
      <c r="AV571" s="298">
        <f t="shared" ref="AV571" si="943">+AP571/H571</f>
        <v>0.80365165556279594</v>
      </c>
      <c r="AW571" s="298"/>
      <c r="AX571" s="24">
        <f t="shared" ref="AX571" si="944">+AP571/BW571</f>
        <v>60352.240213523131</v>
      </c>
      <c r="AY571" s="308"/>
      <c r="AZ571" s="111"/>
      <c r="BA571" s="65">
        <f t="shared" ref="BA571" si="945">+BC571-BC570</f>
        <v>573593</v>
      </c>
      <c r="BB571" s="66"/>
      <c r="BC571" s="66">
        <v>644340300</v>
      </c>
      <c r="BD571" s="66"/>
      <c r="BE571" s="66">
        <f t="shared" ref="BE571" si="946">+D571</f>
        <v>46482</v>
      </c>
      <c r="BF571" s="66"/>
      <c r="BG571" s="144">
        <f t="shared" ref="BG571" si="947">+BE571/BA571</f>
        <v>8.1036553793369159E-2</v>
      </c>
      <c r="BH571" s="66"/>
      <c r="BI571" s="170"/>
      <c r="BJ571" s="66"/>
      <c r="BK571" s="66">
        <f t="shared" ref="BK571" si="948">SUM(BA565:BA571)</f>
        <v>11670234</v>
      </c>
      <c r="BL571" s="66"/>
      <c r="BM571" s="144">
        <f t="shared" ref="BM571" si="949">+Q571/BK571</f>
        <v>5.5716106463675023E-2</v>
      </c>
      <c r="BN571" s="65">
        <f t="shared" ref="BN571" si="950">+BC571/BW571</f>
        <v>1146512.9893238435</v>
      </c>
      <c r="BO571" s="66"/>
      <c r="BP571" s="66">
        <f t="shared" ref="BP571" si="951">+BP570+BE571</f>
        <v>41297824</v>
      </c>
      <c r="BQ571" s="66"/>
      <c r="BR571" s="435">
        <f t="shared" ref="BR571" si="952">+BP571/BC571</f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3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ref="H572" si="953">+H571+D572</f>
        <v>42231735</v>
      </c>
      <c r="I572" s="16"/>
      <c r="J572" s="436">
        <f t="shared" ref="J572" si="954">+D572/H571</f>
        <v>6.38150132773991E-4</v>
      </c>
      <c r="K572" s="16"/>
      <c r="L572" s="16"/>
      <c r="M572" s="16"/>
      <c r="N572" s="16">
        <f t="shared" ref="N572" si="955">SUM(D566:D572)</f>
        <v>618531</v>
      </c>
      <c r="O572" s="16">
        <f t="shared" ref="O572" si="956">+H572/BW572</f>
        <v>75011.962699822383</v>
      </c>
      <c r="P572" s="41"/>
      <c r="Q572" s="17">
        <f t="shared" ref="Q572" si="957">SUM(D566:D572)</f>
        <v>618531</v>
      </c>
      <c r="R572" s="16"/>
      <c r="S572" s="60">
        <f t="shared" ref="S572" si="958">+(Q572-Q565)/Q565</f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ref="Z572" si="959">SUM(W567:W572)</f>
        <v>8608</v>
      </c>
      <c r="AA572" s="33">
        <f t="shared" ref="AA572" si="960">+AA571+W572</f>
        <v>676327</v>
      </c>
      <c r="AB572" s="33"/>
      <c r="AC572" s="46">
        <f t="shared" ref="AC572" si="961">+AA572/H572</f>
        <v>1.6014662906934797E-2</v>
      </c>
      <c r="AD572" s="33"/>
      <c r="AE572" s="33">
        <f t="shared" ref="AE572" si="962">+AA572/BW572</f>
        <v>1201.291296625222</v>
      </c>
      <c r="AF572" s="50"/>
      <c r="AG572" s="33">
        <f t="shared" ref="AG572" si="963">SUM(W566:W572)</f>
        <v>9297</v>
      </c>
      <c r="AH572" s="33">
        <f>SUM(D543:D1118)</f>
        <v>1126210488.060914</v>
      </c>
      <c r="AI572" s="213">
        <f t="shared" ref="AI572" si="964">+(AG572-AG565)/AG565</f>
        <v>-0.12786116322701688</v>
      </c>
      <c r="AJ572" s="50"/>
      <c r="AK572" s="111"/>
      <c r="AL572" s="23">
        <f t="shared" ref="AL572" si="965">+AP572-AP571</f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ref="AR572" si="966">+AL572/AP571</f>
        <v>5.9520090816785293E-4</v>
      </c>
      <c r="AS572" s="25"/>
      <c r="AT572" s="25"/>
      <c r="AU572" s="24"/>
      <c r="AV572" s="298">
        <f t="shared" ref="AV572" si="967">+AP572/H572</f>
        <v>0.80361716135981631</v>
      </c>
      <c r="AW572" s="298"/>
      <c r="AX572" s="24">
        <f t="shared" ref="AX572" si="968">+AP572/BW572</f>
        <v>60280.900532859683</v>
      </c>
      <c r="AY572" s="308"/>
      <c r="AZ572" s="111"/>
      <c r="BA572" s="65">
        <f t="shared" ref="BA572" si="969">+BC572-BC571</f>
        <v>408356</v>
      </c>
      <c r="BB572" s="66"/>
      <c r="BC572" s="66">
        <v>644748656</v>
      </c>
      <c r="BD572" s="66"/>
      <c r="BE572" s="66">
        <f t="shared" ref="BE572" si="970">+D572</f>
        <v>26933</v>
      </c>
      <c r="BF572" s="66"/>
      <c r="BG572" s="144">
        <f t="shared" ref="BG572" si="971">+BE572/BA572</f>
        <v>6.5954706187738146E-2</v>
      </c>
      <c r="BH572" s="66"/>
      <c r="BI572" s="170"/>
      <c r="BJ572" s="66"/>
      <c r="BK572" s="66">
        <f t="shared" ref="BK572" si="972">SUM(BA566:BA572)</f>
        <v>10934841</v>
      </c>
      <c r="BL572" s="66"/>
      <c r="BM572" s="144">
        <f t="shared" ref="BM572" si="973">+Q572/BK572</f>
        <v>5.656515718884253E-2</v>
      </c>
      <c r="BN572" s="65">
        <f t="shared" ref="BN572" si="974">+BC572/BW572</f>
        <v>1145201.8756660747</v>
      </c>
      <c r="BO572" s="66"/>
      <c r="BP572" s="66">
        <f t="shared" ref="BP572" si="975">+BP571+BE572</f>
        <v>41324757</v>
      </c>
      <c r="BQ572" s="66"/>
      <c r="BR572" s="435">
        <f t="shared" ref="BR572" si="976">+BP572/BC572</f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3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ref="H573" si="977">+H572+D573</f>
        <v>42305464</v>
      </c>
      <c r="I573" s="16"/>
      <c r="J573" s="436">
        <f t="shared" ref="J573" si="978">+D573/H572</f>
        <v>1.7458198200950067E-3</v>
      </c>
      <c r="K573" s="16"/>
      <c r="L573" s="16"/>
      <c r="M573" s="16"/>
      <c r="N573" s="16">
        <f t="shared" ref="N573" si="979">SUM(D567:D573)</f>
        <v>610851</v>
      </c>
      <c r="O573" s="16">
        <f t="shared" ref="O573" si="980">+H573/BW573</f>
        <v>75009.687943262412</v>
      </c>
      <c r="P573" s="41"/>
      <c r="Q573" s="17">
        <f t="shared" ref="Q573" si="981">SUM(D567:D573)</f>
        <v>610851</v>
      </c>
      <c r="R573" s="16"/>
      <c r="S573" s="60">
        <f t="shared" ref="S573" si="982">+(Q573-Q566)/Q566</f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ref="Z573" si="983">SUM(W568:W573)</f>
        <v>7505</v>
      </c>
      <c r="AA573" s="33">
        <f t="shared" ref="AA573" si="984">+AA572+W573</f>
        <v>677060</v>
      </c>
      <c r="AB573" s="33"/>
      <c r="AC573" s="46">
        <f t="shared" ref="AC573" si="985">+AA573/H573</f>
        <v>1.6004079283943085E-2</v>
      </c>
      <c r="AD573" s="33"/>
      <c r="AE573" s="33">
        <f t="shared" ref="AE573" si="986">+AA573/BW573</f>
        <v>1200.4609929078015</v>
      </c>
      <c r="AF573" s="50"/>
      <c r="AG573" s="33">
        <f t="shared" ref="AG573" si="987">SUM(W567:W573)</f>
        <v>9341</v>
      </c>
      <c r="AH573" s="33">
        <f>SUM(D544:D1119)</f>
        <v>1126151806.060914</v>
      </c>
      <c r="AI573" s="213">
        <f t="shared" ref="AI573" si="988">+(AG573-AG566)/AG566</f>
        <v>-0.11902291804206357</v>
      </c>
      <c r="AJ573" s="50"/>
      <c r="AK573" s="111"/>
      <c r="AL573" s="23">
        <f t="shared" ref="AL573" si="989">+AP573-AP572</f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ref="AR573" si="990">+AL573/AP572</f>
        <v>6.3830827298850465E-3</v>
      </c>
      <c r="AS573" s="25"/>
      <c r="AT573" s="25"/>
      <c r="AU573" s="24"/>
      <c r="AV573" s="298">
        <f t="shared" ref="AV573" si="991">+AP573/H573</f>
        <v>0.80733725080996632</v>
      </c>
      <c r="AW573" s="298"/>
      <c r="AX573" s="24">
        <f t="shared" ref="AX573" si="992">+AP573/BW573</f>
        <v>60558.115248226954</v>
      </c>
      <c r="AY573" s="308"/>
      <c r="AZ573" s="111"/>
      <c r="BA573" s="65">
        <f t="shared" ref="BA573" si="993">+BC573-BC572</f>
        <v>4512688</v>
      </c>
      <c r="BB573" s="66"/>
      <c r="BC573" s="66">
        <v>649261344</v>
      </c>
      <c r="BD573" s="66"/>
      <c r="BE573" s="66">
        <f t="shared" ref="BE573" si="994">+D573</f>
        <v>73729</v>
      </c>
      <c r="BF573" s="66"/>
      <c r="BG573" s="144">
        <f t="shared" ref="BG573" si="995">+BE573/BA573</f>
        <v>1.6338155884031869E-2</v>
      </c>
      <c r="BH573" s="66"/>
      <c r="BI573" s="170"/>
      <c r="BJ573" s="66"/>
      <c r="BK573" s="66">
        <f t="shared" ref="BK573" si="996">SUM(BA567:BA573)</f>
        <v>12737407</v>
      </c>
      <c r="BL573" s="66"/>
      <c r="BM573" s="144">
        <f t="shared" ref="BM573" si="997">+Q573/BK573</f>
        <v>4.7957249069610478E-2</v>
      </c>
      <c r="BN573" s="65">
        <f t="shared" ref="BN573" si="998">+BC573/BW573</f>
        <v>1151172.5957446808</v>
      </c>
      <c r="BO573" s="66"/>
      <c r="BP573" s="66">
        <f t="shared" ref="BP573" si="999">+BP572+BE573</f>
        <v>41398486</v>
      </c>
      <c r="BQ573" s="66"/>
      <c r="BR573" s="435">
        <f t="shared" ref="BR573" si="1000">+BP573/BC573</f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3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ref="H574" si="1001">+H573+D574</f>
        <v>42400275</v>
      </c>
      <c r="I574" s="16"/>
      <c r="J574" s="436">
        <f t="shared" ref="J574" si="1002">+D574/H573</f>
        <v>2.2411053097065666E-3</v>
      </c>
      <c r="K574" s="16"/>
      <c r="L574" s="16"/>
      <c r="M574" s="16"/>
      <c r="N574" s="16">
        <f t="shared" ref="N574" si="1003">SUM(D568:D574)</f>
        <v>600029</v>
      </c>
      <c r="O574" s="16">
        <f t="shared" ref="O574" si="1004">+H574/BW574</f>
        <v>75044.734513274336</v>
      </c>
      <c r="P574" s="41"/>
      <c r="Q574" s="17">
        <f t="shared" ref="Q574" si="1005">SUM(D568:D574)</f>
        <v>600029</v>
      </c>
      <c r="R574" s="16"/>
      <c r="S574" s="60">
        <f t="shared" ref="S574" si="1006">+(Q574-Q567)/Q567</f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ref="Z574" si="1007">SUM(W569:W574)</f>
        <v>7126</v>
      </c>
      <c r="AA574" s="33">
        <f t="shared" ref="AA574" si="1008">+AA573+W574</f>
        <v>678871</v>
      </c>
      <c r="AB574" s="33"/>
      <c r="AC574" s="46">
        <f t="shared" ref="AC574" si="1009">+AA574/H574</f>
        <v>1.6011004645606661E-2</v>
      </c>
      <c r="AD574" s="33"/>
      <c r="AE574" s="33">
        <f t="shared" ref="AE574" si="1010">+AA574/BW574</f>
        <v>1201.5415929203539</v>
      </c>
      <c r="AF574" s="50"/>
      <c r="AG574" s="33">
        <f t="shared" ref="AG574" si="1011">SUM(W568:W574)</f>
        <v>9316</v>
      </c>
      <c r="AH574" s="33">
        <f>SUM(D545:D1120)</f>
        <v>1126116220.060914</v>
      </c>
      <c r="AI574" s="213">
        <f t="shared" ref="AI574" si="1012">+(AG574-AG567)/AG567</f>
        <v>-0.11377473363774733</v>
      </c>
      <c r="AJ574" s="50"/>
      <c r="AK574" s="111"/>
      <c r="AL574" s="23">
        <f t="shared" ref="AL574" si="1013">+AP574-AP573</f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ref="AR574" si="1014">+AL574/AP573</f>
        <v>3.7284389237850976E-3</v>
      </c>
      <c r="AS574" s="25"/>
      <c r="AT574" s="25"/>
      <c r="AU574" s="24"/>
      <c r="AV574" s="298">
        <f t="shared" ref="AV574" si="1015">+AP574/H574</f>
        <v>0.80853534558443307</v>
      </c>
      <c r="AW574" s="298"/>
      <c r="AX574" s="24">
        <f t="shared" ref="AX574" si="1016">+AP574/BW574</f>
        <v>60676.320353982301</v>
      </c>
      <c r="AY574" s="308"/>
      <c r="AZ574" s="111"/>
      <c r="BA574" s="65">
        <f t="shared" ref="BA574" si="1017">+BC574-BC573</f>
        <v>1427929</v>
      </c>
      <c r="BB574" s="66"/>
      <c r="BC574" s="66">
        <v>650689273</v>
      </c>
      <c r="BD574" s="66"/>
      <c r="BE574" s="66">
        <f t="shared" ref="BE574" si="1018">+D574</f>
        <v>94811</v>
      </c>
      <c r="BF574" s="66"/>
      <c r="BG574" s="144">
        <f t="shared" ref="BG574" si="1019">+BE574/BA574</f>
        <v>6.6397558982274327E-2</v>
      </c>
      <c r="BH574" s="66"/>
      <c r="BI574" s="170"/>
      <c r="BJ574" s="66"/>
      <c r="BK574" s="66">
        <f t="shared" ref="BK574" si="1020">SUM(BA568:BA574)</f>
        <v>12639534</v>
      </c>
      <c r="BL574" s="66"/>
      <c r="BM574" s="144">
        <f t="shared" ref="BM574" si="1021">+Q574/BK574</f>
        <v>4.7472398903313999E-2</v>
      </c>
      <c r="BN574" s="65">
        <f t="shared" ref="BN574" si="1022">+BC574/BW574</f>
        <v>1151662.4300884956</v>
      </c>
      <c r="BO574" s="66"/>
      <c r="BP574" s="66">
        <f t="shared" ref="BP574" si="1023">+BP573+BE574</f>
        <v>41493297</v>
      </c>
      <c r="BQ574" s="66"/>
      <c r="BR574" s="435">
        <f t="shared" ref="BR574" si="1024">+BP574/BC574</f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3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ref="H575" si="1025">+H574+D575</f>
        <v>42508262</v>
      </c>
      <c r="I575" s="16"/>
      <c r="J575" s="436">
        <f t="shared" ref="J575" si="1026">+D575/H574</f>
        <v>2.5468466890839741E-3</v>
      </c>
      <c r="K575" s="16"/>
      <c r="L575" s="16"/>
      <c r="M575" s="16"/>
      <c r="N575" s="16">
        <f t="shared" ref="N575" si="1027">SUM(D569:D575)</f>
        <v>584740</v>
      </c>
      <c r="O575" s="16">
        <f t="shared" ref="O575" si="1028">+H575/BW575</f>
        <v>75102.936395759723</v>
      </c>
      <c r="P575" s="41"/>
      <c r="Q575" s="17">
        <f t="shared" ref="Q575" si="1029">SUM(D569:D575)</f>
        <v>584740</v>
      </c>
      <c r="R575" s="16"/>
      <c r="S575" s="60">
        <f t="shared" ref="S575" si="1030">+(Q575-Q568)/Q568</f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ref="Z575" si="1031">SUM(W570:W575)</f>
        <v>7416</v>
      </c>
      <c r="AA575" s="33">
        <f t="shared" ref="AA575" si="1032">+AA574+W575</f>
        <v>680973</v>
      </c>
      <c r="AB575" s="33"/>
      <c r="AC575" s="46">
        <f t="shared" ref="AC575" si="1033">+AA575/H575</f>
        <v>1.6019779872439858E-2</v>
      </c>
      <c r="AD575" s="33"/>
      <c r="AE575" s="33">
        <f t="shared" ref="AE575" si="1034">+AA575/BW575</f>
        <v>1203.1325088339222</v>
      </c>
      <c r="AF575" s="50"/>
      <c r="AG575" s="33">
        <f t="shared" ref="AG575" si="1035">SUM(W569:W575)</f>
        <v>9228</v>
      </c>
      <c r="AH575" s="33">
        <f>SUM(D546:D1121)</f>
        <v>1126076576.060914</v>
      </c>
      <c r="AI575" s="213">
        <f t="shared" ref="AI575" si="1036">+(AG575-AG568)/AG568</f>
        <v>-0.11896123734962764</v>
      </c>
      <c r="AJ575" s="50"/>
      <c r="AK575" s="111"/>
      <c r="AL575" s="23">
        <f t="shared" ref="AL575" si="1037">+AP575-AP574</f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ref="AR575" si="1038">+AL575/AP574</f>
        <v>3.2146494086523992E-3</v>
      </c>
      <c r="AS575" s="25"/>
      <c r="AT575" s="25"/>
      <c r="AU575" s="24"/>
      <c r="AV575" s="298">
        <f t="shared" ref="AV575" si="1039">+AP575/H575</f>
        <v>0.80907391603072365</v>
      </c>
      <c r="AW575" s="298"/>
      <c r="AX575" s="24">
        <f t="shared" ref="AX575" si="1040">+AP575/BW575</f>
        <v>60763.826855123676</v>
      </c>
      <c r="AY575" s="308"/>
      <c r="AZ575" s="111"/>
      <c r="BA575" s="65">
        <f t="shared" ref="BA575" si="1041">+BC575-BC574</f>
        <v>1700356</v>
      </c>
      <c r="BB575" s="66"/>
      <c r="BC575" s="66">
        <v>652389629</v>
      </c>
      <c r="BD575" s="66"/>
      <c r="BE575" s="66">
        <f t="shared" ref="BE575" si="1042">+D575</f>
        <v>107987</v>
      </c>
      <c r="BF575" s="66"/>
      <c r="BG575" s="144">
        <f t="shared" ref="BG575" si="1043">+BE575/BA575</f>
        <v>6.3508465286093024E-2</v>
      </c>
      <c r="BH575" s="66"/>
      <c r="BI575" s="170"/>
      <c r="BJ575" s="66"/>
      <c r="BK575" s="66">
        <f t="shared" ref="BK575" si="1044">SUM(BA569:BA575)</f>
        <v>12556773</v>
      </c>
      <c r="BL575" s="66"/>
      <c r="BM575" s="144">
        <f t="shared" ref="BM575" si="1045">+Q575/BK575</f>
        <v>4.6567696971188378E-2</v>
      </c>
      <c r="BN575" s="65">
        <f t="shared" ref="BN575" si="1046">+BC575/BW575</f>
        <v>1152631.8533568904</v>
      </c>
      <c r="BO575" s="66"/>
      <c r="BP575" s="66">
        <f t="shared" ref="BP575" si="1047">+BP574+BE575</f>
        <v>41601284</v>
      </c>
      <c r="BQ575" s="66"/>
      <c r="BR575" s="435">
        <f t="shared" ref="BR575" si="1048">+BP575/BC575</f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3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ref="H576" si="1049">+H575+D576</f>
        <v>42616987</v>
      </c>
      <c r="I576" s="16"/>
      <c r="J576" s="436">
        <f t="shared" ref="J576" si="1050">+D576/H575</f>
        <v>2.5577380698368706E-3</v>
      </c>
      <c r="K576" s="16"/>
      <c r="L576" s="16"/>
      <c r="M576" s="16"/>
      <c r="N576" s="16">
        <f t="shared" ref="N576" si="1051">SUM(D570:D576)</f>
        <v>579543</v>
      </c>
      <c r="O576" s="16">
        <f t="shared" ref="O576" si="1052">+H576/BW576</f>
        <v>75162.234567901236</v>
      </c>
      <c r="P576" s="41"/>
      <c r="Q576" s="17">
        <f t="shared" ref="Q576" si="1053">SUM(D570:D576)</f>
        <v>579543</v>
      </c>
      <c r="R576" s="16"/>
      <c r="S576" s="60">
        <f t="shared" ref="S576" si="1054">+(Q576-Q569)/Q569</f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ref="Z576" si="1055">SUM(W571:W576)</f>
        <v>7471</v>
      </c>
      <c r="AA576" s="33">
        <f t="shared" ref="AA576" si="1056">+AA575+W576</f>
        <v>682849</v>
      </c>
      <c r="AB576" s="33"/>
      <c r="AC576" s="46">
        <f t="shared" ref="AC576" si="1057">+AA576/H576</f>
        <v>1.6022930011452944E-2</v>
      </c>
      <c r="AD576" s="33"/>
      <c r="AE576" s="33">
        <f t="shared" ref="AE576" si="1058">+AA576/BW576</f>
        <v>1204.3192239858906</v>
      </c>
      <c r="AF576" s="50"/>
      <c r="AG576" s="33">
        <f t="shared" ref="AG576" si="1059">SUM(W570:W576)</f>
        <v>9292</v>
      </c>
      <c r="AH576" s="33">
        <f>SUM(D547:D1122)</f>
        <v>1125960800.060914</v>
      </c>
      <c r="AI576" s="213">
        <f t="shared" ref="AI576" si="1060">+(AG576-AG569)/AG569</f>
        <v>-9.8913886733902251E-2</v>
      </c>
      <c r="AJ576" s="50"/>
      <c r="AK576" s="111"/>
      <c r="AL576" s="23">
        <f t="shared" ref="AL576" si="1061">+AP576-AP575</f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ref="AR576" si="1062">+AL576/AP575</f>
        <v>2.5239642122489767E-3</v>
      </c>
      <c r="AS576" s="25"/>
      <c r="AT576" s="25"/>
      <c r="AU576" s="24"/>
      <c r="AV576" s="298">
        <f t="shared" ref="AV576" si="1063">+AP576/H576</f>
        <v>0.80904666019678961</v>
      </c>
      <c r="AW576" s="298"/>
      <c r="AX576" s="24">
        <f t="shared" ref="AX576" si="1064">+AP576/BW576</f>
        <v>60809.754850088182</v>
      </c>
      <c r="AY576" s="308"/>
      <c r="AZ576" s="111"/>
      <c r="BA576" s="65">
        <f t="shared" ref="BA576" si="1065">+BC576-BC575</f>
        <v>1776421</v>
      </c>
      <c r="BB576" s="66"/>
      <c r="BC576" s="66">
        <v>654166050</v>
      </c>
      <c r="BD576" s="66"/>
      <c r="BE576" s="66">
        <f t="shared" ref="BE576" si="1066">+D576</f>
        <v>108725</v>
      </c>
      <c r="BF576" s="66"/>
      <c r="BG576" s="144">
        <f t="shared" ref="BG576" si="1067">+BE576/BA576</f>
        <v>6.1204523026917604E-2</v>
      </c>
      <c r="BH576" s="66"/>
      <c r="BI576" s="170"/>
      <c r="BJ576" s="66"/>
      <c r="BK576" s="66">
        <f t="shared" ref="BK576" si="1068">SUM(BA570:BA576)</f>
        <v>12314676</v>
      </c>
      <c r="BL576" s="66"/>
      <c r="BM576" s="144">
        <f t="shared" ref="BM576" si="1069">+Q576/BK576</f>
        <v>4.7061165068411057E-2</v>
      </c>
      <c r="BN576" s="65">
        <f t="shared" ref="BN576" si="1070">+BC576/BW576</f>
        <v>1153732.0105820105</v>
      </c>
      <c r="BO576" s="66"/>
      <c r="BP576" s="66">
        <f t="shared" ref="BP576" si="1071">+BP575+BE576</f>
        <v>41710009</v>
      </c>
      <c r="BQ576" s="66"/>
      <c r="BR576" s="435">
        <f t="shared" ref="BR576" si="1072">+BP576/BC576</f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3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ref="H577" si="1073">+H576+D577</f>
        <v>42723285</v>
      </c>
      <c r="I577" s="16"/>
      <c r="J577" s="436">
        <f t="shared" ref="J577" si="1074">+D577/H576</f>
        <v>2.4942636137087778E-3</v>
      </c>
      <c r="K577" s="16"/>
      <c r="L577" s="16"/>
      <c r="M577" s="16"/>
      <c r="N577" s="16">
        <f t="shared" ref="N577" si="1075">SUM(D571:D577)</f>
        <v>564965</v>
      </c>
      <c r="O577" s="16">
        <f t="shared" ref="O577" si="1076">+H577/BW577</f>
        <v>75217.051056338023</v>
      </c>
      <c r="P577" s="41"/>
      <c r="Q577" s="17">
        <f t="shared" ref="Q577" si="1077">SUM(D571:D577)</f>
        <v>564965</v>
      </c>
      <c r="R577" s="16"/>
      <c r="S577" s="60">
        <f t="shared" ref="S577" si="1078">+(Q577-Q570)/Q570</f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ref="Z577" si="1079">SUM(W572:W577)</f>
        <v>8718</v>
      </c>
      <c r="AA577" s="33">
        <f t="shared" ref="AA577" si="1080">+AA576+W577</f>
        <v>684786</v>
      </c>
      <c r="AB577" s="33"/>
      <c r="AC577" s="46">
        <f t="shared" ref="AC577" si="1081">+AA577/H577</f>
        <v>1.6028402310356051E-2</v>
      </c>
      <c r="AD577" s="33"/>
      <c r="AE577" s="33">
        <f t="shared" ref="AE577" si="1082">+AA577/BW577</f>
        <v>1205.6091549295775</v>
      </c>
      <c r="AF577" s="50"/>
      <c r="AG577" s="33">
        <f t="shared" ref="AG577" si="1083">SUM(W571:W577)</f>
        <v>9408</v>
      </c>
      <c r="AH577" s="33">
        <f>SUM(D548:D1123)</f>
        <v>1125803041.060914</v>
      </c>
      <c r="AI577" s="213">
        <f t="shared" ref="AI577" si="1084">+(AG577-AG570)/AG570</f>
        <v>-7.1181755355908774E-2</v>
      </c>
      <c r="AJ577" s="50"/>
      <c r="AK577" s="111"/>
      <c r="AL577" s="23">
        <f t="shared" ref="AL577" si="1085">+AP577-AP576</f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ref="AR577" si="1086">+AL577/AP576</f>
        <v>2.8534651873911789E-3</v>
      </c>
      <c r="AS577" s="25"/>
      <c r="AT577" s="25"/>
      <c r="AU577" s="24"/>
      <c r="AV577" s="298">
        <f t="shared" ref="AV577" si="1087">+AP577/H577</f>
        <v>0.80933654797378063</v>
      </c>
      <c r="AW577" s="298"/>
      <c r="AX577" s="24">
        <f t="shared" ref="AX577" si="1088">+AP577/BW577</f>
        <v>60875.908450704228</v>
      </c>
      <c r="AY577" s="308"/>
      <c r="AZ577" s="111"/>
      <c r="BA577" s="65">
        <f t="shared" ref="BA577" si="1089">+BC577-BC576</f>
        <v>2387687</v>
      </c>
      <c r="BB577" s="66"/>
      <c r="BC577" s="66">
        <v>656553737</v>
      </c>
      <c r="BD577" s="66"/>
      <c r="BE577" s="66">
        <f t="shared" ref="BE577" si="1090">+D577</f>
        <v>106298</v>
      </c>
      <c r="BF577" s="66"/>
      <c r="BG577" s="144">
        <f t="shared" ref="BG577" si="1091">+BE577/BA577</f>
        <v>4.4519235561445034E-2</v>
      </c>
      <c r="BH577" s="66"/>
      <c r="BI577" s="170"/>
      <c r="BJ577" s="66"/>
      <c r="BK577" s="66">
        <f t="shared" ref="BK577" si="1092">SUM(BA571:BA577)</f>
        <v>12787030</v>
      </c>
      <c r="BL577" s="66"/>
      <c r="BM577" s="144">
        <f t="shared" ref="BM577" si="1093">+Q577/BK577</f>
        <v>4.4182660086040305E-2</v>
      </c>
      <c r="BN577" s="65">
        <f t="shared" ref="BN577" si="1094">+BC577/BW577</f>
        <v>1155904.4665492957</v>
      </c>
      <c r="BO577" s="66"/>
      <c r="BP577" s="66">
        <f t="shared" ref="BP577" si="1095">+BP576+BE577</f>
        <v>41816307</v>
      </c>
      <c r="BQ577" s="66"/>
      <c r="BR577" s="435">
        <f t="shared" ref="BR577" si="1096">+BP577/BC577</f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3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ref="H578" si="1097">+H577+D578</f>
        <v>42765642</v>
      </c>
      <c r="I578" s="16"/>
      <c r="J578" s="436">
        <f t="shared" ref="J578" si="1098">+D578/H577</f>
        <v>9.9142657218423153E-4</v>
      </c>
      <c r="K578" s="16"/>
      <c r="L578" s="16"/>
      <c r="M578" s="16"/>
      <c r="N578" s="16">
        <f t="shared" ref="N578" si="1099">SUM(D572:D578)</f>
        <v>560840</v>
      </c>
      <c r="O578" s="16">
        <f t="shared" ref="O578" si="1100">+H578/BW578</f>
        <v>75159.300527240775</v>
      </c>
      <c r="P578" s="41"/>
      <c r="Q578" s="17">
        <f t="shared" ref="Q578" si="1101">SUM(D572:D578)</f>
        <v>560840</v>
      </c>
      <c r="R578" s="16"/>
      <c r="S578" s="60">
        <f t="shared" ref="S578" si="1102">+(Q578-Q571)/Q571</f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ref="Z578" si="1103">SUM(W573:W578)</f>
        <v>9040</v>
      </c>
      <c r="AA578" s="33">
        <f t="shared" ref="AA578" si="1104">+AA577+W578</f>
        <v>685367</v>
      </c>
      <c r="AB578" s="33"/>
      <c r="AC578" s="46">
        <f t="shared" ref="AC578" si="1105">+AA578/H578</f>
        <v>1.6026112737884304E-2</v>
      </c>
      <c r="AD578" s="33"/>
      <c r="AE578" s="33">
        <f t="shared" ref="AE578" si="1106">+AA578/BW578</f>
        <v>1204.5114235500878</v>
      </c>
      <c r="AF578" s="50"/>
      <c r="AG578" s="33">
        <f t="shared" ref="AG578" si="1107">SUM(W572:W578)</f>
        <v>9299</v>
      </c>
      <c r="AH578" s="33">
        <f>SUM(D549:D1124)</f>
        <v>1125642293.060914</v>
      </c>
      <c r="AI578" s="213">
        <f t="shared" ref="AI578" si="1108">+(AG578-AG571)/AG571</f>
        <v>-3.3769742310889445E-2</v>
      </c>
      <c r="AJ578" s="50"/>
      <c r="AK578" s="111"/>
      <c r="AL578" s="23">
        <f t="shared" ref="AL578" si="1109">+AP578-AP577</f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ref="AR578" si="1110">+AL578/AP577</f>
        <v>1.5367789866686779E-3</v>
      </c>
      <c r="AS578" s="25"/>
      <c r="AT578" s="25"/>
      <c r="AU578" s="24"/>
      <c r="AV578" s="298">
        <f t="shared" ref="AV578" si="1111">+AP578/H578</f>
        <v>0.8097774844582013</v>
      </c>
      <c r="AW578" s="298"/>
      <c r="AX578" s="24">
        <f t="shared" ref="AX578" si="1112">+AP578/BW578</f>
        <v>60862.309314586993</v>
      </c>
      <c r="AY578" s="308"/>
      <c r="AZ578" s="111"/>
      <c r="BA578" s="65">
        <f t="shared" ref="BA578" si="1113">+BC578-BC577</f>
        <v>549020</v>
      </c>
      <c r="BB578" s="66"/>
      <c r="BC578" s="66">
        <v>657102757</v>
      </c>
      <c r="BD578" s="66"/>
      <c r="BE578" s="66">
        <f t="shared" ref="BE578" si="1114">+D578</f>
        <v>42357</v>
      </c>
      <c r="BF578" s="66"/>
      <c r="BG578" s="144">
        <f t="shared" ref="BG578" si="1115">+BE578/BA578</f>
        <v>7.7150194892717933E-2</v>
      </c>
      <c r="BH578" s="66"/>
      <c r="BI578" s="170"/>
      <c r="BJ578" s="66"/>
      <c r="BK578" s="66">
        <f t="shared" ref="BK578" si="1116">SUM(BA572:BA578)</f>
        <v>12762457</v>
      </c>
      <c r="BL578" s="66"/>
      <c r="BM578" s="144">
        <f t="shared" ref="BM578" si="1117">+Q578/BK578</f>
        <v>4.3944516326284197E-2</v>
      </c>
      <c r="BN578" s="65">
        <f t="shared" ref="BN578" si="1118">+BC578/BW578</f>
        <v>1154837.8857644992</v>
      </c>
      <c r="BO578" s="66"/>
      <c r="BP578" s="66">
        <f t="shared" ref="BP578" si="1119">+BP577+BE578</f>
        <v>41858664</v>
      </c>
      <c r="BQ578" s="66"/>
      <c r="BR578" s="435">
        <f t="shared" ref="BR578" si="1120">+BP578/BC578</f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3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ref="H579" si="1121">+H578+D579</f>
        <v>42790336</v>
      </c>
      <c r="I579" s="16"/>
      <c r="J579" s="436">
        <f t="shared" ref="J579" si="1122">+D579/H578</f>
        <v>5.7742614971149041E-4</v>
      </c>
      <c r="K579" s="16"/>
      <c r="L579" s="16"/>
      <c r="M579" s="16"/>
      <c r="N579" s="16">
        <f t="shared" ref="N579" si="1123">SUM(D573:D579)</f>
        <v>558601</v>
      </c>
      <c r="O579" s="16">
        <f t="shared" ref="O579" si="1124">+H579/BW579</f>
        <v>75070.764912280705</v>
      </c>
      <c r="P579" s="41"/>
      <c r="Q579" s="17">
        <f t="shared" ref="Q579" si="1125">SUM(D573:D579)</f>
        <v>558601</v>
      </c>
      <c r="R579" s="16"/>
      <c r="S579" s="60">
        <f t="shared" ref="S579" si="1126">+(Q579-Q572)/Q572</f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ref="Z579" si="1127">SUM(W574:W579)</f>
        <v>8824</v>
      </c>
      <c r="AA579" s="33">
        <f t="shared" ref="AA579" si="1128">+AA578+W579</f>
        <v>685884</v>
      </c>
      <c r="AB579" s="33"/>
      <c r="AC579" s="46">
        <f t="shared" ref="AC579" si="1129">+AA579/H579</f>
        <v>1.6028946349007402E-2</v>
      </c>
      <c r="AD579" s="33"/>
      <c r="AE579" s="33">
        <f t="shared" ref="AE579" si="1130">+AA579/BW579</f>
        <v>1203.3052631578948</v>
      </c>
      <c r="AF579" s="50"/>
      <c r="AG579" s="33">
        <f t="shared" ref="AG579" si="1131">SUM(W573:W579)</f>
        <v>9557</v>
      </c>
      <c r="AH579" s="33">
        <f>SUM(D550:D1125)</f>
        <v>1125471168.060914</v>
      </c>
      <c r="AI579" s="213">
        <f t="shared" ref="AI579" si="1132">+(AG579-AG572)/AG572</f>
        <v>2.7966010541034741E-2</v>
      </c>
      <c r="AJ579" s="50"/>
      <c r="AK579" s="111"/>
      <c r="AL579" s="23">
        <f t="shared" ref="AL579" si="1133">+AP579-AP578</f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ref="AR579" si="1134">+AL579/AP578</f>
        <v>9.9071187047175026E-4</v>
      </c>
      <c r="AS579" s="25"/>
      <c r="AT579" s="25"/>
      <c r="AU579" s="24"/>
      <c r="AV579" s="298">
        <f t="shared" ref="AV579" si="1135">+AP579/H579</f>
        <v>0.81011196079413816</v>
      </c>
      <c r="AW579" s="298"/>
      <c r="AX579" s="24">
        <f t="shared" ref="AX579" si="1136">+AP579/BW579</f>
        <v>60815.724561403506</v>
      </c>
      <c r="AY579" s="308"/>
      <c r="AZ579" s="111"/>
      <c r="BA579" s="65">
        <f t="shared" ref="BA579" si="1137">+BC579-BC578</f>
        <v>311143</v>
      </c>
      <c r="BB579" s="66"/>
      <c r="BC579" s="66">
        <v>657413900</v>
      </c>
      <c r="BD579" s="66"/>
      <c r="BE579" s="66">
        <f t="shared" ref="BE579" si="1138">+D579</f>
        <v>24694</v>
      </c>
      <c r="BF579" s="66"/>
      <c r="BG579" s="144">
        <f t="shared" ref="BG579" si="1139">+BE579/BA579</f>
        <v>7.9365436471333123E-2</v>
      </c>
      <c r="BH579" s="66"/>
      <c r="BI579" s="170"/>
      <c r="BJ579" s="66"/>
      <c r="BK579" s="66">
        <f t="shared" ref="BK579" si="1140">SUM(BA573:BA579)</f>
        <v>12665244</v>
      </c>
      <c r="BL579" s="66"/>
      <c r="BM579" s="144">
        <f t="shared" ref="BM579" si="1141">+Q579/BK579</f>
        <v>4.4105032638929023E-2</v>
      </c>
      <c r="BN579" s="65">
        <f t="shared" ref="BN579" si="1142">+BC579/BW579</f>
        <v>1153357.7192982456</v>
      </c>
      <c r="BO579" s="66"/>
      <c r="BP579" s="66">
        <f t="shared" ref="BP579" si="1143">+BP578+BE579</f>
        <v>41883358</v>
      </c>
      <c r="BQ579" s="66"/>
      <c r="BR579" s="435">
        <f t="shared" ref="BR579" si="1144">+BP579/BC579</f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3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ref="H580" si="1145">+H579+D580</f>
        <v>42855327</v>
      </c>
      <c r="I580" s="16"/>
      <c r="J580" s="436">
        <f t="shared" ref="J580" si="1146">+D580/H579</f>
        <v>1.5188242504101861E-3</v>
      </c>
      <c r="K580" s="16"/>
      <c r="L580" s="16"/>
      <c r="M580" s="16"/>
      <c r="N580" s="16">
        <f t="shared" ref="N580" si="1147">SUM(D574:D580)</f>
        <v>549863</v>
      </c>
      <c r="O580" s="16">
        <f>+H580/BW580</f>
        <v>75053.112084063046</v>
      </c>
      <c r="P580" s="41"/>
      <c r="Q580" s="17">
        <f t="shared" ref="Q580" si="1148">SUM(D574:D580)</f>
        <v>549863</v>
      </c>
      <c r="R580" s="16"/>
      <c r="S580" s="60">
        <f t="shared" ref="S580" si="1149">+(Q580-Q573)/Q573</f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ref="Z580" si="1150">SUM(W575:W580)</f>
        <v>7664</v>
      </c>
      <c r="AA580" s="33">
        <f t="shared" ref="AA580" si="1151">+AA579+W580</f>
        <v>686535</v>
      </c>
      <c r="AB580" s="33"/>
      <c r="AC580" s="46">
        <f t="shared" ref="AC580" si="1152">+AA580/H580</f>
        <v>1.6019828760144569E-2</v>
      </c>
      <c r="AD580" s="33"/>
      <c r="AE580" s="33">
        <f t="shared" ref="AE580:AE582" si="1153">+AA580/BW580</f>
        <v>1202.3380035026269</v>
      </c>
      <c r="AF580" s="50"/>
      <c r="AG580" s="33">
        <f t="shared" ref="AG580" si="1154">SUM(W574:W580)</f>
        <v>9475</v>
      </c>
      <c r="AH580" s="33">
        <f>SUM(D551:D1126)</f>
        <v>1125399080.060914</v>
      </c>
      <c r="AI580" s="213">
        <f t="shared" ref="AI580" si="1155">+(AG580-AG573)/AG573</f>
        <v>1.4345359169253826E-2</v>
      </c>
      <c r="AJ580" s="50"/>
      <c r="AK580" s="111" t="s">
        <v>26</v>
      </c>
      <c r="AL580" s="23">
        <f t="shared" ref="AL580" si="1156">+AP580-AP579</f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ref="AR580" si="1157">+AL580/AP579</f>
        <v>4.327135730679995E-3</v>
      </c>
      <c r="AS580" s="25"/>
      <c r="AT580" s="25"/>
      <c r="AU580" s="24"/>
      <c r="AV580" s="298">
        <f t="shared" ref="AV580" si="1158">+AP580/H580</f>
        <v>0.81238355735799195</v>
      </c>
      <c r="AW580" s="298"/>
      <c r="AX580" s="24">
        <f t="shared" ref="AX580" si="1159">+AP580/BW580</f>
        <v>60971.914185639231</v>
      </c>
      <c r="AY580" s="308"/>
      <c r="AZ580" s="111" t="s">
        <v>26</v>
      </c>
      <c r="BA580" s="65">
        <f t="shared" ref="BA580" si="1160">+BC580-BC579</f>
        <v>2200000</v>
      </c>
      <c r="BB580" s="66"/>
      <c r="BC580" s="66">
        <f>+BC579+2200000</f>
        <v>659613900</v>
      </c>
      <c r="BD580" s="66"/>
      <c r="BE580" s="66">
        <f t="shared" ref="BE580" si="1161">+D580</f>
        <v>64991</v>
      </c>
      <c r="BF580" s="66"/>
      <c r="BG580" s="144">
        <f t="shared" ref="BG580" si="1162">+BE580/BA580</f>
        <v>2.9541363636363636E-2</v>
      </c>
      <c r="BH580" s="66"/>
      <c r="BI580" s="170"/>
      <c r="BJ580" s="66"/>
      <c r="BK580" s="66">
        <f t="shared" ref="BK580" si="1163">SUM(BA574:BA580)</f>
        <v>10352556</v>
      </c>
      <c r="BL580" s="66"/>
      <c r="BM580" s="144">
        <f t="shared" ref="BM580" si="1164">+Q580/BK580</f>
        <v>5.3113743118124647E-2</v>
      </c>
      <c r="BN580" s="65">
        <f t="shared" ref="BN580" si="1165">+BC580/BW580</f>
        <v>1155190.7180385289</v>
      </c>
      <c r="BO580" s="66"/>
      <c r="BP580" s="66">
        <f t="shared" ref="BP580" si="1166">+BP579+BE580</f>
        <v>41948349</v>
      </c>
      <c r="BQ580" s="66"/>
      <c r="BR580" s="435">
        <f t="shared" ref="BR580" si="1167">+BP580/BC580</f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3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ref="H581" si="1168">+H580+D581</f>
        <v>42947574</v>
      </c>
      <c r="I581" s="16"/>
      <c r="J581" s="436">
        <f t="shared" ref="J581" si="1169">+D581/H580</f>
        <v>2.1525212023233422E-3</v>
      </c>
      <c r="K581" s="16"/>
      <c r="L581" s="16"/>
      <c r="M581" s="16"/>
      <c r="N581" s="16">
        <f t="shared" ref="N581" si="1170">SUM(D575:D581)</f>
        <v>547299</v>
      </c>
      <c r="O581" s="16">
        <f t="shared" ref="O581:O582" si="1171">+H581/BW581</f>
        <v>75083.171328671335</v>
      </c>
      <c r="P581" s="41"/>
      <c r="Q581" s="17">
        <f t="shared" ref="Q581" si="1172">SUM(D575:D581)</f>
        <v>547299</v>
      </c>
      <c r="R581" s="16"/>
      <c r="S581" s="60">
        <f t="shared" ref="S581" si="1173">+(Q581-Q574)/Q574</f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ref="Z581" si="1174">SUM(W576:W581)</f>
        <v>7159</v>
      </c>
      <c r="AA581" s="33">
        <f t="shared" ref="AA581" si="1175">+AA580+W581</f>
        <v>688132</v>
      </c>
      <c r="AB581" s="33"/>
      <c r="AC581" s="46">
        <f t="shared" ref="AC581" si="1176">+AA581/H581</f>
        <v>1.6022604676110459E-2</v>
      </c>
      <c r="AD581" s="33"/>
      <c r="AE581" s="33">
        <f t="shared" si="1153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ref="AL581" si="1177">+AP581-AP580</f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ref="AR581" si="1178">+AL581/AP580</f>
        <v>4.3084922997045838E-3</v>
      </c>
      <c r="AS581" s="25"/>
      <c r="AT581" s="25"/>
      <c r="AU581" s="24"/>
      <c r="AV581" s="298">
        <f t="shared" ref="AV581" si="1179">+AP581/H581</f>
        <v>0.81413127083732362</v>
      </c>
      <c r="AW581" s="298"/>
      <c r="AX581" s="24">
        <f t="shared" ref="AX581" si="1180">+AP581/BW581</f>
        <v>61127.557692307695</v>
      </c>
      <c r="AY581" s="308"/>
      <c r="AZ581" s="111" t="s">
        <v>26</v>
      </c>
      <c r="BA581" s="65">
        <f t="shared" ref="BA581:BA582" si="1181">+BC581-BC580</f>
        <v>2200000</v>
      </c>
      <c r="BB581" s="66"/>
      <c r="BC581" s="66">
        <f>+BC580+2200000</f>
        <v>661813900</v>
      </c>
      <c r="BD581" s="66"/>
      <c r="BE581" s="66">
        <f t="shared" ref="BE581:BE582" si="1182">+D581</f>
        <v>92247</v>
      </c>
      <c r="BF581" s="66"/>
      <c r="BG581" s="144">
        <f t="shared" ref="BG581:BG582" si="1183">+BE581/BA581</f>
        <v>4.1930454545454549E-2</v>
      </c>
      <c r="BH581" s="66"/>
      <c r="BI581" s="170"/>
      <c r="BJ581" s="66"/>
      <c r="BK581" s="66"/>
      <c r="BL581" s="66"/>
      <c r="BM581" s="144"/>
      <c r="BN581" s="65">
        <f t="shared" ref="BN581" si="1184">+BC581/BW581</f>
        <v>1157017.3076923077</v>
      </c>
      <c r="BO581" s="66"/>
      <c r="BP581" s="66">
        <f t="shared" ref="BP581" si="1185">+BP580+BE581</f>
        <v>42040596</v>
      </c>
      <c r="BQ581" s="66"/>
      <c r="BR581" s="435">
        <f t="shared" ref="BR581" si="1186">+BP581/BC581</f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3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ref="H582" si="1187">+H581+D582</f>
        <v>43047349</v>
      </c>
      <c r="I582" s="16"/>
      <c r="J582" s="436">
        <f t="shared" ref="J582" si="1188">+D582/H581</f>
        <v>2.3231812814386208E-3</v>
      </c>
      <c r="K582" s="16"/>
      <c r="L582" s="16"/>
      <c r="M582" s="16"/>
      <c r="N582" s="16">
        <f t="shared" ref="N582" si="1189">SUM(D576:D582)</f>
        <v>539087</v>
      </c>
      <c r="O582" s="16">
        <f t="shared" si="1171"/>
        <v>75126.263525305403</v>
      </c>
      <c r="P582" s="41"/>
      <c r="Q582" s="17">
        <f t="shared" ref="Q582" si="1190">SUM(D576:D582)</f>
        <v>539087</v>
      </c>
      <c r="R582" s="16"/>
      <c r="S582" s="60">
        <f t="shared" ref="S582" si="1191">+(Q582-Q575)/Q575</f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ref="Z582" si="1192">SUM(W577:W582)</f>
        <v>7102</v>
      </c>
      <c r="AA582" s="33">
        <f t="shared" ref="AA582" si="1193">+AA581+W582</f>
        <v>689951</v>
      </c>
      <c r="AB582" s="33"/>
      <c r="AC582" s="46">
        <f t="shared" ref="AC582" si="1194">+AA582/H582</f>
        <v>1.6027723333206883E-2</v>
      </c>
      <c r="AD582" s="33"/>
      <c r="AE582" s="33">
        <f t="shared" si="1153"/>
        <v>1204.1029668411868</v>
      </c>
      <c r="AF582" s="50"/>
      <c r="AG582" s="33"/>
      <c r="AH582" s="33"/>
      <c r="AI582" s="213"/>
      <c r="AJ582" s="50"/>
      <c r="AK582" s="111"/>
      <c r="AL582" s="23">
        <f t="shared" ref="AL582" si="1195">+AP582-AP581</f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ref="AR582" si="1196">+AL582/AP581</f>
        <v>4.0751937875638539E-3</v>
      </c>
      <c r="AS582" s="25"/>
      <c r="AT582" s="25"/>
      <c r="AU582" s="24"/>
      <c r="AV582" s="298">
        <f t="shared" ref="AV582" si="1197">+AP582/H582</f>
        <v>0.81555433297413971</v>
      </c>
      <c r="AW582" s="298"/>
      <c r="AX582" s="24">
        <f t="shared" ref="AX582" si="1198">+AP582/BW582</f>
        <v>61269.549738219896</v>
      </c>
      <c r="AY582" s="308"/>
      <c r="AZ582" s="111"/>
      <c r="BA582" s="65">
        <f t="shared" si="1181"/>
        <v>2261407</v>
      </c>
      <c r="BB582" s="66"/>
      <c r="BC582" s="66">
        <v>664075307</v>
      </c>
      <c r="BD582" s="66"/>
      <c r="BE582" s="66">
        <f t="shared" si="1182"/>
        <v>99775</v>
      </c>
      <c r="BF582" s="66"/>
      <c r="BG582" s="144">
        <f t="shared" si="1183"/>
        <v>4.4120761985790263E-2</v>
      </c>
      <c r="BH582" s="66"/>
      <c r="BI582" s="170"/>
      <c r="BJ582" s="66"/>
      <c r="BK582" s="66"/>
      <c r="BL582" s="66"/>
      <c r="BM582" s="144"/>
      <c r="BN582" s="65">
        <f t="shared" ref="BN582" si="1199">+BC582/BW582</f>
        <v>1158944.6893542758</v>
      </c>
      <c r="BO582" s="66"/>
      <c r="BP582" s="66">
        <f t="shared" ref="BP582" si="1200">+BP581+BE582</f>
        <v>42140371</v>
      </c>
      <c r="BQ582" s="66"/>
      <c r="BR582" s="435">
        <f t="shared" ref="BR582" si="1201">+BP582/BC582</f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3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ref="H583" si="1202">+H582+D583</f>
        <v>43137029</v>
      </c>
      <c r="I583" s="16"/>
      <c r="J583" s="436">
        <f t="shared" ref="J583" si="1203">+D583/H582</f>
        <v>2.0832874052244192E-3</v>
      </c>
      <c r="K583" s="16"/>
      <c r="L583" s="16"/>
      <c r="M583" s="16"/>
      <c r="N583" s="16">
        <f t="shared" ref="N583" si="1204">SUM(D577:D583)</f>
        <v>520042</v>
      </c>
      <c r="O583" s="16">
        <f t="shared" ref="O583" si="1205">+H583/BW583</f>
        <v>75151.618466898959</v>
      </c>
      <c r="P583" s="41"/>
      <c r="Q583" s="17">
        <f t="shared" ref="Q583" si="1206">SUM(D577:D583)</f>
        <v>520042</v>
      </c>
      <c r="R583" s="16"/>
      <c r="S583" s="60">
        <f t="shared" ref="S583" si="1207">+(Q583-Q576)/Q576</f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ref="Z583" si="1208">SUM(W578:W583)</f>
        <v>6819</v>
      </c>
      <c r="AA583" s="33">
        <f t="shared" ref="AA583" si="1209">+AA582+W583</f>
        <v>691605</v>
      </c>
      <c r="AB583" s="33"/>
      <c r="AC583" s="46">
        <f t="shared" ref="AC583" si="1210">+AA583/H583</f>
        <v>1.6032745324208581E-2</v>
      </c>
      <c r="AD583" s="33"/>
      <c r="AE583" s="33">
        <f t="shared" ref="AE583" si="1211">+AA583/BW583</f>
        <v>1204.8867595818815</v>
      </c>
      <c r="AF583" s="50"/>
      <c r="AG583" s="33"/>
      <c r="AH583" s="33"/>
      <c r="AI583" s="213"/>
      <c r="AJ583" s="50"/>
      <c r="AK583" s="111"/>
      <c r="AL583" s="23">
        <f t="shared" ref="AL583" si="1212">+AP583-AP582</f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ref="AR583" si="1213">+AL583/AP582</f>
        <v>2.7859042575918069E-3</v>
      </c>
      <c r="AS583" s="25"/>
      <c r="AT583" s="25"/>
      <c r="AU583" s="24"/>
      <c r="AV583" s="298">
        <f t="shared" ref="AV583" si="1214">+AP583/H583</f>
        <v>0.81612616390433379</v>
      </c>
      <c r="AW583" s="298"/>
      <c r="AX583" s="24">
        <f t="shared" ref="AX583" si="1215">+AP583/BW583</f>
        <v>61333.202090592335</v>
      </c>
      <c r="AY583" s="308"/>
      <c r="AZ583" s="111"/>
      <c r="BA583" s="65">
        <f t="shared" ref="BA583" si="1216">+BC583-BC582</f>
        <v>1805837</v>
      </c>
      <c r="BB583" s="66"/>
      <c r="BC583" s="66">
        <v>665881144</v>
      </c>
      <c r="BD583" s="66"/>
      <c r="BE583" s="66">
        <f t="shared" ref="BE583" si="1217">+D583</f>
        <v>89680</v>
      </c>
      <c r="BF583" s="66"/>
      <c r="BG583" s="144">
        <f t="shared" ref="BG583" si="1218">+BE583/BA583</f>
        <v>4.9661182044669593E-2</v>
      </c>
      <c r="BH583" s="66"/>
      <c r="BI583" s="170"/>
      <c r="BJ583" s="66"/>
      <c r="BK583" s="66"/>
      <c r="BL583" s="66"/>
      <c r="BM583" s="144"/>
      <c r="BN583" s="65">
        <f t="shared" ref="BN583" si="1219">+BC583/BW583</f>
        <v>1160071.6794425086</v>
      </c>
      <c r="BO583" s="66"/>
      <c r="BP583" s="66">
        <f t="shared" ref="BP583" si="1220">+BP582+BE583</f>
        <v>42230051</v>
      </c>
      <c r="BQ583" s="66"/>
      <c r="BR583" s="435">
        <f t="shared" ref="BR583" si="1221">+BP583/BC583</f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3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" si="1222">+H583+D584</f>
        <v>43229995</v>
      </c>
      <c r="I584" s="16"/>
      <c r="J584" s="436">
        <f t="shared" ref="J584" si="1223">+D584/H583</f>
        <v>2.1551321951263727E-3</v>
      </c>
      <c r="K584" s="16"/>
      <c r="L584" s="16"/>
      <c r="M584" s="16"/>
      <c r="N584" s="16">
        <f t="shared" ref="N584" si="1224">SUM(D578:D584)</f>
        <v>506710</v>
      </c>
      <c r="O584" s="16">
        <f t="shared" ref="O584" si="1225">+H584/BW584</f>
        <v>75182.600000000006</v>
      </c>
      <c r="P584" s="41"/>
      <c r="Q584" s="17">
        <f t="shared" ref="Q584" si="1226">SUM(D578:D584)</f>
        <v>506710</v>
      </c>
      <c r="R584" s="16"/>
      <c r="S584" s="60">
        <f t="shared" ref="S584" si="1227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" si="1228">SUM(W579:W584)</f>
        <v>7943</v>
      </c>
      <c r="AA584" s="33">
        <f t="shared" ref="AA584" si="1229">+AA583+W584</f>
        <v>693310</v>
      </c>
      <c r="AB584" s="33"/>
      <c r="AC584" s="46">
        <f t="shared" ref="AC584" si="1230">+AA584/H584</f>
        <v>1.6037707152175243E-2</v>
      </c>
      <c r="AD584" s="33"/>
      <c r="AE584" s="33">
        <f t="shared" ref="AE584" si="1231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" si="1232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" si="1233">+AL584/AP583</f>
        <v>2.8075067650406085E-3</v>
      </c>
      <c r="AS584" s="25"/>
      <c r="AT584" s="25"/>
      <c r="AU584" s="24"/>
      <c r="AV584" s="298">
        <f t="shared" ref="AV584" si="1234">+AP584/H584</f>
        <v>0.81665743889167697</v>
      </c>
      <c r="AW584" s="298"/>
      <c r="AX584" s="24">
        <f t="shared" ref="AX584" si="1235">+AP584/BW584</f>
        <v>61398.42956521739</v>
      </c>
      <c r="AY584" s="308"/>
      <c r="AZ584" s="111"/>
      <c r="BA584" s="65">
        <f t="shared" ref="BA584" si="1236">+BC584-BC583</f>
        <v>1950623</v>
      </c>
      <c r="BB584" s="66"/>
      <c r="BC584" s="66">
        <v>667831767</v>
      </c>
      <c r="BD584" s="66"/>
      <c r="BE584" s="66">
        <f t="shared" ref="BE584" si="1237">+D584</f>
        <v>92966</v>
      </c>
      <c r="BF584" s="66"/>
      <c r="BG584" s="144">
        <f t="shared" ref="BG584" si="1238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" si="1239">+BC584/BW584</f>
        <v>1161446.5513043478</v>
      </c>
      <c r="BO584" s="66"/>
      <c r="BP584" s="66">
        <f t="shared" ref="BP584" si="1240">+BP583+BE584</f>
        <v>42323017</v>
      </c>
      <c r="BQ584" s="66"/>
      <c r="BR584" s="435">
        <f t="shared" ref="BR584" si="1241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3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ref="H585" si="1242">+H584+D585</f>
        <v>43263905</v>
      </c>
      <c r="I585" s="16"/>
      <c r="J585" s="436">
        <f t="shared" ref="J585" si="1243">+D585/H584</f>
        <v>7.8440906597375274E-4</v>
      </c>
      <c r="K585" s="16"/>
      <c r="L585" s="16"/>
      <c r="M585" s="16"/>
      <c r="N585" s="16">
        <f t="shared" ref="N585" si="1244">SUM(D579:D585)</f>
        <v>498263</v>
      </c>
      <c r="O585" s="16">
        <f t="shared" ref="O585" si="1245">+H585/BW585</f>
        <v>75110.946180555562</v>
      </c>
      <c r="P585" s="41"/>
      <c r="Q585" s="17">
        <f t="shared" ref="Q585" si="1246">SUM(D579:D585)</f>
        <v>498263</v>
      </c>
      <c r="R585" s="16"/>
      <c r="S585" s="60">
        <f t="shared" ref="S585" si="1247">+(Q585-Q578)/Q578</f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ref="Z585" si="1248">SUM(W580:W585)</f>
        <v>7890</v>
      </c>
      <c r="AA585" s="33">
        <f t="shared" ref="AA585" si="1249">+AA584+W585</f>
        <v>693774</v>
      </c>
      <c r="AB585" s="33"/>
      <c r="AC585" s="46">
        <f t="shared" ref="AC585" si="1250">+AA585/H585</f>
        <v>1.603586176513655E-2</v>
      </c>
      <c r="AD585" s="33"/>
      <c r="AE585" s="33">
        <f t="shared" ref="AE585" si="1251">+AA585/BW585</f>
        <v>1204.46875</v>
      </c>
      <c r="AF585" s="50"/>
      <c r="AG585" s="33"/>
      <c r="AH585" s="33"/>
      <c r="AI585" s="213"/>
      <c r="AJ585" s="50"/>
      <c r="AK585" s="111"/>
      <c r="AL585" s="23">
        <f t="shared" ref="AL585" si="1252">+AP585-AP584</f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ref="AR585" si="1253">+AL585/AP584</f>
        <v>1.3665836007645232E-3</v>
      </c>
      <c r="AS585" s="25"/>
      <c r="AT585" s="25"/>
      <c r="AU585" s="24"/>
      <c r="AV585" s="298">
        <f t="shared" ref="AV585" si="1254">+AP585/H585</f>
        <v>0.81713250341133103</v>
      </c>
      <c r="AW585" s="298"/>
      <c r="AX585" s="24">
        <f t="shared" ref="AX585" si="1255">+AP585/BW585</f>
        <v>61375.595486111109</v>
      </c>
      <c r="AY585" s="308"/>
      <c r="AZ585" s="111"/>
      <c r="BA585" s="65">
        <f t="shared" ref="BA585" si="1256">+BC585-BC584</f>
        <v>543948</v>
      </c>
      <c r="BB585" s="66"/>
      <c r="BC585" s="66">
        <v>668375715</v>
      </c>
      <c r="BD585" s="66"/>
      <c r="BE585" s="66">
        <f t="shared" ref="BE585" si="1257">+D585</f>
        <v>33910</v>
      </c>
      <c r="BF585" s="66"/>
      <c r="BG585" s="144">
        <f t="shared" ref="BG585" si="1258">+BE585/BA585</f>
        <v>6.2340517843617403E-2</v>
      </c>
      <c r="BH585" s="66"/>
      <c r="BI585" s="170"/>
      <c r="BJ585" s="66"/>
      <c r="BK585" s="66"/>
      <c r="BL585" s="66"/>
      <c r="BM585" s="144"/>
      <c r="BN585" s="65">
        <f t="shared" ref="BN585" si="1259">+BC585/BW585</f>
        <v>1160374.5052083333</v>
      </c>
      <c r="BO585" s="66"/>
      <c r="BP585" s="66">
        <f t="shared" ref="BP585" si="1260">+BP584+BE585</f>
        <v>42356927</v>
      </c>
      <c r="BQ585" s="66"/>
      <c r="BR585" s="435">
        <f t="shared" ref="BR585" si="1261">+BP585/BC585</f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3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ref="H586" si="1262">+H585+D586</f>
        <v>43281852</v>
      </c>
      <c r="I586" s="16"/>
      <c r="J586" s="436">
        <f t="shared" ref="J586" si="1263">+D586/H585</f>
        <v>4.1482616975975701E-4</v>
      </c>
      <c r="K586" s="16"/>
      <c r="L586" s="16"/>
      <c r="M586" s="16"/>
      <c r="N586" s="16">
        <f t="shared" ref="N586" si="1264">SUM(D580:D586)</f>
        <v>491516</v>
      </c>
      <c r="O586" s="16">
        <f t="shared" ref="O586" si="1265">+H586/BW586</f>
        <v>75011.875216637782</v>
      </c>
      <c r="P586" s="41"/>
      <c r="Q586" s="17">
        <f t="shared" ref="Q586" si="1266">SUM(D580:D586)</f>
        <v>491516</v>
      </c>
      <c r="R586" s="16"/>
      <c r="S586" s="60">
        <f t="shared" ref="S586" si="1267">+(Q586-Q579)/Q579</f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ref="Z586" si="1268">SUM(W581:W586)</f>
        <v>7400</v>
      </c>
      <c r="AA586" s="33">
        <f t="shared" ref="AA586" si="1269">+AA585+W586</f>
        <v>693935</v>
      </c>
      <c r="AB586" s="33"/>
      <c r="AC586" s="46">
        <f t="shared" ref="AC586" si="1270">+AA586/H586</f>
        <v>1.6032932232197459E-2</v>
      </c>
      <c r="AD586" s="33"/>
      <c r="AE586" s="33">
        <f t="shared" ref="AE586" si="1271">+AA586/BW586</f>
        <v>1202.6603119584056</v>
      </c>
      <c r="AF586" s="50"/>
      <c r="AG586" s="33"/>
      <c r="AH586" s="33"/>
      <c r="AI586" s="213"/>
      <c r="AJ586" s="50"/>
      <c r="AK586" s="111"/>
      <c r="AL586" s="23">
        <f t="shared" ref="AL586" si="1272">+AP586-AP585</f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ref="AR586" si="1273">+AL586/AP585</f>
        <v>6.294349429682779E-4</v>
      </c>
      <c r="AS586" s="25"/>
      <c r="AT586" s="25"/>
      <c r="AU586" s="24"/>
      <c r="AV586" s="298">
        <f t="shared" ref="AV586" si="1274">+AP586/H586</f>
        <v>0.81730779450010593</v>
      </c>
      <c r="AW586" s="298"/>
      <c r="AX586" s="24">
        <f t="shared" ref="AX586" si="1275">+AP586/BW586</f>
        <v>61307.790294627383</v>
      </c>
      <c r="AY586" s="308"/>
      <c r="AZ586" s="111"/>
      <c r="BA586" s="65">
        <f t="shared" ref="BA586" si="1276">+BC586-BC585</f>
        <v>393976</v>
      </c>
      <c r="BB586" s="66"/>
      <c r="BC586" s="66">
        <v>668769691</v>
      </c>
      <c r="BD586" s="66"/>
      <c r="BE586" s="66">
        <f t="shared" ref="BE586" si="1277">+D586</f>
        <v>17947</v>
      </c>
      <c r="BF586" s="66"/>
      <c r="BG586" s="144">
        <f t="shared" ref="BG586" si="1278">+BE586/BA586</f>
        <v>4.5553536256015596E-2</v>
      </c>
      <c r="BH586" s="66"/>
      <c r="BI586" s="170"/>
      <c r="BJ586" s="66"/>
      <c r="BK586" s="66"/>
      <c r="BL586" s="66"/>
      <c r="BM586" s="144"/>
      <c r="BN586" s="65">
        <f t="shared" ref="BN586" si="1279">+BC586/BW586</f>
        <v>1159046.2582322357</v>
      </c>
      <c r="BO586" s="66"/>
      <c r="BP586" s="66">
        <f t="shared" ref="BP586" si="1280">+BP585+BE586</f>
        <v>42374874</v>
      </c>
      <c r="BQ586" s="66"/>
      <c r="BR586" s="435">
        <f t="shared" ref="BR586" si="1281">+BP586/BC586</f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3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ref="H587" si="1282">+H586+D587</f>
        <v>43334987</v>
      </c>
      <c r="I587" s="16"/>
      <c r="J587" s="436">
        <f t="shared" ref="J587" si="1283">+D587/H586</f>
        <v>1.2276507946101752E-3</v>
      </c>
      <c r="K587" s="16"/>
      <c r="L587" s="16"/>
      <c r="M587" s="16"/>
      <c r="N587" s="16">
        <f t="shared" ref="N587" si="1284">SUM(D581:D587)</f>
        <v>479660</v>
      </c>
      <c r="O587" s="16">
        <f t="shared" ref="O587" si="1285">+H587/BW587</f>
        <v>74974.025951557094</v>
      </c>
      <c r="P587" s="41"/>
      <c r="Q587" s="17">
        <f t="shared" ref="Q587" si="1286">SUM(D581:D587)</f>
        <v>479660</v>
      </c>
      <c r="R587" s="16"/>
      <c r="S587" s="60">
        <f t="shared" ref="S587" si="1287">+(Q587-Q580)/Q580</f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ref="Z587" si="1288">SUM(W582:W587)</f>
        <v>6487</v>
      </c>
      <c r="AA587" s="33">
        <f t="shared" ref="AA587" si="1289">+AA586+W587</f>
        <v>694619</v>
      </c>
      <c r="AB587" s="33"/>
      <c r="AC587" s="46">
        <f t="shared" ref="AC587" si="1290">+AA587/H587</f>
        <v>1.602905753727352E-2</v>
      </c>
      <c r="AD587" s="33"/>
      <c r="AE587" s="33">
        <f t="shared" ref="AE587" si="1291">+AA587/BW587</f>
        <v>1201.7629757785467</v>
      </c>
      <c r="AF587" s="50"/>
      <c r="AG587" s="33"/>
      <c r="AH587" s="33"/>
      <c r="AI587" s="213"/>
      <c r="AJ587" s="50"/>
      <c r="AK587" s="111"/>
      <c r="AL587" s="23">
        <f t="shared" ref="AL587" si="1292">+AP587-AP586</f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ref="AR587" si="1293">+AL587/AP586</f>
        <v>5.6231032468357593E-3</v>
      </c>
      <c r="AS587" s="25"/>
      <c r="AT587" s="25"/>
      <c r="AU587" s="24"/>
      <c r="AV587" s="298">
        <f t="shared" ref="AV587" si="1294">+AP587/H587</f>
        <v>0.82089582719847132</v>
      </c>
      <c r="AW587" s="298"/>
      <c r="AX587" s="24">
        <f t="shared" ref="AX587" si="1295">+AP587/BW587</f>
        <v>61545.865051903114</v>
      </c>
      <c r="AY587" s="308"/>
      <c r="AZ587" s="111"/>
      <c r="BA587" s="65">
        <f t="shared" ref="BA587" si="1296">+BC587-BC586</f>
        <v>3763587</v>
      </c>
      <c r="BB587" s="66"/>
      <c r="BC587" s="66">
        <v>672533278</v>
      </c>
      <c r="BD587" s="66"/>
      <c r="BE587" s="66">
        <f t="shared" ref="BE587" si="1297">+D587</f>
        <v>53135</v>
      </c>
      <c r="BF587" s="66"/>
      <c r="BG587" s="144">
        <f t="shared" ref="BG587" si="1298">+BE587/BA587</f>
        <v>1.4118180342317051E-2</v>
      </c>
      <c r="BH587" s="66"/>
      <c r="BI587" s="170"/>
      <c r="BJ587" s="66"/>
      <c r="BK587" s="66"/>
      <c r="BL587" s="66"/>
      <c r="BM587" s="144"/>
      <c r="BN587" s="65">
        <f t="shared" ref="BN587" si="1299">+BC587/BW587</f>
        <v>1163552.3840830449</v>
      </c>
      <c r="BO587" s="66"/>
      <c r="BP587" s="66">
        <f t="shared" ref="BP587" si="1300">+BP586+BE587</f>
        <v>42428009</v>
      </c>
      <c r="BQ587" s="66"/>
      <c r="BR587" s="435">
        <f t="shared" ref="BR587" si="1301">+BP587/BC587</f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3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ref="H588" si="1302">+H587+D588</f>
        <v>43406796</v>
      </c>
      <c r="I588" s="16"/>
      <c r="J588" s="436">
        <f t="shared" ref="J588" si="1303">+D588/H587</f>
        <v>1.6570675329843759E-3</v>
      </c>
      <c r="K588" s="16"/>
      <c r="L588" s="16"/>
      <c r="M588" s="16"/>
      <c r="N588" s="16">
        <f t="shared" ref="N588" si="1304">SUM(D582:D588)</f>
        <v>459222</v>
      </c>
      <c r="O588" s="16">
        <f t="shared" ref="O588" si="1305">+H588/BW588</f>
        <v>74968.559585492229</v>
      </c>
      <c r="P588" s="41"/>
      <c r="Q588" s="17">
        <f t="shared" ref="Q588" si="1306">SUM(D582:D588)</f>
        <v>459222</v>
      </c>
      <c r="R588" s="16"/>
      <c r="S588" s="60">
        <f t="shared" ref="S588" si="1307">+(Q588-Q581)/Q581</f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ref="Z588" si="1308">SUM(W583:W588)</f>
        <v>6231</v>
      </c>
      <c r="AA588" s="33">
        <f t="shared" ref="AA588" si="1309">+AA587+W588</f>
        <v>696182</v>
      </c>
      <c r="AB588" s="33"/>
      <c r="AC588" s="46">
        <f t="shared" ref="AC588" si="1310">+AA588/H588</f>
        <v>1.6038548433752169E-2</v>
      </c>
      <c r="AD588" s="33"/>
      <c r="AE588" s="33">
        <f t="shared" ref="AE588" si="1311">+AA588/BW588</f>
        <v>1202.3868739205527</v>
      </c>
      <c r="AF588" s="50"/>
      <c r="AG588" s="33"/>
      <c r="AH588" s="33"/>
      <c r="AI588" s="213"/>
      <c r="AJ588" s="50"/>
      <c r="AK588" s="111"/>
      <c r="AL588" s="23">
        <f t="shared" ref="AL588" si="1312">+AP588-AP587</f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ref="AR588" si="1313">+AL588/AP587</f>
        <v>3.8461484402298228E-3</v>
      </c>
      <c r="AS588" s="25"/>
      <c r="AT588" s="25"/>
      <c r="AU588" s="24"/>
      <c r="AV588" s="298">
        <f t="shared" ref="AV588" si="1314">+AP588/H588</f>
        <v>0.82268986174423009</v>
      </c>
      <c r="AW588" s="298"/>
      <c r="AX588" s="24">
        <f t="shared" ref="AX588" si="1315">+AP588/BW588</f>
        <v>61675.87392055268</v>
      </c>
      <c r="AY588" s="308"/>
      <c r="AZ588" s="111"/>
      <c r="BA588" s="65">
        <f t="shared" ref="BA588" si="1316">+BC588-BC587</f>
        <v>1445773</v>
      </c>
      <c r="BB588" s="66"/>
      <c r="BC588" s="66">
        <v>673979051</v>
      </c>
      <c r="BD588" s="66"/>
      <c r="BE588" s="66">
        <f t="shared" ref="BE588" si="1317">+D588</f>
        <v>71809</v>
      </c>
      <c r="BF588" s="66"/>
      <c r="BG588" s="144">
        <f t="shared" ref="BG588" si="1318">+BE588/BA588</f>
        <v>4.9668239758246975E-2</v>
      </c>
      <c r="BH588" s="66"/>
      <c r="BI588" s="170"/>
      <c r="BJ588" s="66"/>
      <c r="BK588" s="66"/>
      <c r="BL588" s="66"/>
      <c r="BM588" s="144"/>
      <c r="BN588" s="65">
        <f t="shared" ref="BN588" si="1319">+BC588/BW588</f>
        <v>1164039.8117443868</v>
      </c>
      <c r="BO588" s="66"/>
      <c r="BP588" s="66">
        <f t="shared" ref="BP588" si="1320">+BP587+BE588</f>
        <v>42499818</v>
      </c>
      <c r="BQ588" s="66"/>
      <c r="BR588" s="435">
        <f t="shared" ref="BR588" si="1321">+BP588/BC588</f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3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ref="H589" si="1322">+H588+D589</f>
        <v>43487221</v>
      </c>
      <c r="I589" s="16"/>
      <c r="J589" s="436">
        <f t="shared" ref="J589" si="1323">+D589/H588</f>
        <v>1.8528204661776926E-3</v>
      </c>
      <c r="K589" s="16"/>
      <c r="L589" s="16"/>
      <c r="M589" s="16"/>
      <c r="N589" s="16">
        <f t="shared" ref="N589" si="1324">SUM(D583:D589)</f>
        <v>439872</v>
      </c>
      <c r="O589" s="16">
        <f t="shared" ref="O589" si="1325">+H589/BW589</f>
        <v>74977.967241379316</v>
      </c>
      <c r="P589" s="41"/>
      <c r="Q589" s="17">
        <f t="shared" ref="Q589" si="1326">SUM(D583:D589)</f>
        <v>439872</v>
      </c>
      <c r="R589" s="16"/>
      <c r="S589" s="60">
        <f t="shared" ref="S589" si="1327">+(Q589-Q582)/Q582</f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ref="Z589" si="1328">SUM(W584:W589)</f>
        <v>6582</v>
      </c>
      <c r="AA589" s="33">
        <f t="shared" ref="AA589" si="1329">+AA588+W589</f>
        <v>698187</v>
      </c>
      <c r="AB589" s="33"/>
      <c r="AC589" s="46">
        <f t="shared" ref="AC589" si="1330">+AA589/H589</f>
        <v>1.60549923390138E-2</v>
      </c>
      <c r="AD589" s="33"/>
      <c r="AE589" s="33">
        <f t="shared" ref="AE589" si="1331">+AA589/BW589</f>
        <v>1203.7706896551724</v>
      </c>
      <c r="AF589" s="50"/>
      <c r="AG589" s="33"/>
      <c r="AH589" s="33"/>
      <c r="AI589" s="213"/>
      <c r="AJ589" s="50"/>
      <c r="AK589" s="111"/>
      <c r="AL589" s="23">
        <f t="shared" ref="AL589" si="1332">+AP589-AP588</f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ref="AR589" si="1333">+AL589/AP588</f>
        <v>2.9121824717894661E-3</v>
      </c>
      <c r="AS589" s="25"/>
      <c r="AT589" s="25"/>
      <c r="AU589" s="24"/>
      <c r="AV589" s="298">
        <f t="shared" ref="AV589" si="1334">+AP589/H589</f>
        <v>0.8235597763306145</v>
      </c>
      <c r="AW589" s="298"/>
      <c r="AX589" s="24">
        <f t="shared" ref="AX589" si="1335">+AP589/BW589</f>
        <v>61748.837931034483</v>
      </c>
      <c r="AY589" s="308"/>
      <c r="AZ589" s="111"/>
      <c r="BA589" s="65">
        <f t="shared" ref="BA589" si="1336">+BC589-BC588</f>
        <v>1636577</v>
      </c>
      <c r="BB589" s="66"/>
      <c r="BC589" s="66">
        <v>675615628</v>
      </c>
      <c r="BD589" s="66"/>
      <c r="BE589" s="66">
        <f t="shared" ref="BE589" si="1337">+D589</f>
        <v>80425</v>
      </c>
      <c r="BF589" s="66"/>
      <c r="BG589" s="144">
        <f t="shared" ref="BG589" si="1338">+BE589/BA589</f>
        <v>4.9142203513797396E-2</v>
      </c>
      <c r="BH589" s="66"/>
      <c r="BI589" s="170"/>
      <c r="BJ589" s="66"/>
      <c r="BK589" s="66"/>
      <c r="BL589" s="66"/>
      <c r="BM589" s="144"/>
      <c r="BN589" s="65">
        <f t="shared" ref="BN589" si="1339">+BC589/BW589</f>
        <v>1164854.5310344826</v>
      </c>
      <c r="BO589" s="66"/>
      <c r="BP589" s="66">
        <f t="shared" ref="BP589" si="1340">+BP588+BE589</f>
        <v>42580243</v>
      </c>
      <c r="BQ589" s="66"/>
      <c r="BR589" s="435">
        <f t="shared" ref="BR589" si="1341">+BP589/BC589</f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3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ref="H590" si="1342">+H589+D590</f>
        <v>43568056</v>
      </c>
      <c r="I590" s="16"/>
      <c r="J590" s="436">
        <f t="shared" ref="J590" si="1343">+D590/H589</f>
        <v>1.8588219284005295E-3</v>
      </c>
      <c r="K590" s="16"/>
      <c r="L590" s="16"/>
      <c r="M590" s="16"/>
      <c r="N590" s="16">
        <f t="shared" ref="N590" si="1344">SUM(D584:D590)</f>
        <v>431027</v>
      </c>
      <c r="O590" s="16">
        <f t="shared" ref="O590" si="1345">+H590/BW590</f>
        <v>74988.048192771079</v>
      </c>
      <c r="P590" s="41"/>
      <c r="Q590" s="17">
        <f t="shared" ref="Q590" si="1346">SUM(D584:D590)</f>
        <v>431027</v>
      </c>
      <c r="R590" s="16"/>
      <c r="S590" s="60">
        <f t="shared" ref="S590" si="1347">+(Q590-Q583)/Q583</f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ref="Z590" si="1348">SUM(W585:W590)</f>
        <v>6305</v>
      </c>
      <c r="AA590" s="33">
        <f t="shared" ref="AA590" si="1349">+AA589+W590</f>
        <v>699615</v>
      </c>
      <c r="AB590" s="33"/>
      <c r="AC590" s="46">
        <f t="shared" ref="AC590" si="1350">+AA590/H590</f>
        <v>1.6057980645269095E-2</v>
      </c>
      <c r="AD590" s="33"/>
      <c r="AE590" s="33">
        <f t="shared" ref="AE590" si="1351">+AA590/BW590</f>
        <v>1204.1566265060242</v>
      </c>
      <c r="AF590" s="50"/>
      <c r="AG590" s="33"/>
      <c r="AH590" s="33"/>
      <c r="AI590" s="213"/>
      <c r="AJ590" s="50"/>
      <c r="AK590" s="111"/>
      <c r="AL590" s="23">
        <f t="shared" ref="AL590" si="1352">+AP590-AP589</f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ref="AR590" si="1353">+AL590/AP589</f>
        <v>2.3374724404976936E-3</v>
      </c>
      <c r="AS590" s="25"/>
      <c r="AT590" s="25"/>
      <c r="AU590" s="24"/>
      <c r="AV590" s="298">
        <f t="shared" ref="AV590" si="1354">+AP590/H590</f>
        <v>0.82395324225620714</v>
      </c>
      <c r="AW590" s="298"/>
      <c r="AX590" s="24">
        <f t="shared" ref="AX590" si="1355">+AP590/BW590</f>
        <v>61786.645438898449</v>
      </c>
      <c r="AY590" s="308"/>
      <c r="AZ590" s="111"/>
      <c r="BA590" s="65">
        <f t="shared" ref="BA590" si="1356">+BC590-BC589</f>
        <v>1676971</v>
      </c>
      <c r="BB590" s="66"/>
      <c r="BC590" s="66">
        <v>677292599</v>
      </c>
      <c r="BD590" s="66"/>
      <c r="BE590" s="66">
        <f t="shared" ref="BE590" si="1357">+D590</f>
        <v>80835</v>
      </c>
      <c r="BF590" s="66"/>
      <c r="BG590" s="144">
        <f t="shared" ref="BG590" si="1358">+BE590/BA590</f>
        <v>4.8202980254279888E-2</v>
      </c>
      <c r="BH590" s="66"/>
      <c r="BI590" s="170"/>
      <c r="BJ590" s="66"/>
      <c r="BK590" s="66"/>
      <c r="BL590" s="66"/>
      <c r="BM590" s="144"/>
      <c r="BN590" s="65">
        <f t="shared" ref="BN590" si="1359">+BC590/BW590</f>
        <v>1165735.9707401032</v>
      </c>
      <c r="BO590" s="66"/>
      <c r="BP590" s="66">
        <f t="shared" ref="BP590" si="1360">+BP589+BE590</f>
        <v>42661078</v>
      </c>
      <c r="BQ590" s="66"/>
      <c r="BR590" s="435">
        <f t="shared" ref="BR590" si="1361">+BP590/BC590</f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3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ref="H591" si="1362">+H590+D591</f>
        <v>43650494</v>
      </c>
      <c r="I591" s="16"/>
      <c r="J591" s="436">
        <f t="shared" ref="J591" si="1363">+D591/H590</f>
        <v>1.8921661319935873E-3</v>
      </c>
      <c r="K591" s="16"/>
      <c r="L591" s="16"/>
      <c r="M591" s="16"/>
      <c r="N591" s="16">
        <f t="shared" ref="N591" si="1364">SUM(D585:D591)</f>
        <v>420499</v>
      </c>
      <c r="O591" s="16">
        <f t="shared" ref="O591" si="1365">+H591/BW591</f>
        <v>75000.848797250859</v>
      </c>
      <c r="P591" s="41"/>
      <c r="Q591" s="17">
        <f t="shared" ref="Q591" si="1366">SUM(D585:D591)</f>
        <v>420499</v>
      </c>
      <c r="R591" s="16"/>
      <c r="S591" s="60">
        <f t="shared" ref="S591" si="1367">+(Q591-Q584)/Q584</f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ref="Z591" si="1368">SUM(W586:W591)</f>
        <v>7451</v>
      </c>
      <c r="AA591" s="33">
        <f t="shared" ref="AA591" si="1369">+AA590+W591</f>
        <v>701225</v>
      </c>
      <c r="AB591" s="33"/>
      <c r="AC591" s="46">
        <f t="shared" ref="AC591" si="1370">+AA591/H591</f>
        <v>1.6064537551396325E-2</v>
      </c>
      <c r="AD591" s="33"/>
      <c r="AE591" s="33">
        <f t="shared" ref="AE591" si="1371">+AA591/BW591</f>
        <v>1204.8539518900343</v>
      </c>
      <c r="AF591" s="50"/>
      <c r="AG591" s="33"/>
      <c r="AH591" s="33"/>
      <c r="AI591" s="213"/>
      <c r="AJ591" s="50"/>
      <c r="AK591" s="111"/>
      <c r="AL591" s="23">
        <f t="shared" ref="AL591" si="1372">+AP591-AP590</f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ref="AR591" si="1373">+AL591/AP590</f>
        <v>2.8631088810667968E-3</v>
      </c>
      <c r="AS591" s="25"/>
      <c r="AT591" s="25"/>
      <c r="AU591" s="24"/>
      <c r="AV591" s="298">
        <f t="shared" ref="AV591" si="1374">+AP591/H591</f>
        <v>0.82475174278669106</v>
      </c>
      <c r="AW591" s="298"/>
      <c r="AX591" s="24">
        <f t="shared" ref="AX591" si="1375">+AP591/BW591</f>
        <v>61857.080756013747</v>
      </c>
      <c r="AY591" s="308"/>
      <c r="AZ591" s="111"/>
      <c r="BA591" s="65">
        <f t="shared" ref="BA591" si="1376">+BC591-BC590</f>
        <v>1815348</v>
      </c>
      <c r="BB591" s="66"/>
      <c r="BC591" s="66">
        <v>679107947</v>
      </c>
      <c r="BD591" s="66"/>
      <c r="BE591" s="66">
        <f t="shared" ref="BE591" si="1377">+D591</f>
        <v>82438</v>
      </c>
      <c r="BF591" s="66"/>
      <c r="BG591" s="144">
        <f t="shared" ref="BG591" si="1378">+BE591/BA591</f>
        <v>4.5411678642331942E-2</v>
      </c>
      <c r="BH591" s="66"/>
      <c r="BI591" s="170"/>
      <c r="BJ591" s="66"/>
      <c r="BK591" s="66"/>
      <c r="BL591" s="66"/>
      <c r="BM591" s="144"/>
      <c r="BN591" s="65">
        <f t="shared" ref="BN591" si="1379">+BC591/BW591</f>
        <v>1166852.1426116838</v>
      </c>
      <c r="BO591" s="66"/>
      <c r="BP591" s="66">
        <f t="shared" ref="BP591" si="1380">+BP590+BE591</f>
        <v>42743516</v>
      </c>
      <c r="BQ591" s="66"/>
      <c r="BR591" s="435">
        <f t="shared" ref="BR591" si="1381">+BP591/BC591</f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3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ref="H592" si="1382">+H591+D592</f>
        <v>43679318</v>
      </c>
      <c r="I592" s="16"/>
      <c r="J592" s="436">
        <f t="shared" ref="J592" si="1383">+D592/H591</f>
        <v>6.603361693913476E-4</v>
      </c>
      <c r="K592" s="16"/>
      <c r="L592" s="16"/>
      <c r="M592" s="16"/>
      <c r="N592" s="16">
        <f t="shared" ref="N592" si="1384">SUM(D586:D592)</f>
        <v>415413</v>
      </c>
      <c r="O592" s="16">
        <f t="shared" ref="O592" si="1385">+H592/BW592</f>
        <v>74921.64322469983</v>
      </c>
      <c r="P592" s="41"/>
      <c r="Q592" s="17">
        <f t="shared" ref="Q592" si="1386">SUM(D586:D592)</f>
        <v>415413</v>
      </c>
      <c r="R592" s="16"/>
      <c r="S592" s="60">
        <f t="shared" ref="S592" si="1387">+(Q592-Q585)/Q585</f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ref="Z592" si="1388">SUM(W587:W592)</f>
        <v>7774</v>
      </c>
      <c r="AA592" s="33">
        <f t="shared" ref="AA592" si="1389">+AA591+W592</f>
        <v>701709</v>
      </c>
      <c r="AB592" s="33"/>
      <c r="AC592" s="46">
        <f t="shared" ref="AC592" si="1390">+AA592/H592</f>
        <v>1.6065017315517609E-2</v>
      </c>
      <c r="AD592" s="33"/>
      <c r="AE592" s="33">
        <f t="shared" ref="AE592" si="1391">+AA592/BW592</f>
        <v>1203.6174957118353</v>
      </c>
      <c r="AF592" s="50"/>
      <c r="AG592" s="33"/>
      <c r="AH592" s="33"/>
      <c r="AI592" s="213"/>
      <c r="AJ592" s="50"/>
      <c r="AK592" s="111"/>
      <c r="AL592" s="23">
        <f t="shared" ref="AL592" si="1392">+AP592-AP591</f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ref="AR592" si="1393">+AL592/AP591</f>
        <v>9.1845127643061248E-4</v>
      </c>
      <c r="AS592" s="25"/>
      <c r="AT592" s="25"/>
      <c r="AU592" s="24"/>
      <c r="AV592" s="298">
        <f t="shared" ref="AV592" si="1394">+AP592/H592</f>
        <v>0.82496448319087767</v>
      </c>
      <c r="AW592" s="298"/>
      <c r="AX592" s="24">
        <f t="shared" ref="AX592" si="1395">+AP592/BW592</f>
        <v>61807.694682675814</v>
      </c>
      <c r="AY592" s="308"/>
      <c r="AZ592" s="111"/>
      <c r="BA592" s="65">
        <f t="shared" ref="BA592" si="1396">+BC592-BC591</f>
        <v>472974</v>
      </c>
      <c r="BB592" s="66"/>
      <c r="BC592" s="66">
        <v>679580921</v>
      </c>
      <c r="BD592" s="66"/>
      <c r="BE592" s="66">
        <f t="shared" ref="BE592" si="1397">+D592</f>
        <v>28824</v>
      </c>
      <c r="BF592" s="66"/>
      <c r="BG592" s="144">
        <f t="shared" ref="BG592" si="1398">+BE592/BA592</f>
        <v>6.0942039097286529E-2</v>
      </c>
      <c r="BH592" s="66"/>
      <c r="BI592" s="170"/>
      <c r="BJ592" s="66"/>
      <c r="BK592" s="66"/>
      <c r="BL592" s="66"/>
      <c r="BM592" s="144"/>
      <c r="BN592" s="65">
        <f t="shared" ref="BN592" si="1399">+BC592/BW592</f>
        <v>1165661.9571183533</v>
      </c>
      <c r="BO592" s="66"/>
      <c r="BP592" s="66">
        <f t="shared" ref="BP592" si="1400">+BP591+BE592</f>
        <v>42772340</v>
      </c>
      <c r="BQ592" s="66"/>
      <c r="BR592" s="435">
        <f t="shared" ref="BR592" si="1401">+BP592/BC592</f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3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ref="H593" si="1402">+H592+D593</f>
        <v>43696898</v>
      </c>
      <c r="I593" s="16"/>
      <c r="J593" s="436">
        <f t="shared" ref="J593" si="1403">+D593/H592</f>
        <v>4.0247881159682941E-4</v>
      </c>
      <c r="K593" s="16"/>
      <c r="L593" s="16"/>
      <c r="M593" s="16"/>
      <c r="N593" s="16">
        <f t="shared" ref="N593" si="1404">SUM(D587:D593)</f>
        <v>415046</v>
      </c>
      <c r="O593" s="16">
        <f t="shared" ref="O593" si="1405">+H593/BW593</f>
        <v>74823.455479452052</v>
      </c>
      <c r="P593" s="41"/>
      <c r="Q593" s="17">
        <f t="shared" ref="Q593" si="1406">SUM(D587:D593)</f>
        <v>415046</v>
      </c>
      <c r="R593" s="16"/>
      <c r="S593" s="60">
        <f t="shared" ref="S593" si="1407">+(Q593-Q586)/Q586</f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ref="Z593" si="1408">SUM(W588:W593)</f>
        <v>7247</v>
      </c>
      <c r="AA593" s="33">
        <f t="shared" ref="AA593" si="1409">+AA592+W593</f>
        <v>701866</v>
      </c>
      <c r="AB593" s="33"/>
      <c r="AC593" s="46">
        <f t="shared" ref="AC593" si="1410">+AA593/H593</f>
        <v>1.6062147020138591E-2</v>
      </c>
      <c r="AD593" s="33"/>
      <c r="AE593" s="33">
        <f t="shared" ref="AE593" si="1411">+AA593/BW593</f>
        <v>1201.8253424657535</v>
      </c>
      <c r="AF593" s="50"/>
      <c r="AG593" s="33"/>
      <c r="AH593" s="33"/>
      <c r="AI593" s="213"/>
      <c r="AJ593" s="50"/>
      <c r="AK593" s="111"/>
      <c r="AL593" s="23">
        <f t="shared" ref="AL593" si="1412">+AP593-AP592</f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ref="AR593" si="1413">+AL593/AP592</f>
        <v>5.1973300909038782E-4</v>
      </c>
      <c r="AS593" s="25"/>
      <c r="AT593" s="25"/>
      <c r="AU593" s="24"/>
      <c r="AV593" s="298">
        <f t="shared" ref="AV593" si="1414">+AP593/H593</f>
        <v>0.82506117482298169</v>
      </c>
      <c r="AW593" s="298"/>
      <c r="AX593" s="24">
        <f t="shared" ref="AX593" si="1415">+AP593/BW593</f>
        <v>61733.928082191778</v>
      </c>
      <c r="AY593" s="308"/>
      <c r="AZ593" s="111"/>
      <c r="BA593" s="65">
        <f t="shared" ref="BA593" si="1416">+BC593-BC592</f>
        <v>377616</v>
      </c>
      <c r="BB593" s="66"/>
      <c r="BC593" s="66">
        <v>679958537</v>
      </c>
      <c r="BD593" s="66"/>
      <c r="BE593" s="66">
        <f t="shared" ref="BE593" si="1417">+D593</f>
        <v>17580</v>
      </c>
      <c r="BF593" s="66"/>
      <c r="BG593" s="144">
        <f t="shared" ref="BG593" si="1418">+BE593/BA593</f>
        <v>4.6555230710563111E-2</v>
      </c>
      <c r="BH593" s="66"/>
      <c r="BI593" s="170"/>
      <c r="BJ593" s="66"/>
      <c r="BK593" s="66"/>
      <c r="BL593" s="66"/>
      <c r="BM593" s="144"/>
      <c r="BN593" s="65">
        <f t="shared" ref="BN593" si="1419">+BC593/BW593</f>
        <v>1164312.5633561644</v>
      </c>
      <c r="BO593" s="66"/>
      <c r="BP593" s="66">
        <f t="shared" ref="BP593" si="1420">+BP592+BE593</f>
        <v>42789920</v>
      </c>
      <c r="BQ593" s="66"/>
      <c r="BR593" s="435">
        <f t="shared" ref="BR593" si="1421">+BP593/BC593</f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3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ref="H594" si="1422">+H593+D594</f>
        <v>43745669</v>
      </c>
      <c r="I594" s="16"/>
      <c r="J594" s="436">
        <f t="shared" ref="J594" si="1423">+D594/H593</f>
        <v>1.1161204166025699E-3</v>
      </c>
      <c r="K594" s="16"/>
      <c r="L594" s="16"/>
      <c r="M594" s="16"/>
      <c r="N594" s="16">
        <f t="shared" ref="N594" si="1424">SUM(D588:D594)</f>
        <v>410682</v>
      </c>
      <c r="O594" s="16">
        <f t="shared" ref="O594" si="1425">+H594/BW594</f>
        <v>74778.921367521369</v>
      </c>
      <c r="P594" s="41"/>
      <c r="Q594" s="17">
        <f t="shared" ref="Q594" si="1426">SUM(D588:D594)</f>
        <v>410682</v>
      </c>
      <c r="R594" s="16"/>
      <c r="S594" s="60">
        <f t="shared" ref="S594" si="1427">+(Q594-Q587)/Q587</f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ref="Z594" si="1428">SUM(W589:W594)</f>
        <v>6194</v>
      </c>
      <c r="AA594" s="33">
        <f t="shared" ref="AA594" si="1429">+AA593+W594</f>
        <v>702376</v>
      </c>
      <c r="AB594" s="33"/>
      <c r="AC594" s="46">
        <f t="shared" ref="AC594" si="1430">+AA594/H594</f>
        <v>1.6055898013583928E-2</v>
      </c>
      <c r="AD594" s="33"/>
      <c r="AE594" s="33">
        <f t="shared" ref="AE594" si="1431">+AA594/BW594</f>
        <v>1200.642735042735</v>
      </c>
      <c r="AF594" s="50"/>
      <c r="AG594" s="33"/>
      <c r="AH594" s="33"/>
      <c r="AI594" s="213"/>
      <c r="AJ594" s="50"/>
      <c r="AK594" s="111"/>
      <c r="AL594" s="23">
        <f t="shared" ref="AL594" si="1432">+AP594-AP593</f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ref="AR594" si="1433">+AL594/AP593</f>
        <v>6.0664949287727102E-3</v>
      </c>
      <c r="AS594" s="25"/>
      <c r="AT594" s="25"/>
      <c r="AU594" s="24"/>
      <c r="AV594" s="298">
        <f t="shared" ref="AV594" si="1434">+AP594/H594</f>
        <v>0.82914098307651896</v>
      </c>
      <c r="AW594" s="298"/>
      <c r="AX594" s="24">
        <f t="shared" ref="AX594" si="1435">+AP594/BW594</f>
        <v>62002.268376068379</v>
      </c>
      <c r="AY594" s="308"/>
      <c r="AZ594" s="111"/>
      <c r="BA594" s="65">
        <f t="shared" ref="BA594" si="1436">+BC594-BC593</f>
        <v>10304065</v>
      </c>
      <c r="BB594" s="66"/>
      <c r="BC594" s="66">
        <v>690262602</v>
      </c>
      <c r="BD594" s="66"/>
      <c r="BE594" s="66">
        <f t="shared" ref="BE594" si="1437">+D594</f>
        <v>48771</v>
      </c>
      <c r="BF594" s="66"/>
      <c r="BG594" s="144">
        <f t="shared" ref="BG594" si="1438">+BE594/BA594</f>
        <v>4.7331805457360761E-3</v>
      </c>
      <c r="BH594" s="66"/>
      <c r="BI594" s="170"/>
      <c r="BJ594" s="66"/>
      <c r="BK594" s="66"/>
      <c r="BL594" s="66"/>
      <c r="BM594" s="144"/>
      <c r="BN594" s="65">
        <f t="shared" ref="BN594" si="1439">+BC594/BW594</f>
        <v>1179936.0717948717</v>
      </c>
      <c r="BO594" s="66"/>
      <c r="BP594" s="66">
        <f t="shared" ref="BP594" si="1440">+BP593+BE594</f>
        <v>42838691</v>
      </c>
      <c r="BQ594" s="66"/>
      <c r="BR594" s="435">
        <f t="shared" ref="BR594" si="1441">+BP594/BC594</f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3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ref="H595" si="1442">+H594+D595</f>
        <v>43815303</v>
      </c>
      <c r="I595" s="16"/>
      <c r="J595" s="436">
        <f t="shared" ref="J595" si="1443">+D595/H594</f>
        <v>1.5917918640128694E-3</v>
      </c>
      <c r="K595" s="16"/>
      <c r="L595" s="16"/>
      <c r="M595" s="16"/>
      <c r="N595" s="16">
        <f t="shared" ref="N595" si="1444">SUM(D589:D595)</f>
        <v>408507</v>
      </c>
      <c r="O595" s="16">
        <f t="shared" ref="O595" si="1445">+H595/BW595</f>
        <v>74770.14163822525</v>
      </c>
      <c r="P595" s="41"/>
      <c r="Q595" s="17">
        <f t="shared" ref="Q595" si="1446">SUM(D589:D595)</f>
        <v>408507</v>
      </c>
      <c r="R595" s="16"/>
      <c r="S595" s="60">
        <f t="shared" ref="S595" si="1447">+(Q595-Q588)/Q588</f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ref="Z595" si="1448">SUM(W590:W595)</f>
        <v>5640</v>
      </c>
      <c r="AA595" s="33">
        <f t="shared" ref="AA595" si="1449">+AA594+W595</f>
        <v>703827</v>
      </c>
      <c r="AB595" s="33"/>
      <c r="AC595" s="46">
        <f t="shared" ref="AC595" si="1450">+AA595/H595</f>
        <v>1.6063497267153441E-2</v>
      </c>
      <c r="AD595" s="33"/>
      <c r="AE595" s="33">
        <f t="shared" ref="AE595" si="1451">+AA595/BW595</f>
        <v>1201.0699658703072</v>
      </c>
      <c r="AF595" s="50"/>
      <c r="AG595" s="33"/>
      <c r="AH595" s="33"/>
      <c r="AI595" s="213"/>
      <c r="AJ595" s="50"/>
      <c r="AK595" s="111"/>
      <c r="AL595" s="23">
        <f t="shared" ref="AL595" si="1452">+AP595-AP594</f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ref="AR595" si="1453">+AL595/AP594</f>
        <v>2.8634739500983794E-3</v>
      </c>
      <c r="AS595" s="25"/>
      <c r="AT595" s="25"/>
      <c r="AU595" s="24"/>
      <c r="AV595" s="298">
        <f t="shared" ref="AV595" si="1454">+AP595/H595</f>
        <v>0.83019371108765361</v>
      </c>
      <c r="AW595" s="298"/>
      <c r="AX595" s="24">
        <f t="shared" ref="AX595" si="1455">+AP595/BW595</f>
        <v>62073.701365187713</v>
      </c>
      <c r="AY595" s="308"/>
      <c r="AZ595" s="111"/>
      <c r="BA595" s="65">
        <f t="shared" ref="BA595" si="1456">+BC595-BC594</f>
        <v>2553451</v>
      </c>
      <c r="BB595" s="66"/>
      <c r="BC595" s="66">
        <v>692816053</v>
      </c>
      <c r="BD595" s="66"/>
      <c r="BE595" s="66">
        <f t="shared" ref="BE595" si="1457">+D595</f>
        <v>69634</v>
      </c>
      <c r="BF595" s="66"/>
      <c r="BG595" s="144">
        <f t="shared" ref="BG595" si="1458">+BE595/BA595</f>
        <v>2.7270544843037911E-2</v>
      </c>
      <c r="BH595" s="66"/>
      <c r="BI595" s="170"/>
      <c r="BJ595" s="66"/>
      <c r="BK595" s="66"/>
      <c r="BL595" s="66"/>
      <c r="BM595" s="144"/>
      <c r="BN595" s="65">
        <f t="shared" ref="BN595" si="1459">+BC595/BW595</f>
        <v>1182279.9539249146</v>
      </c>
      <c r="BO595" s="66"/>
      <c r="BP595" s="66">
        <f t="shared" ref="BP595" si="1460">+BP594+BE595</f>
        <v>42908325</v>
      </c>
      <c r="BQ595" s="66"/>
      <c r="BR595" s="435">
        <f t="shared" ref="BR595" si="1461">+BP595/BC595</f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3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ref="H596" si="1462">+H595+D596</f>
        <v>43894235</v>
      </c>
      <c r="I596" s="16"/>
      <c r="J596" s="436">
        <f t="shared" ref="J596" si="1463">+D596/H595</f>
        <v>1.8014710522485716E-3</v>
      </c>
      <c r="K596" s="16"/>
      <c r="L596" s="16"/>
      <c r="M596" s="16"/>
      <c r="N596" s="16">
        <f t="shared" ref="N596" si="1464">SUM(D590:D596)</f>
        <v>407014</v>
      </c>
      <c r="O596" s="16">
        <f t="shared" ref="O596" si="1465">+H596/BW596</f>
        <v>74777.231686541738</v>
      </c>
      <c r="P596" s="41"/>
      <c r="Q596" s="17">
        <f t="shared" ref="Q596" si="1466">SUM(D590:D596)</f>
        <v>407014</v>
      </c>
      <c r="R596" s="16"/>
      <c r="S596" s="60">
        <f t="shared" ref="S596" si="1467">+(Q596-Q589)/Q589</f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ref="Z596" si="1468">SUM(W591:W596)</f>
        <v>5806</v>
      </c>
      <c r="AA596" s="33">
        <f t="shared" ref="AA596" si="1469">+AA595+W596</f>
        <v>705421</v>
      </c>
      <c r="AB596" s="33"/>
      <c r="AC596" s="46">
        <f t="shared" ref="AC596" si="1470">+AA596/H596</f>
        <v>1.6070925942780413E-2</v>
      </c>
      <c r="AD596" s="33"/>
      <c r="AE596" s="33">
        <f t="shared" ref="AE596" si="1471">+AA596/BW596</f>
        <v>1201.7393526405451</v>
      </c>
      <c r="AF596" s="50"/>
      <c r="AG596" s="33"/>
      <c r="AH596" s="33"/>
      <c r="AI596" s="213"/>
      <c r="AJ596" s="50"/>
      <c r="AK596" s="111"/>
      <c r="AL596" s="23">
        <f t="shared" ref="AL596" si="1472">+AP596-AP595</f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ref="AR596" si="1473">+AL596/AP595</f>
        <v>2.7922054233175254E-3</v>
      </c>
      <c r="AS596" s="25"/>
      <c r="AT596" s="25"/>
      <c r="AU596" s="24"/>
      <c r="AV596" s="298">
        <f t="shared" ref="AV596" si="1474">+AP596/H596</f>
        <v>0.83101473348379351</v>
      </c>
      <c r="AW596" s="298"/>
      <c r="AX596" s="24">
        <f t="shared" ref="AX596" si="1475">+AP596/BW596</f>
        <v>62140.981260647357</v>
      </c>
      <c r="AY596" s="308"/>
      <c r="AZ596" s="111"/>
      <c r="BA596" s="65">
        <f t="shared" ref="BA596" si="1476">+BC596-BC595</f>
        <v>1500941</v>
      </c>
      <c r="BB596" s="66"/>
      <c r="BC596" s="66">
        <v>694316994</v>
      </c>
      <c r="BD596" s="66"/>
      <c r="BE596" s="66">
        <f t="shared" ref="BE596" si="1477">+D596</f>
        <v>78932</v>
      </c>
      <c r="BF596" s="66"/>
      <c r="BG596" s="144">
        <f t="shared" ref="BG596" si="1478">+BE596/BA596</f>
        <v>5.2588342912879317E-2</v>
      </c>
      <c r="BH596" s="66"/>
      <c r="BI596" s="170"/>
      <c r="BJ596" s="66"/>
      <c r="BK596" s="66"/>
      <c r="BL596" s="66"/>
      <c r="BM596" s="144"/>
      <c r="BN596" s="65">
        <f t="shared" ref="BN596" si="1479">+BC596/BW596</f>
        <v>1182822.8177172062</v>
      </c>
      <c r="BO596" s="66"/>
      <c r="BP596" s="66">
        <f t="shared" ref="BP596" si="1480">+BP595+BE596</f>
        <v>42987257</v>
      </c>
      <c r="BQ596" s="66"/>
      <c r="BR596" s="435">
        <f t="shared" ref="BR596" si="1481">+BP596/BC596</f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3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ref="H597" si="1482">+H596+D597</f>
        <v>43972695</v>
      </c>
      <c r="I597" s="16"/>
      <c r="J597" s="436">
        <f t="shared" ref="J597" si="1483">+D597/H596</f>
        <v>1.7874784695530062E-3</v>
      </c>
      <c r="K597" s="16"/>
      <c r="L597" s="16"/>
      <c r="M597" s="16"/>
      <c r="N597" s="16">
        <f t="shared" ref="N597" si="1484">SUM(D591:D597)</f>
        <v>404639</v>
      </c>
      <c r="O597" s="16">
        <f t="shared" ref="O597" si="1485">+H597/BW597</f>
        <v>74783.494897959186</v>
      </c>
      <c r="P597" s="41"/>
      <c r="Q597" s="17">
        <f t="shared" ref="Q597" si="1486">SUM(D591:D597)</f>
        <v>404639</v>
      </c>
      <c r="R597" s="16"/>
      <c r="S597" s="60">
        <f t="shared" ref="S597" si="1487">+(Q597-Q590)/Q590</f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ref="Z597" si="1488">SUM(W592:W597)</f>
        <v>5404</v>
      </c>
      <c r="AA597" s="33">
        <f t="shared" ref="AA597" si="1489">+AA596+W597</f>
        <v>706629</v>
      </c>
      <c r="AB597" s="33"/>
      <c r="AC597" s="46">
        <f t="shared" ref="AC597" si="1490">+AA597/H597</f>
        <v>1.6069722358386267E-2</v>
      </c>
      <c r="AD597" s="33"/>
      <c r="AE597" s="33">
        <f t="shared" ref="AE597" si="1491">+AA597/BW597</f>
        <v>1201.75</v>
      </c>
      <c r="AF597" s="50"/>
      <c r="AG597" s="33"/>
      <c r="AH597" s="33"/>
      <c r="AI597" s="213"/>
      <c r="AJ597" s="50"/>
      <c r="AK597" s="111"/>
      <c r="AL597" s="23">
        <f t="shared" ref="AL597" si="1492">+AP597-AP596</f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ref="AR597" si="1493">+AL597/AP596</f>
        <v>2.4451735784837884E-3</v>
      </c>
      <c r="AS597" s="25"/>
      <c r="AT597" s="25"/>
      <c r="AU597" s="24"/>
      <c r="AV597" s="298">
        <f t="shared" ref="AV597" si="1494">+AP597/H597</f>
        <v>0.83156031259853413</v>
      </c>
      <c r="AW597" s="298"/>
      <c r="AX597" s="24">
        <f t="shared" ref="AX597" si="1495">+AP597/BW597</f>
        <v>62186.986394557825</v>
      </c>
      <c r="AY597" s="308"/>
      <c r="AZ597" s="111"/>
      <c r="BA597" s="65">
        <f t="shared" ref="BA597" si="1496">+BC597-BC596</f>
        <v>1767712</v>
      </c>
      <c r="BB597" s="66"/>
      <c r="BC597" s="66">
        <v>696084706</v>
      </c>
      <c r="BD597" s="66"/>
      <c r="BE597" s="66">
        <f t="shared" ref="BE597" si="1497">+D597</f>
        <v>78460</v>
      </c>
      <c r="BF597" s="66"/>
      <c r="BG597" s="144">
        <f t="shared" ref="BG597" si="1498">+BE597/BA597</f>
        <v>4.4385058199525713E-2</v>
      </c>
      <c r="BH597" s="66"/>
      <c r="BI597" s="170"/>
      <c r="BJ597" s="66"/>
      <c r="BK597" s="66"/>
      <c r="BL597" s="66"/>
      <c r="BM597" s="144"/>
      <c r="BN597" s="65">
        <f t="shared" ref="BN597" si="1499">+BC597/BW597</f>
        <v>1183817.5272108843</v>
      </c>
      <c r="BO597" s="66"/>
      <c r="BP597" s="66">
        <f t="shared" ref="BP597" si="1500">+BP596+BE597</f>
        <v>43065717</v>
      </c>
      <c r="BQ597" s="66"/>
      <c r="BR597" s="435">
        <f t="shared" ref="BR597" si="1501">+BP597/BC597</f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3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ref="H598" si="1502">+H597+D598</f>
        <v>44053164</v>
      </c>
      <c r="I598" s="16"/>
      <c r="J598" s="436">
        <f t="shared" ref="J598" si="1503">+D598/H597</f>
        <v>1.8299765343015705E-3</v>
      </c>
      <c r="K598" s="16"/>
      <c r="L598" s="16"/>
      <c r="M598" s="16"/>
      <c r="N598" s="16">
        <f t="shared" ref="N598" si="1504">SUM(D592:D598)</f>
        <v>402670</v>
      </c>
      <c r="O598" s="16">
        <f t="shared" ref="O598" si="1505">+H598/BW598</f>
        <v>74793.147707979631</v>
      </c>
      <c r="P598" s="41"/>
      <c r="Q598" s="17">
        <f t="shared" ref="Q598" si="1506">SUM(D592:D598)</f>
        <v>402670</v>
      </c>
      <c r="R598" s="16"/>
      <c r="S598" s="60">
        <f t="shared" ref="S598" si="1507">+(Q598-Q591)/Q591</f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ref="Z598" si="1508">SUM(W593:W598)</f>
        <v>6476</v>
      </c>
      <c r="AA598" s="33">
        <f t="shared" ref="AA598" si="1509">+AA597+W598</f>
        <v>708185</v>
      </c>
      <c r="AB598" s="33"/>
      <c r="AC598" s="46">
        <f t="shared" ref="AC598" si="1510">+AA598/H598</f>
        <v>1.6075689818783503E-2</v>
      </c>
      <c r="AD598" s="33"/>
      <c r="AE598" s="33">
        <f t="shared" ref="AE598" si="1511">+AA598/BW598</f>
        <v>1202.3514431239389</v>
      </c>
      <c r="AF598" s="50"/>
      <c r="AG598" s="33"/>
      <c r="AH598" s="33"/>
      <c r="AI598" s="213"/>
      <c r="AJ598" s="50"/>
      <c r="AK598" s="111"/>
      <c r="AL598" s="23">
        <f t="shared" ref="AL598" si="1512">+AP598-AP597</f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ref="AR598" si="1513">+AL598/AP597</f>
        <v>2.2138630181282324E-3</v>
      </c>
      <c r="AS598" s="25"/>
      <c r="AT598" s="25"/>
      <c r="AU598" s="24"/>
      <c r="AV598" s="298">
        <f t="shared" ref="AV598" si="1514">+AP598/H598</f>
        <v>0.8318789542562709</v>
      </c>
      <c r="AW598" s="298"/>
      <c r="AX598" s="24">
        <f t="shared" ref="AX598" si="1515">+AP598/BW598</f>
        <v>62218.845500848896</v>
      </c>
      <c r="AY598" s="308"/>
      <c r="AZ598" s="111"/>
      <c r="BA598" s="65">
        <f t="shared" ref="BA598" si="1516">+BC598-BC597</f>
        <v>1763092</v>
      </c>
      <c r="BB598" s="66"/>
      <c r="BC598" s="66">
        <v>697847798</v>
      </c>
      <c r="BD598" s="66"/>
      <c r="BE598" s="66">
        <f t="shared" ref="BE598" si="1517">+D598</f>
        <v>80469</v>
      </c>
      <c r="BF598" s="66"/>
      <c r="BG598" s="144">
        <f t="shared" ref="BG598" si="1518">+BE598/BA598</f>
        <v>4.564084006960499E-2</v>
      </c>
      <c r="BH598" s="66"/>
      <c r="BI598" s="170"/>
      <c r="BJ598" s="66"/>
      <c r="BK598" s="66"/>
      <c r="BL598" s="66"/>
      <c r="BM598" s="144"/>
      <c r="BN598" s="65">
        <f t="shared" ref="BN598" si="1519">+BC598/BW598</f>
        <v>1184801.0152801359</v>
      </c>
      <c r="BO598" s="66"/>
      <c r="BP598" s="66">
        <f t="shared" ref="BP598" si="1520">+BP597+BE598</f>
        <v>43146186</v>
      </c>
      <c r="BQ598" s="66"/>
      <c r="BR598" s="435">
        <f t="shared" ref="BR598" si="1521">+BP598/BC598</f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3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ref="H599" si="1522">+H598+D599</f>
        <v>44083944</v>
      </c>
      <c r="I599" s="16"/>
      <c r="J599" s="436">
        <f t="shared" ref="J599" si="1523">+D599/H598</f>
        <v>6.9870123290122817E-4</v>
      </c>
      <c r="K599" s="16"/>
      <c r="L599" s="16"/>
      <c r="M599" s="16"/>
      <c r="N599" s="16">
        <f t="shared" ref="N599" si="1524">SUM(D593:D599)</f>
        <v>404626</v>
      </c>
      <c r="O599" s="16">
        <f t="shared" ref="O599" si="1525">+H599/BW599</f>
        <v>74718.549152542371</v>
      </c>
      <c r="P599" s="41"/>
      <c r="Q599" s="17">
        <f t="shared" ref="Q599" si="1526">SUM(D593:D599)</f>
        <v>404626</v>
      </c>
      <c r="R599" s="16"/>
      <c r="S599" s="60">
        <f t="shared" ref="S599" si="1527">+(Q599-Q592)/Q592</f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ref="Z599" si="1528">SUM(W594:W599)</f>
        <v>6689</v>
      </c>
      <c r="AA599" s="33">
        <f t="shared" ref="AA599" si="1529">+AA598+W599</f>
        <v>708555</v>
      </c>
      <c r="AB599" s="33"/>
      <c r="AC599" s="46">
        <f t="shared" ref="AC599" si="1530">+AA599/H599</f>
        <v>1.6072858635334444E-2</v>
      </c>
      <c r="AD599" s="33"/>
      <c r="AE599" s="33">
        <f t="shared" ref="AE599" si="1531">+AA599/BW599</f>
        <v>1200.9406779661017</v>
      </c>
      <c r="AF599" s="50"/>
      <c r="AG599" s="33"/>
      <c r="AH599" s="33"/>
      <c r="AI599" s="213"/>
      <c r="AJ599" s="50"/>
      <c r="AK599" s="111"/>
      <c r="AL599" s="23">
        <f t="shared" ref="AL599" si="1532">+AP599-AP598</f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ref="AR599" si="1533">+AL599/AP598</f>
        <v>1.3655998188114137E-3</v>
      </c>
      <c r="AS599" s="25"/>
      <c r="AT599" s="25"/>
      <c r="AU599" s="24"/>
      <c r="AV599" s="298">
        <f t="shared" ref="AV599" si="1534">+AP599/H599</f>
        <v>0.83243334580045747</v>
      </c>
      <c r="AW599" s="298"/>
      <c r="AX599" s="24">
        <f t="shared" ref="AX599" si="1535">+AP599/BW599</f>
        <v>62198.211864406781</v>
      </c>
      <c r="AY599" s="308"/>
      <c r="AZ599" s="111"/>
      <c r="BA599" s="65">
        <f t="shared" ref="BA599" si="1536">+BC599-BC598</f>
        <v>280826</v>
      </c>
      <c r="BB599" s="66"/>
      <c r="BC599" s="66">
        <v>698128624</v>
      </c>
      <c r="BD599" s="66"/>
      <c r="BE599" s="66">
        <f t="shared" ref="BE599" si="1537">+D599</f>
        <v>30780</v>
      </c>
      <c r="BF599" s="66"/>
      <c r="BG599" s="144">
        <f t="shared" ref="BG599" si="1538">+BE599/BA599</f>
        <v>0.10960523598242328</v>
      </c>
      <c r="BH599" s="66"/>
      <c r="BI599" s="170"/>
      <c r="BJ599" s="66"/>
      <c r="BK599" s="66"/>
      <c r="BL599" s="66"/>
      <c r="BM599" s="144"/>
      <c r="BN599" s="65">
        <f t="shared" ref="BN599" si="1539">+BC599/BW599</f>
        <v>1183268.8542372882</v>
      </c>
      <c r="BO599" s="66"/>
      <c r="BP599" s="66">
        <f t="shared" ref="BP599" si="1540">+BP598+BE599</f>
        <v>43176966</v>
      </c>
      <c r="BQ599" s="66"/>
      <c r="BR599" s="435">
        <f t="shared" ref="BR599" si="1541">+BP599/BC599</f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3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ref="H600" si="1542">+H599+D600</f>
        <v>44103919</v>
      </c>
      <c r="I600" s="16"/>
      <c r="J600" s="436">
        <f t="shared" ref="J600" si="1543">+D600/H599</f>
        <v>4.5311281585876253E-4</v>
      </c>
      <c r="K600" s="16"/>
      <c r="L600" s="16"/>
      <c r="M600" s="16"/>
      <c r="N600" s="16">
        <f t="shared" ref="N600" si="1544">SUM(D594:D600)</f>
        <v>407021</v>
      </c>
      <c r="O600" s="16">
        <f t="shared" ref="O600" si="1545">+H600/BW600</f>
        <v>74625.920473773265</v>
      </c>
      <c r="P600" s="41"/>
      <c r="Q600" s="17">
        <f t="shared" ref="Q600" si="1546">SUM(D594:D600)</f>
        <v>407021</v>
      </c>
      <c r="R600" s="16"/>
      <c r="S600" s="60">
        <f t="shared" ref="S600" si="1547">+(Q600-Q593)/Q593</f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ref="Z600" si="1548">SUM(W595:W600)</f>
        <v>6341</v>
      </c>
      <c r="AA600" s="33">
        <f t="shared" ref="AA600" si="1549">+AA599+W600</f>
        <v>708717</v>
      </c>
      <c r="AB600" s="33"/>
      <c r="AC600" s="46">
        <f t="shared" ref="AC600" si="1550">+AA600/H600</f>
        <v>1.6069252258512447E-2</v>
      </c>
      <c r="AD600" s="33"/>
      <c r="AE600" s="33">
        <f t="shared" ref="AE600" si="1551">+AA600/BW600</f>
        <v>1199.1827411167512</v>
      </c>
      <c r="AF600" s="50"/>
      <c r="AG600" s="33"/>
      <c r="AH600" s="33"/>
      <c r="AI600" s="213"/>
      <c r="AJ600" s="50"/>
      <c r="AK600" s="111"/>
      <c r="AL600" s="23">
        <f t="shared" ref="AL600" si="1552">+AP600-AP599</f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ref="AR600" si="1553">+AL600/AP599</f>
        <v>5.0053212876439719E-4</v>
      </c>
      <c r="AS600" s="25"/>
      <c r="AT600" s="25"/>
      <c r="AU600" s="24"/>
      <c r="AV600" s="298">
        <f t="shared" ref="AV600" si="1554">+AP600/H600</f>
        <v>0.83247280133994439</v>
      </c>
      <c r="AW600" s="298"/>
      <c r="AX600" s="24">
        <f t="shared" ref="AX600" si="1555">+AP600/BW600</f>
        <v>62124.049069373941</v>
      </c>
      <c r="AY600" s="308"/>
      <c r="AZ600" s="111"/>
      <c r="BA600" s="65">
        <f t="shared" ref="BA600" si="1556">+BC600-BC599</f>
        <v>563570</v>
      </c>
      <c r="BB600" s="66"/>
      <c r="BC600" s="66">
        <v>698692194</v>
      </c>
      <c r="BD600" s="66"/>
      <c r="BE600" s="66">
        <f t="shared" ref="BE600" si="1557">+D600</f>
        <v>19975</v>
      </c>
      <c r="BF600" s="66"/>
      <c r="BG600" s="144">
        <f t="shared" ref="BG600" si="1558">+BE600/BA600</f>
        <v>3.5443689337615561E-2</v>
      </c>
      <c r="BH600" s="66"/>
      <c r="BI600" s="170"/>
      <c r="BJ600" s="66"/>
      <c r="BK600" s="66"/>
      <c r="BL600" s="66"/>
      <c r="BM600" s="144"/>
      <c r="BN600" s="65">
        <f t="shared" ref="BN600" si="1559">+BC600/BW600</f>
        <v>1182220.2944162437</v>
      </c>
      <c r="BO600" s="66"/>
      <c r="BP600" s="66">
        <f t="shared" ref="BP600" si="1560">+BP599+BE600</f>
        <v>43196941</v>
      </c>
      <c r="BQ600" s="66"/>
      <c r="BR600" s="435">
        <f t="shared" ref="BR600" si="1561">+BP600/BC600</f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3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ref="H601" si="1562">+H600+D601</f>
        <v>44158480</v>
      </c>
      <c r="I601" s="16"/>
      <c r="J601" s="436">
        <f t="shared" ref="J601" si="1563">+D601/H600</f>
        <v>1.2371009478772169E-3</v>
      </c>
      <c r="K601" s="16"/>
      <c r="L601" s="16"/>
      <c r="M601" s="16"/>
      <c r="N601" s="16">
        <f t="shared" ref="N601" si="1564">SUM(D595:D601)</f>
        <v>412811</v>
      </c>
      <c r="O601" s="16">
        <f t="shared" ref="O601" si="1565">+H601/BW601</f>
        <v>74592.027027027027</v>
      </c>
      <c r="P601" s="41"/>
      <c r="Q601" s="17">
        <f t="shared" ref="Q601" si="1566">SUM(D595:D601)</f>
        <v>412811</v>
      </c>
      <c r="R601" s="16"/>
      <c r="S601" s="60">
        <f t="shared" ref="S601" si="1567">+(Q601-Q594)/Q594</f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ref="Z601" si="1568">SUM(W596:W601)</f>
        <v>5590</v>
      </c>
      <c r="AA601" s="33">
        <f t="shared" ref="AA601" si="1569">+AA600+W601</f>
        <v>709417</v>
      </c>
      <c r="AB601" s="33"/>
      <c r="AC601" s="46">
        <f t="shared" ref="AC601" si="1570">+AA601/H601</f>
        <v>1.606524952851638E-2</v>
      </c>
      <c r="AD601" s="33"/>
      <c r="AE601" s="33">
        <f t="shared" ref="AE601" si="1571">+AA601/BW601</f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ref="AL601" si="1572">+AP601-AP600</f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ref="AR601" si="1573">+AL601/AP600</f>
        <v>3.6684148654813321E-3</v>
      </c>
      <c r="AS601" s="25"/>
      <c r="AT601" s="25"/>
      <c r="AU601" s="24"/>
      <c r="AV601" s="298">
        <f t="shared" ref="AV601" si="1574">+AP601/H601</f>
        <v>0.83449430324594509</v>
      </c>
      <c r="AW601" s="298"/>
      <c r="AX601" s="24">
        <f t="shared" ref="AX601" si="1575">+AP601/BW601</f>
        <v>62246.62162162162</v>
      </c>
      <c r="AY601" s="308"/>
      <c r="AZ601" s="111" t="s">
        <v>26</v>
      </c>
      <c r="BA601" s="65">
        <f t="shared" ref="BA601" si="1576">+BC601-BC600</f>
        <v>1307806</v>
      </c>
      <c r="BB601" s="66"/>
      <c r="BC601" s="66">
        <v>700000000</v>
      </c>
      <c r="BD601" s="66"/>
      <c r="BE601" s="66">
        <f t="shared" ref="BE601" si="1577">+D601</f>
        <v>54561</v>
      </c>
      <c r="BF601" s="66"/>
      <c r="BG601" s="144">
        <f t="shared" ref="BG601" si="1578">+BE601/BA601</f>
        <v>4.1719490505472523E-2</v>
      </c>
      <c r="BH601" s="66"/>
      <c r="BI601" s="170"/>
      <c r="BJ601" s="66"/>
      <c r="BK601" s="66"/>
      <c r="BL601" s="66"/>
      <c r="BM601" s="144"/>
      <c r="BN601" s="65">
        <f t="shared" ref="BN601" si="1579">+BC601/BW601</f>
        <v>1182432.4324324324</v>
      </c>
      <c r="BO601" s="66"/>
      <c r="BP601" s="66">
        <f t="shared" ref="BP601" si="1580">+BP600+BE601</f>
        <v>43251502</v>
      </c>
      <c r="BQ601" s="66"/>
      <c r="BR601" s="435">
        <f t="shared" ref="BR601" si="1581">+BP601/BC601</f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3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ref="H602" si="1582">+H601+D602</f>
        <v>44235006</v>
      </c>
      <c r="I602" s="16"/>
      <c r="J602" s="436">
        <f t="shared" ref="J602" si="1583">+D602/H601</f>
        <v>1.7329853744965859E-3</v>
      </c>
      <c r="K602" s="16"/>
      <c r="L602" s="16"/>
      <c r="M602" s="16"/>
      <c r="N602" s="16">
        <f t="shared" ref="N602" si="1584">SUM(D596:D602)</f>
        <v>419703</v>
      </c>
      <c r="O602" s="16">
        <f t="shared" ref="O602" si="1585">+H602/BW602</f>
        <v>74595.288364249573</v>
      </c>
      <c r="P602" s="41"/>
      <c r="Q602" s="17">
        <f t="shared" ref="Q602" si="1586">SUM(D596:D602)</f>
        <v>419703</v>
      </c>
      <c r="R602" s="16"/>
      <c r="S602" s="60">
        <f t="shared" ref="S602" si="1587">+(Q602-Q595)/Q595</f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ref="Z602" si="1588">SUM(W597:W602)</f>
        <v>5265</v>
      </c>
      <c r="AA602" s="33">
        <f t="shared" ref="AA602" si="1589">+AA601+W602</f>
        <v>710686</v>
      </c>
      <c r="AB602" s="33"/>
      <c r="AC602" s="46">
        <f t="shared" ref="AC602" si="1590">+AA602/H602</f>
        <v>1.6066144537202051E-2</v>
      </c>
      <c r="AD602" s="33"/>
      <c r="AE602" s="33">
        <f t="shared" ref="AE602" si="1591">+AA602/BW602</f>
        <v>1198.4586846543002</v>
      </c>
      <c r="AF602" s="50"/>
      <c r="AG602" s="33"/>
      <c r="AH602" s="33"/>
      <c r="AI602" s="213"/>
      <c r="AJ602" s="50"/>
      <c r="AL602" s="23">
        <f t="shared" ref="AL602" si="1592">+AP602-AP601</f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ref="AR602" si="1593">+AL602/AP601</f>
        <v>4.657340569877883E-3</v>
      </c>
      <c r="AS602" s="25"/>
      <c r="AT602" s="25"/>
      <c r="AU602" s="24"/>
      <c r="AV602" s="298">
        <f t="shared" ref="AV602" si="1594">+AP602/H602</f>
        <v>0.83693043920916388</v>
      </c>
      <c r="AW602" s="298"/>
      <c r="AX602" s="24">
        <f t="shared" ref="AX602" si="1595">+AP602/BW602</f>
        <v>62431.067453625634</v>
      </c>
      <c r="AY602" s="308"/>
      <c r="BA602" s="65">
        <f t="shared" ref="BA602" si="1596">+BC602-BC601</f>
        <v>3560959</v>
      </c>
      <c r="BB602" s="66"/>
      <c r="BC602" s="66">
        <v>703560959</v>
      </c>
      <c r="BD602" s="66"/>
      <c r="BE602" s="66">
        <f t="shared" ref="BE602" si="1597">+D602</f>
        <v>76526</v>
      </c>
      <c r="BF602" s="66"/>
      <c r="BG602" s="144">
        <f t="shared" ref="BG602" si="1598">+BE602/BA602</f>
        <v>2.1490278321092716E-2</v>
      </c>
      <c r="BH602" s="66"/>
      <c r="BI602" s="170"/>
      <c r="BJ602" s="66"/>
      <c r="BK602" s="66"/>
      <c r="BL602" s="66"/>
      <c r="BM602" s="144"/>
      <c r="BN602" s="65">
        <f t="shared" ref="BN602" si="1599">+BC602/BW602</f>
        <v>1186443.4384485667</v>
      </c>
      <c r="BO602" s="66"/>
      <c r="BP602" s="66">
        <f t="shared" ref="BP602" si="1600">+BP601+BE602</f>
        <v>43328028</v>
      </c>
      <c r="BQ602" s="66"/>
      <c r="BR602" s="435">
        <f t="shared" ref="BR602" si="1601">+BP602/BC602</f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3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ref="H603" si="1602">+H602+D603</f>
        <v>44310645</v>
      </c>
      <c r="I603" s="16"/>
      <c r="J603" s="436">
        <f t="shared" ref="J603" si="1603">+D603/H602</f>
        <v>1.7099353394458678E-3</v>
      </c>
      <c r="K603" s="16"/>
      <c r="L603" s="16"/>
      <c r="M603" s="16"/>
      <c r="N603" s="16">
        <f t="shared" ref="N603" si="1604">SUM(D597:D603)</f>
        <v>416410</v>
      </c>
      <c r="O603" s="16">
        <f t="shared" ref="O603" si="1605">+H603/BW603</f>
        <v>74597.045454545456</v>
      </c>
      <c r="P603" s="41"/>
      <c r="Q603" s="17">
        <f t="shared" ref="Q603" si="1606">SUM(D597:D603)</f>
        <v>416410</v>
      </c>
      <c r="R603" s="16"/>
      <c r="S603" s="60">
        <f t="shared" ref="S603" si="1607">+(Q603-Q596)/Q596</f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ref="Z603" si="1608">SUM(W598:W603)</f>
        <v>5493</v>
      </c>
      <c r="AA603" s="33">
        <f t="shared" ref="AA603" si="1609">+AA602+W603</f>
        <v>712122</v>
      </c>
      <c r="AB603" s="33"/>
      <c r="AC603" s="46">
        <f t="shared" ref="AC603" si="1610">+AA603/H603</f>
        <v>1.6071126926723814E-2</v>
      </c>
      <c r="AD603" s="33"/>
      <c r="AE603" s="33">
        <f t="shared" ref="AE603" si="1611">+AA603/BW603</f>
        <v>1198.8585858585859</v>
      </c>
      <c r="AF603" s="50"/>
      <c r="AG603" s="33"/>
      <c r="AH603" s="33"/>
      <c r="AI603" s="213"/>
      <c r="AJ603" s="50"/>
      <c r="AL603" s="23">
        <f t="shared" ref="AL603" si="1612">+AP603-AP602</f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ref="AR603" si="1613">+AL603/AP602</f>
        <v>2.5655547300019775E-3</v>
      </c>
      <c r="AS603" s="25"/>
      <c r="AT603" s="25"/>
      <c r="AU603" s="24"/>
      <c r="AV603" s="298">
        <f t="shared" ref="AV603" si="1614">+AP603/H603</f>
        <v>0.83764531073740855</v>
      </c>
      <c r="AW603" s="298"/>
      <c r="AX603" s="24">
        <f t="shared" ref="AX603" si="1615">+AP603/BW603</f>
        <v>62485.865319865319</v>
      </c>
      <c r="AY603" s="308"/>
      <c r="BA603" s="65">
        <f t="shared" ref="BA603" si="1616">+BC603-BC602</f>
        <v>1584324</v>
      </c>
      <c r="BB603" s="66"/>
      <c r="BC603" s="66">
        <v>705145283</v>
      </c>
      <c r="BD603" s="66"/>
      <c r="BE603" s="66">
        <f t="shared" ref="BE603" si="1617">+D603</f>
        <v>75639</v>
      </c>
      <c r="BF603" s="66"/>
      <c r="BG603" s="144">
        <f t="shared" ref="BG603" si="1618">+BE603/BA603</f>
        <v>4.7742128504018121E-2</v>
      </c>
      <c r="BH603" s="66"/>
      <c r="BI603" s="170"/>
      <c r="BJ603" s="66"/>
      <c r="BK603" s="66"/>
      <c r="BL603" s="66"/>
      <c r="BM603" s="144"/>
      <c r="BN603" s="65">
        <f t="shared" ref="BN603" si="1619">+BC603/BW603</f>
        <v>1187113.2710437709</v>
      </c>
      <c r="BO603" s="66"/>
      <c r="BP603" s="66">
        <f t="shared" ref="BP603" si="1620">+BP602+BE603</f>
        <v>43403667</v>
      </c>
      <c r="BQ603" s="66"/>
      <c r="BR603" s="435">
        <f t="shared" ref="BR603" si="1621">+BP603/BC603</f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3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ref="H604" si="1622">+H603+D604</f>
        <v>44391678</v>
      </c>
      <c r="I604" s="16"/>
      <c r="J604" s="436">
        <f t="shared" ref="J604" si="1623">+D604/H603</f>
        <v>1.8287479227621264E-3</v>
      </c>
      <c r="K604" s="16"/>
      <c r="L604" s="16"/>
      <c r="M604" s="16"/>
      <c r="N604" s="16">
        <f t="shared" ref="N604" si="1624">SUM(D598:D604)</f>
        <v>418983</v>
      </c>
      <c r="O604" s="16">
        <f t="shared" ref="O604" si="1625">+H604/BW604</f>
        <v>74607.862184873957</v>
      </c>
      <c r="P604" s="41"/>
      <c r="Q604" s="17">
        <f t="shared" ref="Q604" si="1626">SUM(D598:D604)</f>
        <v>418983</v>
      </c>
      <c r="R604" s="16"/>
      <c r="S604" s="60">
        <f t="shared" ref="S604" si="1627">+(Q604-Q597)/Q597</f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ref="Z604" si="1628">SUM(W599:W604)</f>
        <v>5086</v>
      </c>
      <c r="AA604" s="33">
        <f t="shared" ref="AA604" si="1629">+AA603+W604</f>
        <v>713271</v>
      </c>
      <c r="AB604" s="33"/>
      <c r="AC604" s="46">
        <f t="shared" ref="AC604" si="1630">+AA604/H604</f>
        <v>1.6067673765339529E-2</v>
      </c>
      <c r="AD604" s="33"/>
      <c r="AE604" s="33">
        <f t="shared" ref="AE604" si="1631">+AA604/BW604</f>
        <v>1198.7747899159665</v>
      </c>
      <c r="AF604" s="50"/>
      <c r="AG604" s="33"/>
      <c r="AH604" s="33"/>
      <c r="AI604" s="213"/>
      <c r="AJ604" s="50"/>
      <c r="AL604" s="23">
        <f t="shared" ref="AL604" si="1632">+AP604-AP603</f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ref="AR604" si="1633">+AL604/AP603</f>
        <v>2.0882028970107287E-3</v>
      </c>
      <c r="AS604" s="25"/>
      <c r="AT604" s="25"/>
      <c r="AU604" s="24"/>
      <c r="AV604" s="298">
        <f t="shared" ref="AV604" si="1634">+AP604/H604</f>
        <v>0.83786224526137532</v>
      </c>
      <c r="AW604" s="298"/>
      <c r="AX604" s="24">
        <f t="shared" ref="AX604" si="1635">+AP604/BW604</f>
        <v>62511.11092436975</v>
      </c>
      <c r="AY604" s="308"/>
      <c r="BA604" s="65">
        <f t="shared" ref="BA604" si="1636">+BC604-BC603</f>
        <v>1598118</v>
      </c>
      <c r="BB604" s="66"/>
      <c r="BC604" s="66">
        <v>706743401</v>
      </c>
      <c r="BD604" s="66"/>
      <c r="BE604" s="66">
        <f t="shared" ref="BE604" si="1637">+D604</f>
        <v>81033</v>
      </c>
      <c r="BF604" s="66"/>
      <c r="BG604" s="144">
        <f t="shared" ref="BG604" si="1638">+BE604/BA604</f>
        <v>5.0705267070391545E-2</v>
      </c>
      <c r="BH604" s="66"/>
      <c r="BI604" s="170"/>
      <c r="BJ604" s="66"/>
      <c r="BK604" s="66"/>
      <c r="BL604" s="66"/>
      <c r="BM604" s="144"/>
      <c r="BN604" s="65">
        <f t="shared" ref="BN604" si="1639">+BC604/BW604</f>
        <v>1187804.0352941176</v>
      </c>
      <c r="BO604" s="66"/>
      <c r="BP604" s="66">
        <f t="shared" ref="BP604" si="1640">+BP603+BE604</f>
        <v>43484700</v>
      </c>
      <c r="BQ604" s="66"/>
      <c r="BR604" s="435">
        <f t="shared" ref="BR604" si="1641">+BP604/BC604</f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3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ref="H605" si="1642">+H604+D605</f>
        <v>44476524</v>
      </c>
      <c r="I605" s="16"/>
      <c r="J605" s="436">
        <f t="shared" ref="J605" si="1643">+D605/H604</f>
        <v>1.9113041863387096E-3</v>
      </c>
      <c r="K605" s="16"/>
      <c r="L605" s="16"/>
      <c r="M605" s="16"/>
      <c r="N605" s="16">
        <f t="shared" ref="N605" si="1644">SUM(D599:D605)</f>
        <v>423360</v>
      </c>
      <c r="O605" s="16">
        <f t="shared" ref="O605" si="1645">+H605/BW605</f>
        <v>74625.040268456374</v>
      </c>
      <c r="P605" s="41"/>
      <c r="Q605" s="17">
        <f t="shared" ref="Q605" si="1646">SUM(D599:D605)</f>
        <v>423360</v>
      </c>
      <c r="R605" s="16"/>
      <c r="S605" s="60">
        <f t="shared" ref="S605" si="1647">+(Q605-Q598)/Q598</f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ref="Z605" si="1648">SUM(W600:W605)</f>
        <v>6061</v>
      </c>
      <c r="AA605" s="33">
        <f t="shared" ref="AA605" si="1649">+AA604+W605</f>
        <v>714616</v>
      </c>
      <c r="AB605" s="33"/>
      <c r="AC605" s="46">
        <f t="shared" ref="AC605" si="1650">+AA605/H605</f>
        <v>1.6067262810376098E-2</v>
      </c>
      <c r="AD605" s="33"/>
      <c r="AE605" s="33">
        <f t="shared" ref="AE605" si="1651">+AA605/BW605</f>
        <v>1199.020134228188</v>
      </c>
      <c r="AF605" s="50"/>
      <c r="AG605" s="33"/>
      <c r="AH605" s="33"/>
      <c r="AI605" s="213"/>
      <c r="AJ605" s="50"/>
      <c r="AL605" s="23">
        <f t="shared" ref="AL605" si="1652">+AP605-AP604</f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ref="AR605" si="1653">+AL605/AP604</f>
        <v>2.0271488677333894E-3</v>
      </c>
      <c r="AS605" s="25"/>
      <c r="AT605" s="25"/>
      <c r="AU605" s="24"/>
      <c r="AV605" s="298">
        <f t="shared" ref="AV605" si="1654">+AP605/H605</f>
        <v>0.83795912198534217</v>
      </c>
      <c r="AW605" s="298"/>
      <c r="AX605" s="24">
        <f t="shared" ref="AX605" si="1655">+AP605/BW605</f>
        <v>62532.733221476512</v>
      </c>
      <c r="AY605" s="308"/>
      <c r="BA605" s="65">
        <f t="shared" ref="BA605" si="1656">+BC605-BC604</f>
        <v>1766699</v>
      </c>
      <c r="BB605" s="66"/>
      <c r="BC605" s="66">
        <v>708510100</v>
      </c>
      <c r="BD605" s="66"/>
      <c r="BE605" s="66">
        <f t="shared" ref="BE605" si="1657">+D605</f>
        <v>84846</v>
      </c>
      <c r="BF605" s="66"/>
      <c r="BG605" s="144">
        <f t="shared" ref="BG605" si="1658">+BE605/BA605</f>
        <v>4.802515878482979E-2</v>
      </c>
      <c r="BH605" s="66"/>
      <c r="BI605" s="170"/>
      <c r="BJ605" s="66"/>
      <c r="BK605" s="66"/>
      <c r="BL605" s="66"/>
      <c r="BM605" s="144"/>
      <c r="BN605" s="65">
        <f t="shared" ref="BN605" si="1659">+BC605/BW605</f>
        <v>1188775.3355704697</v>
      </c>
      <c r="BO605" s="66"/>
      <c r="BP605" s="66">
        <f t="shared" ref="BP605" si="1660">+BP604+BE605</f>
        <v>43569546</v>
      </c>
      <c r="BQ605" s="66"/>
      <c r="BR605" s="435">
        <f t="shared" ref="BR605" si="1661">+BP605/BC605</f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3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ref="H606" si="1662">+H605+D606</f>
        <v>44509003</v>
      </c>
      <c r="I606" s="16"/>
      <c r="J606" s="436">
        <f t="shared" ref="J606" si="1663">+D606/H605</f>
        <v>7.3025041255472215E-4</v>
      </c>
      <c r="K606" s="16"/>
      <c r="L606" s="16"/>
      <c r="M606" s="16"/>
      <c r="N606" s="16">
        <f t="shared" ref="N606" si="1664">SUM(D600:D606)</f>
        <v>425059</v>
      </c>
      <c r="O606" s="16">
        <f t="shared" ref="O606" si="1665">+H606/BW606</f>
        <v>74554.443886097157</v>
      </c>
      <c r="P606" s="41"/>
      <c r="Q606" s="17">
        <f t="shared" ref="Q606" si="1666">SUM(D600:D606)</f>
        <v>425059</v>
      </c>
      <c r="R606" s="16"/>
      <c r="S606" s="60">
        <f t="shared" ref="S606" si="1667">+(Q606-Q599)/Q599</f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ref="Z606" si="1668">SUM(W601:W606)</f>
        <v>6321</v>
      </c>
      <c r="AA606" s="33">
        <f t="shared" ref="AA606" si="1669">+AA605+W606</f>
        <v>715038</v>
      </c>
      <c r="AB606" s="33"/>
      <c r="AC606" s="46">
        <f t="shared" ref="AC606" si="1670">+AA606/H606</f>
        <v>1.6065019474824003E-2</v>
      </c>
      <c r="AD606" s="33"/>
      <c r="AE606" s="33">
        <f t="shared" ref="AE606" si="1671">+AA606/BW606</f>
        <v>1197.7185929648242</v>
      </c>
      <c r="AF606" s="50"/>
      <c r="AG606" s="33"/>
      <c r="AH606" s="33"/>
      <c r="AI606" s="213"/>
      <c r="AJ606" s="50"/>
      <c r="AL606" s="23">
        <f t="shared" ref="AL606" si="1672">+AP606-AP605</f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ref="AR606" si="1673">+AL606/AP605</f>
        <v>1.1311391303813528E-3</v>
      </c>
      <c r="AS606" s="25"/>
      <c r="AT606" s="25"/>
      <c r="AU606" s="24"/>
      <c r="AV606" s="298">
        <f t="shared" ref="AV606" si="1674">+AP606/H606</f>
        <v>0.83829480521053235</v>
      </c>
      <c r="AW606" s="298"/>
      <c r="AX606" s="24">
        <f t="shared" ref="AX606" si="1675">+AP606/BW606</f>
        <v>62498.60301507538</v>
      </c>
      <c r="AY606" s="308"/>
      <c r="BA606" s="65">
        <f t="shared" ref="BA606" si="1676">+BC606-BC605</f>
        <v>486536</v>
      </c>
      <c r="BB606" s="66"/>
      <c r="BC606" s="66">
        <v>708996636</v>
      </c>
      <c r="BD606" s="66"/>
      <c r="BE606" s="66">
        <f t="shared" ref="BE606" si="1677">+D606</f>
        <v>32479</v>
      </c>
      <c r="BF606" s="66"/>
      <c r="BG606" s="144">
        <f t="shared" ref="BG606" si="1678">+BE606/BA606</f>
        <v>6.675559465281089E-2</v>
      </c>
      <c r="BH606" s="66"/>
      <c r="BI606" s="170"/>
      <c r="BJ606" s="66"/>
      <c r="BK606" s="66"/>
      <c r="BL606" s="66"/>
      <c r="BM606" s="144"/>
      <c r="BN606" s="65">
        <f t="shared" ref="BN606" si="1679">+BC606/BW606</f>
        <v>1187599.055276382</v>
      </c>
      <c r="BO606" s="66"/>
      <c r="BP606" s="66">
        <f t="shared" ref="BP606" si="1680">+BP605+BE606</f>
        <v>43602025</v>
      </c>
      <c r="BQ606" s="66"/>
      <c r="BR606" s="435">
        <f t="shared" ref="BR606" si="1681">+BP606/BC606</f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3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ref="H607" si="1682">+H606+D607</f>
        <v>44532168</v>
      </c>
      <c r="I607" s="16"/>
      <c r="J607" s="436">
        <f t="shared" ref="J607" si="1683">+D607/H606</f>
        <v>5.2045650180032111E-4</v>
      </c>
      <c r="K607" s="16"/>
      <c r="L607" s="16"/>
      <c r="M607" s="16"/>
      <c r="N607" s="16">
        <f t="shared" ref="N607" si="1684">SUM(D601:D607)</f>
        <v>428249</v>
      </c>
      <c r="O607" s="16">
        <f t="shared" ref="O607" si="1685">+H607/BW607</f>
        <v>74468.508361204018</v>
      </c>
      <c r="P607" s="41"/>
      <c r="Q607" s="17">
        <f t="shared" ref="Q607" si="1686">SUM(D601:D607)</f>
        <v>428249</v>
      </c>
      <c r="R607" s="16"/>
      <c r="S607" s="60">
        <f t="shared" ref="S607" si="1687">+(Q607-Q600)/Q600</f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ref="Z607" si="1688">SUM(W602:W607)</f>
        <v>5744</v>
      </c>
      <c r="AA607" s="33">
        <f t="shared" ref="AA607" si="1689">+AA606+W607</f>
        <v>715161</v>
      </c>
      <c r="AB607" s="33"/>
      <c r="AC607" s="46">
        <f t="shared" ref="AC607" si="1690">+AA607/H607</f>
        <v>1.6059424728659066E-2</v>
      </c>
      <c r="AD607" s="33"/>
      <c r="AE607" s="33">
        <f t="shared" ref="AE607" si="1691">+AA607/BW607</f>
        <v>1195.9214046822742</v>
      </c>
      <c r="AF607" s="50"/>
      <c r="AG607" s="33"/>
      <c r="AH607" s="33"/>
      <c r="AI607" s="213"/>
      <c r="AJ607" s="50"/>
      <c r="AL607" s="23">
        <f t="shared" ref="AL607" si="1692">+AP607-AP606</f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ref="AR607" si="1693">+AL607/AP606</f>
        <v>5.7041140966474131E-4</v>
      </c>
      <c r="AS607" s="25"/>
      <c r="AT607" s="25"/>
      <c r="AU607" s="24"/>
      <c r="AV607" s="298">
        <f t="shared" ref="AV607" si="1694">+AP607/H607</f>
        <v>0.83833666036650178</v>
      </c>
      <c r="AW607" s="298"/>
      <c r="AX607" s="24">
        <f t="shared" ref="AX607" si="1695">+AP607/BW607</f>
        <v>62429.680602006687</v>
      </c>
      <c r="AY607" s="308"/>
      <c r="BA607" s="65">
        <f t="shared" ref="BA607" si="1696">+BC607-BC606</f>
        <v>385115</v>
      </c>
      <c r="BB607" s="66"/>
      <c r="BC607" s="66">
        <v>709381751</v>
      </c>
      <c r="BD607" s="66"/>
      <c r="BE607" s="66">
        <f t="shared" ref="BE607" si="1697">+D607</f>
        <v>23165</v>
      </c>
      <c r="BF607" s="66"/>
      <c r="BG607" s="144">
        <f t="shared" ref="BG607" si="1698">+BE607/BA607</f>
        <v>6.0150864027628113E-2</v>
      </c>
      <c r="BH607" s="66"/>
      <c r="BI607" s="170"/>
      <c r="BJ607" s="66"/>
      <c r="BK607" s="66"/>
      <c r="BL607" s="66"/>
      <c r="BM607" s="144"/>
      <c r="BN607" s="65">
        <f t="shared" ref="BN607" si="1699">+BC607/BW607</f>
        <v>1186257.1086956521</v>
      </c>
      <c r="BO607" s="66"/>
      <c r="BP607" s="66">
        <f t="shared" ref="BP607" si="1700">+BP606+BE607</f>
        <v>43625190</v>
      </c>
      <c r="BQ607" s="66"/>
      <c r="BR607" s="435">
        <f t="shared" ref="BR607" si="1701">+BP607/BC607</f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3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ref="H608" si="1702">+H607+D608</f>
        <v>44587015</v>
      </c>
      <c r="I608" s="16"/>
      <c r="J608" s="436">
        <f t="shared" ref="J608" si="1703">+D608/H607</f>
        <v>1.231626540167548E-3</v>
      </c>
      <c r="K608" s="16"/>
      <c r="L608" s="16"/>
      <c r="M608" s="16"/>
      <c r="N608" s="16">
        <f t="shared" ref="N608" si="1704">SUM(D602:D608)</f>
        <v>428535</v>
      </c>
      <c r="O608" s="16">
        <f t="shared" ref="O608" si="1705">+H608/BW608</f>
        <v>74435.751252086819</v>
      </c>
      <c r="P608" s="41"/>
      <c r="Q608" s="17">
        <f t="shared" ref="Q608" si="1706">SUM(D602:D608)</f>
        <v>428535</v>
      </c>
      <c r="R608" s="16"/>
      <c r="S608" s="60">
        <f t="shared" ref="S608" si="1707">+(Q608-Q601)/Q601</f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ref="Z608" si="1708">SUM(W603:W608)</f>
        <v>4958</v>
      </c>
      <c r="AA608" s="33">
        <f t="shared" ref="AA608" si="1709">+AA607+W608</f>
        <v>715644</v>
      </c>
      <c r="AB608" s="33"/>
      <c r="AC608" s="46">
        <f t="shared" ref="AC608" si="1710">+AA608/H608</f>
        <v>1.605050259587909E-2</v>
      </c>
      <c r="AD608" s="33"/>
      <c r="AE608" s="33">
        <f t="shared" ref="AE608" si="1711">+AA608/BW608</f>
        <v>1194.7312186978297</v>
      </c>
      <c r="AF608" s="50"/>
      <c r="AG608" s="33"/>
      <c r="AH608" s="33"/>
      <c r="AI608" s="213"/>
      <c r="AJ608" s="50"/>
      <c r="AL608" s="23">
        <f t="shared" ref="AL608" si="1712">+AP608-AP607</f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ref="AR608" si="1713">+AL608/AP607</f>
        <v>4.3772325620459289E-3</v>
      </c>
      <c r="AS608" s="25"/>
      <c r="AT608" s="25"/>
      <c r="AU608" s="24"/>
      <c r="AV608" s="298">
        <f t="shared" ref="AV608" si="1714">+AP608/H608</f>
        <v>0.84097049331515017</v>
      </c>
      <c r="AW608" s="298"/>
      <c r="AX608" s="24">
        <f t="shared" ref="AX608" si="1715">+AP608/BW608</f>
        <v>62598.270450751254</v>
      </c>
      <c r="AY608" s="308"/>
      <c r="BA608" s="65">
        <f t="shared" ref="BA608" si="1716">+BC608-BC607</f>
        <v>3603531</v>
      </c>
      <c r="BB608" s="66"/>
      <c r="BC608" s="66">
        <v>712985282</v>
      </c>
      <c r="BD608" s="66"/>
      <c r="BE608" s="66">
        <f t="shared" ref="BE608" si="1717">+D608</f>
        <v>54847</v>
      </c>
      <c r="BF608" s="66"/>
      <c r="BG608" s="144">
        <f t="shared" ref="BG608" si="1718">+BE608/BA608</f>
        <v>1.5220349151984539E-2</v>
      </c>
      <c r="BH608" s="66"/>
      <c r="BI608" s="170"/>
      <c r="BJ608" s="66"/>
      <c r="BK608" s="66"/>
      <c r="BL608" s="66"/>
      <c r="BM608" s="144"/>
      <c r="BN608" s="65">
        <f t="shared" ref="BN608" si="1719">+BC608/BW608</f>
        <v>1190292.6243739566</v>
      </c>
      <c r="BO608" s="66"/>
      <c r="BP608" s="66">
        <f t="shared" ref="BP608" si="1720">+BP607+BE608</f>
        <v>43680037</v>
      </c>
      <c r="BQ608" s="66"/>
      <c r="BR608" s="435">
        <f t="shared" ref="BR608" si="1721">+BP608/BC608</f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3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ref="H609" si="1722">+H608+D609</f>
        <v>44659373</v>
      </c>
      <c r="I609" s="16"/>
      <c r="J609" s="436">
        <f t="shared" ref="J609" si="1723">+D609/H608</f>
        <v>1.6228491635961726E-3</v>
      </c>
      <c r="K609" s="16"/>
      <c r="L609" s="16"/>
      <c r="M609" s="16"/>
      <c r="N609" s="16">
        <f t="shared" ref="N609" si="1724">SUM(D603:D609)</f>
        <v>424367</v>
      </c>
      <c r="O609" s="16">
        <f t="shared" ref="O609" si="1725">+H609/BW609</f>
        <v>74432.28833333333</v>
      </c>
      <c r="P609" s="41"/>
      <c r="Q609" s="17">
        <f t="shared" ref="Q609" si="1726">SUM(D603:D609)</f>
        <v>424367</v>
      </c>
      <c r="R609" s="16"/>
      <c r="S609" s="60">
        <f t="shared" ref="S609" si="1727">+(Q609-Q602)/Q602</f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ref="Z609" si="1728">SUM(W604:W609)</f>
        <v>4861</v>
      </c>
      <c r="AA609" s="33">
        <f t="shared" ref="AA609" si="1729">+AA608+W609</f>
        <v>716983</v>
      </c>
      <c r="AB609" s="33"/>
      <c r="AC609" s="46">
        <f t="shared" ref="AC609" si="1730">+AA609/H609</f>
        <v>1.6054479761728854E-2</v>
      </c>
      <c r="AD609" s="33"/>
      <c r="AE609" s="33">
        <f t="shared" ref="AE609" si="1731">+AA609/BW609</f>
        <v>1194.9716666666666</v>
      </c>
      <c r="AF609" s="50"/>
      <c r="AG609" s="33"/>
      <c r="AH609" s="33"/>
      <c r="AI609" s="213"/>
      <c r="AJ609" s="50"/>
      <c r="AL609" s="23">
        <f t="shared" ref="AL609" si="1732">+AP609-AP608</f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ref="AR609" si="1733">+AL609/AP608</f>
        <v>2.8849730603212622E-3</v>
      </c>
      <c r="AS609" s="25"/>
      <c r="AT609" s="25"/>
      <c r="AU609" s="24"/>
      <c r="AV609" s="298">
        <f t="shared" ref="AV609" si="1734">+AP609/H609</f>
        <v>0.84203018255540663</v>
      </c>
      <c r="AW609" s="298"/>
      <c r="AX609" s="24">
        <f t="shared" ref="AX609" si="1735">+AP609/BW609</f>
        <v>62674.23333333333</v>
      </c>
      <c r="AY609" s="308"/>
      <c r="BA609" s="65">
        <f t="shared" ref="BA609" si="1736">+BC609-BC608</f>
        <v>1458675</v>
      </c>
      <c r="BB609" s="66"/>
      <c r="BC609" s="66">
        <v>714443957</v>
      </c>
      <c r="BD609" s="66"/>
      <c r="BE609" s="66">
        <f t="shared" ref="BE609" si="1737">+D609</f>
        <v>72358</v>
      </c>
      <c r="BF609" s="66"/>
      <c r="BG609" s="144">
        <f t="shared" ref="BG609" si="1738">+BE609/BA609</f>
        <v>4.9605292474334588E-2</v>
      </c>
      <c r="BH609" s="66"/>
      <c r="BI609" s="170"/>
      <c r="BJ609" s="66"/>
      <c r="BK609" s="66"/>
      <c r="BL609" s="66"/>
      <c r="BM609" s="144"/>
      <c r="BN609" s="65">
        <f t="shared" ref="BN609" si="1739">+BC609/BW609</f>
        <v>1190739.9283333332</v>
      </c>
      <c r="BO609" s="66"/>
      <c r="BP609" s="66">
        <f t="shared" ref="BP609" si="1740">+BP608+BE609</f>
        <v>43752395</v>
      </c>
      <c r="BQ609" s="66"/>
      <c r="BR609" s="435">
        <f t="shared" ref="BR609" si="1741">+BP609/BC609</f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3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ref="H610" si="1742">+H609+D610</f>
        <v>44753749</v>
      </c>
      <c r="I610" s="16"/>
      <c r="J610" s="436">
        <f t="shared" ref="J610" si="1743">+D610/H609</f>
        <v>2.1132405956527872E-3</v>
      </c>
      <c r="K610" s="16"/>
      <c r="L610" s="16"/>
      <c r="M610" s="16"/>
      <c r="N610" s="16">
        <f t="shared" ref="N610" si="1744">SUM(D604:D610)</f>
        <v>443104</v>
      </c>
      <c r="O610" s="16">
        <f t="shared" ref="O610" si="1745">+H610/BW610</f>
        <v>74465.472545757075</v>
      </c>
      <c r="P610" s="41"/>
      <c r="Q610" s="17">
        <f t="shared" ref="Q610" si="1746">SUM(D604:D610)</f>
        <v>443104</v>
      </c>
      <c r="R610" s="16"/>
      <c r="S610" s="60">
        <f t="shared" ref="S610" si="1747">+(Q610-Q603)/Q603</f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ref="Z610" si="1748">SUM(W605:W610)</f>
        <v>5205</v>
      </c>
      <c r="AA610" s="33">
        <f t="shared" ref="AA610" si="1749">+AA609+W610</f>
        <v>718476</v>
      </c>
      <c r="AB610" s="33"/>
      <c r="AC610" s="46">
        <f t="shared" ref="AC610" si="1750">+AA610/H610</f>
        <v>1.6053984661709569E-2</v>
      </c>
      <c r="AD610" s="33"/>
      <c r="AE610" s="33">
        <f t="shared" ref="AE610" si="1751">+AA610/BW610</f>
        <v>1195.467554076539</v>
      </c>
      <c r="AF610" s="50"/>
      <c r="AG610" s="33"/>
      <c r="AH610" s="33"/>
      <c r="AI610" s="213"/>
      <c r="AJ610" s="50"/>
      <c r="AL610" s="23">
        <f t="shared" ref="AL610" si="1752">+AP610-AP609</f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ref="AR610" si="1753">+AL610/AP609</f>
        <v>2.5854590961623251E-3</v>
      </c>
      <c r="AS610" s="25"/>
      <c r="AT610" s="25"/>
      <c r="AU610" s="24"/>
      <c r="AV610" s="298">
        <f t="shared" ref="AV610" si="1754">+AP610/H610</f>
        <v>0.84242696628610936</v>
      </c>
      <c r="AW610" s="298"/>
      <c r="AX610" s="24">
        <f t="shared" ref="AX610" si="1755">+AP610/BW610</f>
        <v>62731.722129783695</v>
      </c>
      <c r="AY610" s="308"/>
      <c r="BA610" s="65">
        <f t="shared" ref="BA610" si="1756">+BC610-BC609</f>
        <v>1594643</v>
      </c>
      <c r="BB610" s="66"/>
      <c r="BC610" s="66">
        <v>716038600</v>
      </c>
      <c r="BD610" s="66"/>
      <c r="BE610" s="66">
        <f t="shared" ref="BE610" si="1757">+D610</f>
        <v>94376</v>
      </c>
      <c r="BF610" s="66"/>
      <c r="BG610" s="144">
        <f t="shared" ref="BG610" si="1758">+BE610/BA610</f>
        <v>5.9183152592774686E-2</v>
      </c>
      <c r="BH610" s="66"/>
      <c r="BI610" s="170"/>
      <c r="BJ610" s="66"/>
      <c r="BK610" s="66"/>
      <c r="BL610" s="66"/>
      <c r="BM610" s="144"/>
      <c r="BN610" s="65">
        <f t="shared" ref="BN610" si="1759">+BC610/BW610</f>
        <v>1191411.9800332778</v>
      </c>
      <c r="BO610" s="66"/>
      <c r="BP610" s="66">
        <f t="shared" ref="BP610" si="1760">+BP609+BE610</f>
        <v>43846771</v>
      </c>
      <c r="BQ610" s="66"/>
      <c r="BR610" s="435">
        <f t="shared" ref="BR610" si="1761">+BP610/BC610</f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3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ref="H611" si="1762">+H610+D611</f>
        <v>44797345</v>
      </c>
      <c r="I611" s="16"/>
      <c r="J611" s="436">
        <f t="shared" ref="J611" si="1763">+D611/H610</f>
        <v>9.7413068120840557E-4</v>
      </c>
      <c r="K611" s="16"/>
      <c r="L611" s="16"/>
      <c r="M611" s="16"/>
      <c r="N611" s="16">
        <f t="shared" ref="N611" si="1764">SUM(D605:D611)</f>
        <v>405667</v>
      </c>
      <c r="O611" s="16">
        <f t="shared" ref="O611" si="1765">+H611/BW611</f>
        <v>74414.194352159466</v>
      </c>
      <c r="P611" s="41"/>
      <c r="Q611" s="17">
        <f t="shared" ref="Q611" si="1766">SUM(D605:D611)</f>
        <v>405667</v>
      </c>
      <c r="R611" s="16"/>
      <c r="S611" s="60">
        <f t="shared" ref="S611" si="1767">+(Q611-Q604)/Q604</f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ref="Z611" si="1768">SUM(W606:W611)</f>
        <v>4399</v>
      </c>
      <c r="AA611" s="33">
        <f t="shared" ref="AA611" si="1769">+AA610+W611</f>
        <v>719015</v>
      </c>
      <c r="AB611" s="33"/>
      <c r="AC611" s="46">
        <f t="shared" ref="AC611" si="1770">+AA611/H611</f>
        <v>1.6050393165041366E-2</v>
      </c>
      <c r="AD611" s="33"/>
      <c r="AE611" s="33">
        <f t="shared" ref="AE611" si="1771">+AA611/BW611</f>
        <v>1194.3770764119602</v>
      </c>
      <c r="AF611" s="50"/>
      <c r="AG611" s="33"/>
      <c r="AH611" s="33"/>
      <c r="AI611" s="213"/>
      <c r="AJ611" s="50"/>
      <c r="AL611" s="23">
        <f t="shared" ref="AL611" si="1772">+AP611-AP610</f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ref="AR611" si="1773">+AL611/AP610</f>
        <v>7.3535018851239456E-4</v>
      </c>
      <c r="AS611" s="25"/>
      <c r="AT611" s="25"/>
      <c r="AU611" s="24"/>
      <c r="AV611" s="298">
        <f t="shared" ref="AV611" si="1774">+AP611/H611</f>
        <v>0.84222600692072269</v>
      </c>
      <c r="AW611" s="298"/>
      <c r="AX611" s="24">
        <f t="shared" ref="AX611" si="1775">+AP611/BW611</f>
        <v>62673.569767441862</v>
      </c>
      <c r="AY611" s="308"/>
      <c r="BA611" s="65">
        <f t="shared" ref="BA611" si="1776">+BC611-BC610</f>
        <v>657149</v>
      </c>
      <c r="BB611" s="66"/>
      <c r="BC611" s="66">
        <v>716695749</v>
      </c>
      <c r="BD611" s="66"/>
      <c r="BE611" s="66">
        <f t="shared" ref="BE611" si="1777">+D611</f>
        <v>43596</v>
      </c>
      <c r="BF611" s="66"/>
      <c r="BG611" s="144">
        <f t="shared" ref="BG611" si="1778">+BE611/BA611</f>
        <v>6.6341118985192099E-2</v>
      </c>
      <c r="BH611" s="66"/>
      <c r="BI611" s="170"/>
      <c r="BJ611" s="66"/>
      <c r="BK611" s="66"/>
      <c r="BL611" s="66"/>
      <c r="BM611" s="144"/>
      <c r="BN611" s="65">
        <f t="shared" ref="BN611" si="1779">+BC611/BW611</f>
        <v>1190524.5</v>
      </c>
      <c r="BO611" s="66"/>
      <c r="BP611" s="66">
        <f t="shared" ref="BP611" si="1780">+BP610+BE611</f>
        <v>43890367</v>
      </c>
      <c r="BQ611" s="66"/>
      <c r="BR611" s="435">
        <f t="shared" ref="BR611" si="1781">+BP611/BC611</f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3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ref="H612" si="1782">+H611+D612</f>
        <v>44887553</v>
      </c>
      <c r="I612" s="16"/>
      <c r="J612" s="436">
        <f t="shared" ref="J612" si="1783">+D612/H611</f>
        <v>2.0136907667184295E-3</v>
      </c>
      <c r="K612" s="16"/>
      <c r="L612" s="16"/>
      <c r="M612" s="16"/>
      <c r="N612" s="16">
        <f t="shared" ref="N612" si="1784">SUM(D606:D612)</f>
        <v>411029</v>
      </c>
      <c r="O612" s="16">
        <f t="shared" ref="O612" si="1785">+H612/BW612</f>
        <v>74440.386401326701</v>
      </c>
      <c r="P612" s="41"/>
      <c r="Q612" s="17">
        <f t="shared" ref="Q612" si="1786">SUM(D606:D612)</f>
        <v>411029</v>
      </c>
      <c r="R612" s="16"/>
      <c r="S612" s="60">
        <f t="shared" ref="S612" si="1787">+(Q612-Q605)/Q605</f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ref="Z612" si="1788">SUM(W607:W612)</f>
        <v>4964</v>
      </c>
      <c r="AA612" s="33">
        <f t="shared" ref="AA612" si="1789">+AA611+W612</f>
        <v>720002</v>
      </c>
      <c r="AB612" s="33"/>
      <c r="AC612" s="46">
        <f t="shared" ref="AC612" si="1790">+AA612/H612</f>
        <v>1.6040125867409168E-2</v>
      </c>
      <c r="AD612" s="33"/>
      <c r="AE612" s="33">
        <f t="shared" ref="AE612" si="1791">+AA612/BW612</f>
        <v>1194.0331674958541</v>
      </c>
      <c r="AF612" s="50"/>
      <c r="AG612" s="33"/>
      <c r="AH612" s="33"/>
      <c r="AI612" s="213"/>
      <c r="AJ612" s="50"/>
      <c r="AL612" s="23">
        <f t="shared" ref="AL612" si="1792">+AP612-AP611</f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ref="AR612" si="1793">+AL612/AP611</f>
        <v>3.0961458290622488E-3</v>
      </c>
      <c r="AS612" s="25"/>
      <c r="AT612" s="25"/>
      <c r="AU612" s="24"/>
      <c r="AV612" s="298">
        <f t="shared" ref="AV612" si="1794">+AP612/H612</f>
        <v>0.84313584658981078</v>
      </c>
      <c r="AW612" s="298"/>
      <c r="AX612" s="24">
        <f t="shared" ref="AX612" si="1795">+AP612/BW612</f>
        <v>62763.358208955222</v>
      </c>
      <c r="AY612" s="308"/>
      <c r="BA612" s="65">
        <f t="shared" ref="BA612" si="1796">+BC612-BC611</f>
        <v>2392195</v>
      </c>
      <c r="BB612" s="66"/>
      <c r="BC612" s="66">
        <v>719087944</v>
      </c>
      <c r="BD612" s="66"/>
      <c r="BE612" s="66">
        <f t="shared" ref="BE612" si="1797">+D612</f>
        <v>90208</v>
      </c>
      <c r="BF612" s="66"/>
      <c r="BG612" s="144">
        <f t="shared" ref="BG612" si="1798">+BE612/BA612</f>
        <v>3.7709300454185385E-2</v>
      </c>
      <c r="BH612" s="66"/>
      <c r="BI612" s="170"/>
      <c r="BJ612" s="66"/>
      <c r="BK612" s="66"/>
      <c r="BL612" s="66"/>
      <c r="BM612" s="144"/>
      <c r="BN612" s="65">
        <f t="shared" ref="BN612" si="1799">+BC612/BW612</f>
        <v>1192517.3200663349</v>
      </c>
      <c r="BO612" s="66"/>
      <c r="BP612" s="66">
        <f t="shared" ref="BP612" si="1800">+BP611+BE612</f>
        <v>43980575</v>
      </c>
      <c r="BQ612" s="66"/>
      <c r="BR612" s="435">
        <f t="shared" ref="BR612" si="1801">+BP612/BC612</f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3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ref="H613" si="1802">+H612+D613</f>
        <v>44928660</v>
      </c>
      <c r="I613" s="16"/>
      <c r="J613" s="436">
        <f t="shared" ref="J613" si="1803">+D613/H612</f>
        <v>9.1577725344039139E-4</v>
      </c>
      <c r="K613" s="16"/>
      <c r="L613" s="16"/>
      <c r="M613" s="16"/>
      <c r="N613" s="16">
        <f t="shared" ref="N613" si="1804">SUM(D607:D613)</f>
        <v>419657</v>
      </c>
      <c r="O613" s="16">
        <f t="shared" ref="O613" si="1805">+H613/BW613</f>
        <v>74385.198675496693</v>
      </c>
      <c r="P613" s="41"/>
      <c r="Q613" s="17">
        <f t="shared" ref="Q613" si="1806">SUM(D607:D613)</f>
        <v>419657</v>
      </c>
      <c r="R613" s="16"/>
      <c r="S613" s="60">
        <f t="shared" ref="S613" si="1807">+(Q613-Q606)/Q606</f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ref="Z613" si="1808">SUM(W608:W613)</f>
        <v>5347</v>
      </c>
      <c r="AA613" s="33">
        <f t="shared" ref="AA613" si="1809">+AA612+W613</f>
        <v>720508</v>
      </c>
      <c r="AB613" s="33"/>
      <c r="AC613" s="46">
        <f t="shared" ref="AC613" si="1810">+AA613/H613</f>
        <v>1.6036712423651185E-2</v>
      </c>
      <c r="AD613" s="33"/>
      <c r="AE613" s="33">
        <f t="shared" ref="AE613" si="1811">+AA613/BW613</f>
        <v>1192.8940397350993</v>
      </c>
      <c r="AF613" s="50"/>
      <c r="AG613" s="33"/>
      <c r="AH613" s="33"/>
      <c r="AI613" s="213"/>
      <c r="AJ613" s="50"/>
      <c r="AL613" s="23">
        <f t="shared" ref="AL613" si="1812">+AP613-AP612</f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ref="AR613" si="1813">+AL613/AP612</f>
        <v>1.3483482733651277E-3</v>
      </c>
      <c r="AS613" s="25"/>
      <c r="AT613" s="25"/>
      <c r="AU613" s="24"/>
      <c r="AV613" s="298">
        <f t="shared" ref="AV613" si="1814">+AP613/H613</f>
        <v>0.84350022902975519</v>
      </c>
      <c r="AW613" s="298"/>
      <c r="AX613" s="24">
        <f t="shared" ref="AX613" si="1815">+AP613/BW613</f>
        <v>62743.932119205296</v>
      </c>
      <c r="AY613" s="308"/>
      <c r="BA613" s="65">
        <f t="shared" ref="BA613" si="1816">+BC613-BC612</f>
        <v>1335550</v>
      </c>
      <c r="BB613" s="66"/>
      <c r="BC613" s="66">
        <v>720423494</v>
      </c>
      <c r="BD613" s="66"/>
      <c r="BE613" s="66">
        <f t="shared" ref="BE613" si="1817">+D613</f>
        <v>41107</v>
      </c>
      <c r="BF613" s="66"/>
      <c r="BG613" s="144">
        <f t="shared" ref="BG613" si="1818">+BE613/BA613</f>
        <v>3.0779079779865971E-2</v>
      </c>
      <c r="BH613" s="66"/>
      <c r="BI613" s="170"/>
      <c r="BJ613" s="66"/>
      <c r="BK613" s="66"/>
      <c r="BL613" s="66"/>
      <c r="BM613" s="144"/>
      <c r="BN613" s="65">
        <f t="shared" ref="BN613" si="1819">+BC613/BW613</f>
        <v>1192754.129139073</v>
      </c>
      <c r="BO613" s="66"/>
      <c r="BP613" s="66">
        <f t="shared" ref="BP613" si="1820">+BP612+BE613</f>
        <v>44021682</v>
      </c>
      <c r="BQ613" s="66"/>
      <c r="BR613" s="435">
        <f t="shared" ref="BR613" si="1821">+BP613/BC613</f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3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ref="H614" si="1822">+H613+D614</f>
        <v>44965329</v>
      </c>
      <c r="I614" s="16"/>
      <c r="J614" s="436">
        <f t="shared" ref="J614" si="1823">+D614/H613</f>
        <v>8.1616055319700168E-4</v>
      </c>
      <c r="K614" s="16"/>
      <c r="L614" s="16"/>
      <c r="M614" s="16"/>
      <c r="N614" s="16">
        <f t="shared" ref="N614" si="1824">SUM(D608:D614)</f>
        <v>433161</v>
      </c>
      <c r="O614" s="16">
        <f t="shared" ref="O614" si="1825">+H614/BW614</f>
        <v>74322.857851239663</v>
      </c>
      <c r="P614" s="41"/>
      <c r="Q614" s="17">
        <f t="shared" ref="Q614" si="1826">SUM(D608:D614)</f>
        <v>433161</v>
      </c>
      <c r="R614" s="16"/>
      <c r="S614" s="60">
        <f t="shared" ref="S614" si="1827">+(Q614-Q607)/Q607</f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ref="Z614" si="1828">SUM(W609:W614)</f>
        <v>5107</v>
      </c>
      <c r="AA614" s="33">
        <f t="shared" ref="AA614" si="1829">+AA613+W614</f>
        <v>720751</v>
      </c>
      <c r="AB614" s="33"/>
      <c r="AC614" s="46">
        <f t="shared" ref="AC614" si="1830">+AA614/H614</f>
        <v>1.6029038728928236E-2</v>
      </c>
      <c r="AD614" s="33"/>
      <c r="AE614" s="33">
        <f t="shared" ref="AE614" si="1831">+AA614/BW614</f>
        <v>1191.3239669421487</v>
      </c>
      <c r="AF614" s="50"/>
      <c r="AG614" s="33"/>
      <c r="AH614" s="33"/>
      <c r="AI614" s="213"/>
      <c r="AJ614" s="50"/>
      <c r="AL614" s="23">
        <f t="shared" ref="AL614" si="1832">+AP614-AP613</f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ref="AR614" si="1833">+AL614/AP613</f>
        <v>1.2228564356834063E-3</v>
      </c>
      <c r="AS614" s="25"/>
      <c r="AT614" s="25"/>
      <c r="AU614" s="24"/>
      <c r="AV614" s="298">
        <f t="shared" ref="AV614" si="1834">+AP614/H614</f>
        <v>0.84384299734579948</v>
      </c>
      <c r="AW614" s="298"/>
      <c r="AX614" s="24">
        <f t="shared" ref="AX614" si="1835">+AP614/BW614</f>
        <v>62716.823140495864</v>
      </c>
      <c r="AY614" s="308"/>
      <c r="BA614" s="65">
        <f t="shared" ref="BA614" si="1836">+BC614-BC613</f>
        <v>762810</v>
      </c>
      <c r="BB614" s="66"/>
      <c r="BC614" s="66">
        <v>721186304</v>
      </c>
      <c r="BD614" s="66"/>
      <c r="BE614" s="66">
        <f t="shared" ref="BE614" si="1837">+D614</f>
        <v>36669</v>
      </c>
      <c r="BF614" s="66"/>
      <c r="BG614" s="144">
        <f t="shared" ref="BG614" si="1838">+BE614/BA614</f>
        <v>4.8070948204664336E-2</v>
      </c>
      <c r="BH614" s="66"/>
      <c r="BI614" s="170"/>
      <c r="BJ614" s="66"/>
      <c r="BK614" s="66"/>
      <c r="BL614" s="66"/>
      <c r="BM614" s="144"/>
      <c r="BN614" s="65">
        <f t="shared" ref="BN614" si="1839">+BC614/BW614</f>
        <v>1192043.4776859505</v>
      </c>
      <c r="BO614" s="66"/>
      <c r="BP614" s="66">
        <f t="shared" ref="BP614" si="1840">+BP613+BE614</f>
        <v>44058351</v>
      </c>
      <c r="BQ614" s="66"/>
      <c r="BR614" s="435">
        <f t="shared" ref="BR614" si="1841">+BP614/BC614</f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3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ref="H615" si="1842">+H614+D615</f>
        <v>45036152</v>
      </c>
      <c r="I615" s="16"/>
      <c r="J615" s="436">
        <f t="shared" ref="J615" si="1843">+D615/H614</f>
        <v>1.575057974111565E-3</v>
      </c>
      <c r="K615" s="16"/>
      <c r="L615" s="16"/>
      <c r="M615" s="16"/>
      <c r="N615" s="16">
        <f t="shared" ref="N615" si="1844">SUM(D609:D615)</f>
        <v>449137</v>
      </c>
      <c r="O615" s="16">
        <f t="shared" ref="O615" si="1845">+H615/BW615</f>
        <v>74317.082508250824</v>
      </c>
      <c r="P615" s="41"/>
      <c r="Q615" s="17">
        <f t="shared" ref="Q615" si="1846">SUM(D609:D615)</f>
        <v>449137</v>
      </c>
      <c r="R615" s="16"/>
      <c r="S615" s="60">
        <f t="shared" ref="S615" si="1847">+(Q615-Q608)/Q608</f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ref="Z615" si="1848">SUM(W610:W615)</f>
        <v>4278</v>
      </c>
      <c r="AA615" s="33">
        <f t="shared" ref="AA615" si="1849">+AA614+W615</f>
        <v>721261</v>
      </c>
      <c r="AB615" s="33"/>
      <c r="AC615" s="46">
        <f t="shared" ref="AC615" si="1850">+AA615/H615</f>
        <v>1.6015156001782747E-2</v>
      </c>
      <c r="AD615" s="33"/>
      <c r="AE615" s="33">
        <f t="shared" ref="AE615" si="1851">+AA615/BW615</f>
        <v>1190.1996699669967</v>
      </c>
      <c r="AF615" s="50"/>
      <c r="AG615" s="33"/>
      <c r="AH615" s="33"/>
      <c r="AI615" s="213"/>
      <c r="AJ615" s="50"/>
      <c r="AL615" s="23">
        <f t="shared" ref="AL615" si="1852">+AP615-AP614</f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ref="AR615" si="1853">+AL615/AP614</f>
        <v>2.8155151432604926E-3</v>
      </c>
      <c r="AS615" s="25"/>
      <c r="AT615" s="25"/>
      <c r="AU615" s="24"/>
      <c r="AV615" s="298">
        <f t="shared" ref="AV615" si="1854">+AP615/H615</f>
        <v>0.84488810234053746</v>
      </c>
      <c r="AW615" s="298"/>
      <c r="AX615" s="24">
        <f t="shared" ref="AX615" si="1855">+AP615/BW615</f>
        <v>62789.618811881192</v>
      </c>
      <c r="AY615" s="308"/>
      <c r="BA615" s="65">
        <f t="shared" ref="BA615" si="1856">+BC615-BC614</f>
        <v>2805699</v>
      </c>
      <c r="BB615" s="66"/>
      <c r="BC615" s="66">
        <v>723992003</v>
      </c>
      <c r="BD615" s="66"/>
      <c r="BE615" s="66">
        <f t="shared" ref="BE615" si="1857">+D615</f>
        <v>70823</v>
      </c>
      <c r="BF615" s="66"/>
      <c r="BG615" s="144">
        <f t="shared" ref="BG615" si="1858">+BE615/BA615</f>
        <v>2.5242550965017988E-2</v>
      </c>
      <c r="BH615" s="66"/>
      <c r="BI615" s="170"/>
      <c r="BJ615" s="66"/>
      <c r="BK615" s="66"/>
      <c r="BL615" s="66"/>
      <c r="BM615" s="144"/>
      <c r="BN615" s="65">
        <f t="shared" ref="BN615" si="1859">+BC615/BW615</f>
        <v>1194706.2755775577</v>
      </c>
      <c r="BO615" s="66"/>
      <c r="BP615" s="66">
        <f t="shared" ref="BP615" si="1860">+BP614+BE615</f>
        <v>44129174</v>
      </c>
      <c r="BQ615" s="66"/>
      <c r="BR615" s="435">
        <f t="shared" ref="BR615" si="1861">+BP615/BC615</f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3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" si="1862">+H615+D616</f>
        <v>45133784</v>
      </c>
      <c r="I616" s="16"/>
      <c r="J616" s="436">
        <f t="shared" ref="J616" si="1863">+D616/H615</f>
        <v>2.1678583907435074E-3</v>
      </c>
      <c r="K616" s="16"/>
      <c r="L616" s="16"/>
      <c r="M616" s="16"/>
      <c r="N616" s="16">
        <f t="shared" ref="N616" si="1864">SUM(D610:D616)</f>
        <v>474411</v>
      </c>
      <c r="O616" s="16">
        <f t="shared" ref="O616" si="1865">+H616/BW616</f>
        <v>74355.492586490946</v>
      </c>
      <c r="P616" s="41"/>
      <c r="Q616" s="17">
        <f t="shared" ref="Q616" si="1866">SUM(D610:D616)</f>
        <v>474411</v>
      </c>
      <c r="R616" s="16"/>
      <c r="S616" s="60">
        <f t="shared" ref="S616" si="1867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" si="1868">SUM(W611:W616)</f>
        <v>4217</v>
      </c>
      <c r="AA616" s="33">
        <f t="shared" ref="AA616" si="1869">+AA615+W616</f>
        <v>722693</v>
      </c>
      <c r="AB616" s="33"/>
      <c r="AC616" s="46">
        <f t="shared" ref="AC616" si="1870">+AA616/H616</f>
        <v>1.6012240409534462E-2</v>
      </c>
      <c r="AD616" s="33"/>
      <c r="AE616" s="33">
        <f t="shared" ref="AE616" si="1871">+AA616/BW616</f>
        <v>1190.5980230642504</v>
      </c>
      <c r="AF616" s="50"/>
      <c r="AG616" s="33"/>
      <c r="AH616" s="33"/>
      <c r="AI616" s="213"/>
      <c r="AJ616" s="50"/>
      <c r="AL616" s="23">
        <f t="shared" ref="AL616" si="1872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" si="1873">+AL616/AP615</f>
        <v>2.3500079854385128E-3</v>
      </c>
      <c r="AS616" s="25"/>
      <c r="AT616" s="25"/>
      <c r="AU616" s="24"/>
      <c r="AV616" s="298">
        <f t="shared" ref="AV616" si="1874">+AP616/H616</f>
        <v>0.84504166546283821</v>
      </c>
      <c r="AW616" s="298"/>
      <c r="AX616" s="24">
        <f t="shared" ref="AX616" si="1875">+AP616/BW616</f>
        <v>62833.489291598024</v>
      </c>
      <c r="AY616" s="308"/>
      <c r="BA616" s="65">
        <f t="shared" ref="BA616" si="1876">+BC616-BC615</f>
        <v>1360984</v>
      </c>
      <c r="BB616" s="66"/>
      <c r="BC616" s="66">
        <v>725352987</v>
      </c>
      <c r="BD616" s="66"/>
      <c r="BE616" s="66">
        <f t="shared" ref="BE616" si="1877">+D616</f>
        <v>97632</v>
      </c>
      <c r="BF616" s="66"/>
      <c r="BG616" s="144">
        <f t="shared" ref="BG616" si="1878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" si="1879">+BC616/BW616</f>
        <v>1194980.2092257002</v>
      </c>
      <c r="BO616" s="66"/>
      <c r="BP616" s="66">
        <f t="shared" ref="BP616" si="1880">+BP615+BE616</f>
        <v>44226806</v>
      </c>
      <c r="BQ616" s="66"/>
      <c r="BR616" s="435">
        <f t="shared" ref="BR616" si="1881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3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ref="H617" si="1882">+H616+D617</f>
        <v>45238486</v>
      </c>
      <c r="I617" s="16"/>
      <c r="J617" s="436">
        <f t="shared" ref="J617" si="1883">+D617/H616</f>
        <v>2.3198143545863558E-3</v>
      </c>
      <c r="K617" s="16"/>
      <c r="L617" s="16"/>
      <c r="M617" s="16"/>
      <c r="N617" s="16">
        <f t="shared" ref="N617" si="1884">SUM(D611:D617)</f>
        <v>484737</v>
      </c>
      <c r="O617" s="16">
        <f t="shared" ref="O617" si="1885">+H617/BW617</f>
        <v>74405.40460526316</v>
      </c>
      <c r="P617" s="41"/>
      <c r="Q617" s="17">
        <f t="shared" ref="Q617" si="1886">SUM(D611:D617)</f>
        <v>484737</v>
      </c>
      <c r="R617" s="16"/>
      <c r="S617" s="60">
        <f t="shared" ref="S617" si="1887">+(Q617-Q610)/Q610</f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ref="Z617" si="1888">SUM(W612:W617)</f>
        <v>5094</v>
      </c>
      <c r="AA617" s="33">
        <f t="shared" ref="AA617" si="1889">+AA616+W617</f>
        <v>724109</v>
      </c>
      <c r="AB617" s="33"/>
      <c r="AC617" s="46">
        <f t="shared" ref="AC617" si="1890">+AA617/H617</f>
        <v>1.6006481737695644E-2</v>
      </c>
      <c r="AD617" s="33"/>
      <c r="AE617" s="33">
        <f t="shared" ref="AE617" si="1891">+AA617/BW617</f>
        <v>1190.96875</v>
      </c>
      <c r="AF617" s="50"/>
      <c r="AG617" s="33"/>
      <c r="AH617" s="33"/>
      <c r="AI617" s="213"/>
      <c r="AJ617" s="50"/>
      <c r="AL617" s="23">
        <f t="shared" ref="AL617" si="1892">+AP617-AP616</f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ref="AR617" si="1893">+AL617/AP616</f>
        <v>3.1687527045148067E-3</v>
      </c>
      <c r="AS617" s="25"/>
      <c r="AT617" s="25"/>
      <c r="AU617" s="24"/>
      <c r="AV617" s="298">
        <f t="shared" ref="AV617" si="1894">+AP617/H617</f>
        <v>0.84575739338403144</v>
      </c>
      <c r="AW617" s="298"/>
      <c r="AX617" s="24">
        <f t="shared" ref="AX617" si="1895">+AP617/BW617</f>
        <v>62928.92105263158</v>
      </c>
      <c r="AY617" s="308"/>
      <c r="BA617" s="65">
        <f t="shared" ref="BA617" si="1896">+BC617-BC616</f>
        <v>1683829</v>
      </c>
      <c r="BB617" s="66"/>
      <c r="BC617" s="66">
        <v>727036816</v>
      </c>
      <c r="BD617" s="66"/>
      <c r="BE617" s="66">
        <f t="shared" ref="BE617" si="1897">+D617</f>
        <v>104702</v>
      </c>
      <c r="BF617" s="66"/>
      <c r="BG617" s="144">
        <f t="shared" ref="BG617" si="1898">+BE617/BA617</f>
        <v>6.2180898416644446E-2</v>
      </c>
      <c r="BH617" s="66"/>
      <c r="BI617" s="170"/>
      <c r="BJ617" s="66"/>
      <c r="BK617" s="66"/>
      <c r="BL617" s="66"/>
      <c r="BM617" s="144"/>
      <c r="BN617" s="65">
        <f t="shared" ref="BN617" si="1899">+BC617/BW617</f>
        <v>1195784.2368421052</v>
      </c>
      <c r="BO617" s="66"/>
      <c r="BP617" s="66">
        <f t="shared" ref="BP617" si="1900">+BP616+BE617</f>
        <v>44331508</v>
      </c>
      <c r="BQ617" s="66"/>
      <c r="BR617" s="435">
        <f t="shared" ref="BR617" si="1901">+BP617/BC617</f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3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ref="H618" si="1902">+H617+D618</f>
        <v>45337632</v>
      </c>
      <c r="I618" s="16"/>
      <c r="J618" s="436">
        <f t="shared" ref="J618" si="1903">+D618/H617</f>
        <v>2.1916294899877948E-3</v>
      </c>
      <c r="K618" s="16"/>
      <c r="L618" s="16"/>
      <c r="M618" s="16"/>
      <c r="N618" s="16">
        <f t="shared" ref="N618" si="1904">SUM(D612:D618)</f>
        <v>540287</v>
      </c>
      <c r="O618" s="16">
        <f t="shared" ref="O618" si="1905">+H618/BW618</f>
        <v>74446.029556650246</v>
      </c>
      <c r="P618" s="41"/>
      <c r="Q618" s="17">
        <f t="shared" ref="Q618" si="1906">SUM(D612:D618)</f>
        <v>540287</v>
      </c>
      <c r="R618" s="16"/>
      <c r="S618" s="60">
        <f t="shared" ref="S618" si="1907">+(Q618-Q611)/Q611</f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ref="Z618" si="1908">SUM(W613:W618)</f>
        <v>5254</v>
      </c>
      <c r="AA618" s="33">
        <f t="shared" ref="AA618" si="1909">+AA617+W618</f>
        <v>725256</v>
      </c>
      <c r="AB618" s="33"/>
      <c r="AC618" s="46">
        <f t="shared" ref="AC618" si="1910">+AA618/H618</f>
        <v>1.5996777246769307E-2</v>
      </c>
      <c r="AD618" s="33"/>
      <c r="AE618" s="33">
        <f t="shared" ref="AE618" si="1911">+AA618/BW618</f>
        <v>1190.8965517241379</v>
      </c>
      <c r="AF618" s="50"/>
      <c r="AG618" s="33"/>
      <c r="AH618" s="33"/>
      <c r="AI618" s="213"/>
      <c r="AJ618" s="50"/>
      <c r="AL618" s="23">
        <f t="shared" ref="AL618" si="1912">+AP618-AP617</f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ref="AR618" si="1913">+AL618/AP617</f>
        <v>1.8109665499797391E-3</v>
      </c>
      <c r="AS618" s="25"/>
      <c r="AT618" s="25"/>
      <c r="AU618" s="24"/>
      <c r="AV618" s="298">
        <f t="shared" ref="AV618" si="1914">+AP618/H618</f>
        <v>0.84543614893693608</v>
      </c>
      <c r="AW618" s="298"/>
      <c r="AX618" s="24">
        <f t="shared" ref="AX618" si="1915">+AP618/BW618</f>
        <v>62939.364532019703</v>
      </c>
      <c r="AY618" s="308"/>
      <c r="BA618" s="65">
        <f t="shared" ref="BA618" si="1916">+BC618-BC617</f>
        <v>1787123</v>
      </c>
      <c r="BB618" s="66"/>
      <c r="BC618" s="66">
        <v>728823939</v>
      </c>
      <c r="BD618" s="66"/>
      <c r="BE618" s="66">
        <f t="shared" ref="BE618" si="1917">+D618</f>
        <v>99146</v>
      </c>
      <c r="BF618" s="66"/>
      <c r="BG618" s="144">
        <f t="shared" ref="BG618" si="1918">+BE618/BA618</f>
        <v>5.5477994519683313E-2</v>
      </c>
      <c r="BH618" s="66"/>
      <c r="BI618" s="170"/>
      <c r="BJ618" s="66"/>
      <c r="BK618" s="66"/>
      <c r="BL618" s="66"/>
      <c r="BM618" s="144"/>
      <c r="BN618" s="65">
        <f t="shared" ref="BN618" si="1919">+BC618/BW618</f>
        <v>1196755.2364532019</v>
      </c>
      <c r="BO618" s="66"/>
      <c r="BP618" s="66">
        <f t="shared" ref="BP618" si="1920">+BP617+BE618</f>
        <v>44430654</v>
      </c>
      <c r="BQ618" s="66"/>
      <c r="BR618" s="435">
        <f t="shared" ref="BR618" si="1921">+BP618/BC618</f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3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ref="H619" si="1922">+H618+D619</f>
        <v>45449461</v>
      </c>
      <c r="I619" s="16"/>
      <c r="J619" s="436">
        <f t="shared" ref="J619" si="1923">+D619/H618</f>
        <v>2.4665822864326043E-3</v>
      </c>
      <c r="K619" s="16"/>
      <c r="L619" s="16"/>
      <c r="M619" s="16"/>
      <c r="N619" s="16">
        <f t="shared" ref="N619" si="1924">SUM(D613:D619)</f>
        <v>561908</v>
      </c>
      <c r="O619" s="16">
        <f t="shared" ref="O619" si="1925">+H619/BW619</f>
        <v>74507.313114754099</v>
      </c>
      <c r="P619" s="41"/>
      <c r="Q619" s="17">
        <f t="shared" ref="Q619" si="1926">SUM(D613:D619)</f>
        <v>561908</v>
      </c>
      <c r="R619" s="16"/>
      <c r="S619" s="60">
        <f t="shared" ref="S619" si="1927">+(Q619-Q612)/Q612</f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ref="Z619" si="1928">SUM(W614:W619)</f>
        <v>6080</v>
      </c>
      <c r="AA619" s="33">
        <f t="shared" ref="AA619" si="1929">+AA618+W619</f>
        <v>726588</v>
      </c>
      <c r="AB619" s="33"/>
      <c r="AC619" s="46">
        <f t="shared" ref="AC619" si="1930">+AA619/H619</f>
        <v>1.5986724243000374E-2</v>
      </c>
      <c r="AD619" s="33"/>
      <c r="AE619" s="33">
        <f t="shared" ref="AE619" si="1931">+AA619/BW619</f>
        <v>1191.127868852459</v>
      </c>
      <c r="AF619" s="50"/>
      <c r="AG619" s="33"/>
      <c r="AH619" s="33"/>
      <c r="AI619" s="213"/>
      <c r="AJ619" s="50"/>
      <c r="AL619" s="23">
        <f t="shared" ref="AL619" si="1932">+AP619-AP618</f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ref="AR619" si="1933">+AL619/AP618</f>
        <v>2.1846031965553521E-3</v>
      </c>
      <c r="AS619" s="25"/>
      <c r="AT619" s="25"/>
      <c r="AU619" s="24"/>
      <c r="AV619" s="298">
        <f t="shared" ref="AV619" si="1934">+AP619/H619</f>
        <v>0.84519834019593765</v>
      </c>
      <c r="AW619" s="298"/>
      <c r="AX619" s="24">
        <f t="shared" ref="AX619" si="1935">+AP619/BW619</f>
        <v>62973.457377049177</v>
      </c>
      <c r="AY619" s="308"/>
      <c r="BA619" s="65">
        <f t="shared" ref="BA619" si="1936">+BC619-BC618</f>
        <v>1974410</v>
      </c>
      <c r="BB619" s="66"/>
      <c r="BC619" s="66">
        <v>730798349</v>
      </c>
      <c r="BD619" s="66"/>
      <c r="BE619" s="66">
        <f t="shared" ref="BE619" si="1937">+D619</f>
        <v>111829</v>
      </c>
      <c r="BF619" s="66"/>
      <c r="BG619" s="144">
        <f t="shared" ref="BG619" si="1938">+BE619/BA619</f>
        <v>5.6639198545388243E-2</v>
      </c>
      <c r="BH619" s="66"/>
      <c r="BI619" s="170"/>
      <c r="BJ619" s="66"/>
      <c r="BK619" s="66"/>
      <c r="BL619" s="66"/>
      <c r="BM619" s="144"/>
      <c r="BN619" s="65">
        <f t="shared" ref="BN619" si="1939">+BC619/BW619</f>
        <v>1198030.0803278689</v>
      </c>
      <c r="BO619" s="66"/>
      <c r="BP619" s="66">
        <f t="shared" ref="BP619" si="1940">+BP618+BE619</f>
        <v>44542483</v>
      </c>
      <c r="BQ619" s="66"/>
      <c r="BR619" s="435">
        <f t="shared" ref="BR619" si="1941">+BP619/BC619</f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3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ref="H620" si="1942">+H619+D620</f>
        <v>45486094</v>
      </c>
      <c r="I620" s="16"/>
      <c r="J620" s="436">
        <f t="shared" ref="J620" si="1943">+D620/H619</f>
        <v>8.0601615935555317E-4</v>
      </c>
      <c r="K620" s="16"/>
      <c r="L620" s="16"/>
      <c r="M620" s="16"/>
      <c r="N620" s="16">
        <f t="shared" ref="N620" si="1944">SUM(D614:D620)</f>
        <v>557434</v>
      </c>
      <c r="O620" s="16">
        <f t="shared" ref="O620" si="1945">+H620/BW620</f>
        <v>74445.325695581021</v>
      </c>
      <c r="P620" s="41"/>
      <c r="Q620" s="17">
        <f t="shared" ref="Q620" si="1946">SUM(D614:D620)</f>
        <v>557434</v>
      </c>
      <c r="R620" s="16"/>
      <c r="S620" s="60">
        <f t="shared" ref="S620" si="1947">+(Q620-Q613)/Q613</f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ref="Z620" si="1948">SUM(W615:W620)</f>
        <v>6241</v>
      </c>
      <c r="AA620" s="33">
        <f t="shared" ref="AA620" si="1949">+AA619+W620</f>
        <v>726992</v>
      </c>
      <c r="AB620" s="33"/>
      <c r="AC620" s="46">
        <f t="shared" ref="AC620" si="1950">+AA620/H620</f>
        <v>1.5982730897931136E-2</v>
      </c>
      <c r="AD620" s="33"/>
      <c r="AE620" s="33">
        <f t="shared" ref="AE620" si="1951">+AA620/BW620</f>
        <v>1189.8396072013093</v>
      </c>
      <c r="AF620" s="50"/>
      <c r="AG620" s="33"/>
      <c r="AH620" s="33"/>
      <c r="AI620" s="213"/>
      <c r="AJ620" s="50"/>
      <c r="AL620" s="23">
        <f t="shared" ref="AL620" si="1952">+AP620-AP619</f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ref="AR620" si="1953">+AL620/AP619</f>
        <v>6.260509078909618E-4</v>
      </c>
      <c r="AS620" s="25"/>
      <c r="AT620" s="25"/>
      <c r="AU620" s="24"/>
      <c r="AV620" s="298">
        <f t="shared" ref="AV620" si="1954">+AP620/H620</f>
        <v>0.84504635636553005</v>
      </c>
      <c r="AW620" s="298"/>
      <c r="AX620" s="24">
        <f t="shared" ref="AX620" si="1955">+AP620/BW620</f>
        <v>62909.751227495908</v>
      </c>
      <c r="AY620" s="308"/>
      <c r="BA620" s="65">
        <f t="shared" ref="BA620" si="1956">+BC620-BC619</f>
        <v>8505093</v>
      </c>
      <c r="BB620" s="66"/>
      <c r="BC620" s="66">
        <v>739303442</v>
      </c>
      <c r="BD620" s="66"/>
      <c r="BE620" s="66">
        <f t="shared" ref="BE620" si="1957">+D620</f>
        <v>36633</v>
      </c>
      <c r="BF620" s="66"/>
      <c r="BG620" s="144">
        <f t="shared" ref="BG620" si="1958">+BE620/BA620</f>
        <v>4.3071839426094462E-3</v>
      </c>
      <c r="BH620" s="66"/>
      <c r="BI620" s="170"/>
      <c r="BJ620" s="66"/>
      <c r="BK620" s="66"/>
      <c r="BL620" s="66"/>
      <c r="BM620" s="144"/>
      <c r="BN620" s="65">
        <f t="shared" ref="BN620" si="1959">+BC620/BW620</f>
        <v>1209989.2667757773</v>
      </c>
      <c r="BO620" s="66"/>
      <c r="BP620" s="66">
        <f t="shared" ref="BP620" si="1960">+BP619+BE620</f>
        <v>44579116</v>
      </c>
      <c r="BQ620" s="66"/>
      <c r="BR620" s="435">
        <f t="shared" ref="BR620" si="1961">+BP620/BC620</f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3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ref="H621" si="1962">+H620+D621</f>
        <v>45523282</v>
      </c>
      <c r="I621" s="16"/>
      <c r="J621" s="436">
        <f t="shared" ref="J621" si="1963">+D621/H620</f>
        <v>8.1756855183036815E-4</v>
      </c>
      <c r="K621" s="16"/>
      <c r="L621" s="16"/>
      <c r="M621" s="16"/>
      <c r="N621" s="16">
        <f t="shared" ref="N621" si="1964">SUM(D615:D621)</f>
        <v>557953</v>
      </c>
      <c r="O621" s="16">
        <f t="shared" ref="O621" si="1965">+H621/BW621</f>
        <v>74384.447712418303</v>
      </c>
      <c r="P621" s="41"/>
      <c r="Q621" s="17">
        <f t="shared" ref="Q621" si="1966">SUM(D615:D621)</f>
        <v>557953</v>
      </c>
      <c r="R621" s="16"/>
      <c r="S621" s="60">
        <f t="shared" ref="S621" si="1967">+(Q621-Q614)/Q614</f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ref="Z621" si="1968">SUM(W616:W621)</f>
        <v>5888</v>
      </c>
      <c r="AA621" s="33">
        <f t="shared" ref="AA621" si="1969">+AA620+W621</f>
        <v>727149</v>
      </c>
      <c r="AB621" s="33"/>
      <c r="AC621" s="46">
        <f t="shared" ref="AC621" si="1970">+AA621/H621</f>
        <v>1.5973123378933883E-2</v>
      </c>
      <c r="AD621" s="33"/>
      <c r="AE621" s="33">
        <f t="shared" ref="AE621" si="1971">+AA621/BW621</f>
        <v>1188.1519607843138</v>
      </c>
      <c r="AF621" s="50"/>
      <c r="AG621" s="33"/>
      <c r="AH621" s="33"/>
      <c r="AI621" s="213"/>
      <c r="AJ621" s="50"/>
      <c r="AL621" s="23">
        <f t="shared" ref="AL621" si="1972">+AP621-AP620</f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ref="AR621" si="1973">+AL621/AP620</f>
        <v>9.8236483416947948E-4</v>
      </c>
      <c r="AS621" s="25"/>
      <c r="AT621" s="25"/>
      <c r="AU621" s="24"/>
      <c r="AV621" s="298">
        <f t="shared" ref="AV621" si="1974">+AP621/H621</f>
        <v>0.84518550310146789</v>
      </c>
      <c r="AW621" s="298"/>
      <c r="AX621" s="24">
        <f t="shared" ref="AX621" si="1975">+AP621/BW621</f>
        <v>62868.656862745098</v>
      </c>
      <c r="AY621" s="308"/>
      <c r="BA621" s="65">
        <f t="shared" ref="BA621" si="1976">+BC621-BC620</f>
        <v>917275</v>
      </c>
      <c r="BB621" s="66"/>
      <c r="BC621" s="66">
        <v>740220717</v>
      </c>
      <c r="BD621" s="66"/>
      <c r="BE621" s="66">
        <f t="shared" ref="BE621" si="1977">+D621</f>
        <v>37188</v>
      </c>
      <c r="BF621" s="66"/>
      <c r="BG621" s="144">
        <f t="shared" ref="BG621" si="1978">+BE621/BA621</f>
        <v>4.0541822245237252E-2</v>
      </c>
      <c r="BH621" s="66"/>
      <c r="BI621" s="170"/>
      <c r="BJ621" s="66"/>
      <c r="BK621" s="66"/>
      <c r="BL621" s="66"/>
      <c r="BM621" s="144"/>
      <c r="BN621" s="65">
        <f t="shared" ref="BN621" si="1979">+BC621/BW621</f>
        <v>1209510.9754901961</v>
      </c>
      <c r="BO621" s="66"/>
      <c r="BP621" s="66">
        <f t="shared" ref="BP621" si="1980">+BP620+BE621</f>
        <v>44616304</v>
      </c>
      <c r="BQ621" s="66"/>
      <c r="BR621" s="435">
        <f t="shared" ref="BR621" si="1981">+BP621/BC621</f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3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ref="H622" si="1982">+H621+D622</f>
        <v>45597438</v>
      </c>
      <c r="I622" s="16"/>
      <c r="J622" s="436">
        <f t="shared" ref="J622" si="1983">+D622/H621</f>
        <v>1.6289686670657884E-3</v>
      </c>
      <c r="K622" s="16"/>
      <c r="L622" s="16"/>
      <c r="M622" s="16"/>
      <c r="N622" s="16">
        <f t="shared" ref="N622" si="1984">SUM(D616:D622)</f>
        <v>561286</v>
      </c>
      <c r="O622" s="16">
        <f t="shared" ref="O622" si="1985">+H622/BW622</f>
        <v>74384.075040783035</v>
      </c>
      <c r="P622" s="41"/>
      <c r="Q622" s="17">
        <f t="shared" ref="Q622" si="1986">SUM(D616:D622)</f>
        <v>561286</v>
      </c>
      <c r="R622" s="16"/>
      <c r="S622" s="60">
        <f t="shared" ref="S622" si="1987">+(Q622-Q615)/Q615</f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ref="Z622" si="1988">SUM(W617:W622)</f>
        <v>4972</v>
      </c>
      <c r="AA622" s="33">
        <f t="shared" ref="AA622" si="1989">+AA621+W622</f>
        <v>727665</v>
      </c>
      <c r="AB622" s="33"/>
      <c r="AC622" s="46">
        <f t="shared" ref="AC622" si="1990">+AA622/H622</f>
        <v>1.5958462403085016E-2</v>
      </c>
      <c r="AD622" s="33"/>
      <c r="AE622" s="33">
        <f t="shared" ref="AE622" si="1991">+AA622/BW622</f>
        <v>1187.0554649265905</v>
      </c>
      <c r="AF622" s="50"/>
      <c r="AG622" s="33"/>
      <c r="AH622" s="33"/>
      <c r="AI622" s="213"/>
      <c r="AJ622" s="50"/>
      <c r="AL622" s="23">
        <f t="shared" ref="AL622" si="1992">+AP622-AP621</f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ref="AR622" si="1993">+AL622/AP621</f>
        <v>4.1135661550647474E-3</v>
      </c>
      <c r="AS622" s="25"/>
      <c r="AT622" s="25"/>
      <c r="AU622" s="24"/>
      <c r="AV622" s="298">
        <f t="shared" ref="AV622" si="1994">+AP622/H622</f>
        <v>0.84728203369671784</v>
      </c>
      <c r="AW622" s="298"/>
      <c r="AX622" s="24">
        <f t="shared" ref="AX622" si="1995">+AP622/BW622</f>
        <v>63024.290375203913</v>
      </c>
      <c r="AY622" s="308"/>
      <c r="BA622" s="65">
        <f t="shared" ref="BA622" si="1996">+BC622-BC621</f>
        <v>3410833</v>
      </c>
      <c r="BB622" s="66"/>
      <c r="BC622" s="66">
        <v>743631550</v>
      </c>
      <c r="BD622" s="66"/>
      <c r="BE622" s="66">
        <f t="shared" ref="BE622" si="1997">+D622</f>
        <v>74156</v>
      </c>
      <c r="BF622" s="66"/>
      <c r="BG622" s="144">
        <f t="shared" ref="BG622" si="1998">+BE622/BA622</f>
        <v>2.1741316564018232E-2</v>
      </c>
      <c r="BH622" s="66"/>
      <c r="BI622" s="170"/>
      <c r="BJ622" s="66"/>
      <c r="BK622" s="66"/>
      <c r="BL622" s="66"/>
      <c r="BM622" s="144"/>
      <c r="BN622" s="65">
        <f t="shared" ref="BN622" si="1999">+BC622/BW622</f>
        <v>1213102.0391517128</v>
      </c>
      <c r="BO622" s="66"/>
      <c r="BP622" s="66">
        <f t="shared" ref="BP622" si="2000">+BP621+BE622</f>
        <v>44690460</v>
      </c>
      <c r="BQ622" s="66"/>
      <c r="BR622" s="435">
        <f t="shared" ref="BR622" si="2001">+BP622/BC622</f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3">
      <c r="B623" s="158">
        <f t="shared" ref="B623:B658" si="2002">1+B622</f>
        <v>44523</v>
      </c>
      <c r="C623" s="61"/>
      <c r="D623" s="17">
        <v>86016</v>
      </c>
      <c r="E623" s="16"/>
      <c r="F623" s="16"/>
      <c r="G623" s="16"/>
      <c r="H623" s="16">
        <f t="shared" ref="H623" si="2003">+H622+D623</f>
        <v>45683454</v>
      </c>
      <c r="I623" s="16"/>
      <c r="J623" s="436">
        <f t="shared" ref="J623" si="2004">+D623/H622</f>
        <v>1.8864217765919217E-3</v>
      </c>
      <c r="K623" s="16"/>
      <c r="L623" s="16"/>
      <c r="M623" s="16"/>
      <c r="N623" s="16">
        <f t="shared" ref="N623" si="2005">SUM(D617:D623)</f>
        <v>549670</v>
      </c>
      <c r="O623" s="16">
        <f t="shared" ref="O623" si="2006">+H623/BW623</f>
        <v>74403.019543973947</v>
      </c>
      <c r="P623" s="41"/>
      <c r="Q623" s="17">
        <f t="shared" ref="Q623" si="2007">SUM(D617:D623)</f>
        <v>549670</v>
      </c>
      <c r="R623" s="16"/>
      <c r="S623" s="60">
        <f t="shared" ref="S623" si="2008">+(Q623-Q616)/Q616</f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ref="Z623" si="2009">SUM(W618:W623)</f>
        <v>4793</v>
      </c>
      <c r="AA623" s="33">
        <f t="shared" ref="AA623" si="2010">+AA622+W623</f>
        <v>728902</v>
      </c>
      <c r="AB623" s="33"/>
      <c r="AC623" s="46">
        <f t="shared" ref="AC623" si="2011">+AA623/H623</f>
        <v>1.5955492332081544E-2</v>
      </c>
      <c r="AD623" s="33"/>
      <c r="AE623" s="33">
        <f t="shared" ref="AE623" si="2012">+AA623/BW623</f>
        <v>1187.1368078175897</v>
      </c>
      <c r="AF623" s="50"/>
      <c r="AG623" s="33"/>
      <c r="AH623" s="33"/>
      <c r="AI623" s="213"/>
      <c r="AJ623" s="50"/>
      <c r="AL623" s="23">
        <f t="shared" ref="AL623" si="2013">+AP623-AP622</f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ref="AR623" si="2014">+AL623/AP622</f>
        <v>1.9623703437577733E-3</v>
      </c>
      <c r="AS623" s="25"/>
      <c r="AT623" s="25"/>
      <c r="AU623" s="24"/>
      <c r="AV623" s="298">
        <f t="shared" ref="AV623" si="2015">+AP623/H623</f>
        <v>0.84734626239075528</v>
      </c>
      <c r="AW623" s="298"/>
      <c r="AX623" s="24">
        <f t="shared" ref="AX623" si="2016">+AP623/BW623</f>
        <v>63045.120521172641</v>
      </c>
      <c r="AY623" s="308"/>
      <c r="BA623" s="65">
        <f t="shared" ref="BA623" si="2017">+BC623-BC622</f>
        <v>1044201</v>
      </c>
      <c r="BB623" s="66"/>
      <c r="BC623" s="66">
        <v>744675751</v>
      </c>
      <c r="BD623" s="66"/>
      <c r="BE623" s="66">
        <f t="shared" ref="BE623" si="2018">+D623</f>
        <v>86016</v>
      </c>
      <c r="BF623" s="66"/>
      <c r="BG623" s="144">
        <f t="shared" ref="BG623" si="2019">+BE623/BA623</f>
        <v>8.2374945053682189E-2</v>
      </c>
      <c r="BH623" s="66"/>
      <c r="BI623" s="170"/>
      <c r="BJ623" s="66"/>
      <c r="BK623" s="66"/>
      <c r="BL623" s="66"/>
      <c r="BM623" s="144"/>
      <c r="BN623" s="65">
        <f t="shared" ref="BN623" si="2020">+BC623/BW623</f>
        <v>1212826.9560260586</v>
      </c>
      <c r="BO623" s="66"/>
      <c r="BP623" s="66">
        <f t="shared" ref="BP623" si="2021">+BP622+BE623</f>
        <v>44776476</v>
      </c>
      <c r="BQ623" s="66"/>
      <c r="BR623" s="435">
        <f t="shared" ref="BR623" si="2022">+BP623/BC623</f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3">
      <c r="B624" s="158">
        <f t="shared" si="2002"/>
        <v>44524</v>
      </c>
      <c r="C624" s="61"/>
      <c r="D624" s="17">
        <v>104819</v>
      </c>
      <c r="E624" s="16"/>
      <c r="F624" s="16"/>
      <c r="G624" s="16"/>
      <c r="H624" s="16">
        <f t="shared" ref="H624" si="2023">+H623+D624</f>
        <v>45788273</v>
      </c>
      <c r="I624" s="16"/>
      <c r="J624" s="436">
        <f t="shared" ref="J624" si="2024">+D624/H623</f>
        <v>2.2944631113050252E-3</v>
      </c>
      <c r="K624" s="16"/>
      <c r="L624" s="16"/>
      <c r="M624" s="16"/>
      <c r="N624" s="16">
        <f t="shared" ref="N624" si="2025">SUM(D618:D624)</f>
        <v>549787</v>
      </c>
      <c r="O624" s="16">
        <f t="shared" ref="O624" si="2026">+H624/BW624</f>
        <v>74452.47642276423</v>
      </c>
      <c r="P624" s="41"/>
      <c r="Q624" s="17">
        <f t="shared" ref="Q624" si="2027">SUM(D618:D624)</f>
        <v>549787</v>
      </c>
      <c r="R624" s="16"/>
      <c r="S624" s="60">
        <f t="shared" ref="S624" si="2028">+(Q624-Q617)/Q617</f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ref="Z624" si="2029">SUM(W619:W624)</f>
        <v>5240</v>
      </c>
      <c r="AA624" s="33">
        <f t="shared" ref="AA624" si="2030">+AA623+W624</f>
        <v>730496</v>
      </c>
      <c r="AB624" s="33"/>
      <c r="AC624" s="46">
        <f t="shared" ref="AC624" si="2031">+AA624/H624</f>
        <v>1.5953779256972632E-2</v>
      </c>
      <c r="AD624" s="33"/>
      <c r="AE624" s="33">
        <f t="shared" ref="AE624" si="2032">+AA624/BW624</f>
        <v>1187.7983739837398</v>
      </c>
      <c r="AF624" s="50"/>
      <c r="AG624" s="33"/>
      <c r="AH624" s="33"/>
      <c r="AI624" s="213"/>
      <c r="AJ624" s="50"/>
      <c r="AL624" s="23">
        <f t="shared" ref="AL624" si="2033">+AP624-AP623</f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ref="AR624" si="2034">+AL624/AP623</f>
        <v>2.0147402832116721E-3</v>
      </c>
      <c r="AS624" s="25"/>
      <c r="AT624" s="25"/>
      <c r="AU624" s="24"/>
      <c r="AV624" s="298">
        <f t="shared" ref="AV624" si="2035">+AP624/H624</f>
        <v>0.84710978289135297</v>
      </c>
      <c r="AW624" s="298"/>
      <c r="AX624" s="24">
        <f t="shared" ref="AX624" si="2036">+AP624/BW624</f>
        <v>63069.421138211379</v>
      </c>
      <c r="AY624" s="308"/>
      <c r="BA624" s="65">
        <f t="shared" ref="BA624" si="2037">+BC624-BC623</f>
        <v>1781250</v>
      </c>
      <c r="BB624" s="66"/>
      <c r="BC624" s="66">
        <v>746457001</v>
      </c>
      <c r="BD624" s="66"/>
      <c r="BE624" s="66">
        <f t="shared" ref="BE624" si="2038">+D624</f>
        <v>104819</v>
      </c>
      <c r="BF624" s="66"/>
      <c r="BG624" s="144">
        <f t="shared" ref="BG624" si="2039">+BE624/BA624</f>
        <v>5.8845754385964913E-2</v>
      </c>
      <c r="BH624" s="66"/>
      <c r="BI624" s="170"/>
      <c r="BJ624" s="66"/>
      <c r="BK624" s="66"/>
      <c r="BL624" s="66"/>
      <c r="BM624" s="144"/>
      <c r="BN624" s="65">
        <f t="shared" ref="BN624" si="2040">+BC624/BW624</f>
        <v>1213751.2211382114</v>
      </c>
      <c r="BO624" s="66"/>
      <c r="BP624" s="66">
        <f t="shared" ref="BP624" si="2041">+BP623+BE624</f>
        <v>44881295</v>
      </c>
      <c r="BQ624" s="66"/>
      <c r="BR624" s="435">
        <f t="shared" ref="BR624" si="2042">+BP624/BC624</f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3">
      <c r="B625" s="158">
        <f t="shared" si="2002"/>
        <v>44525</v>
      </c>
      <c r="C625" s="61"/>
      <c r="D625" s="17">
        <v>40309</v>
      </c>
      <c r="E625" s="16"/>
      <c r="F625" s="16"/>
      <c r="G625" s="16"/>
      <c r="H625" s="16">
        <f t="shared" ref="H625" si="2043">+H624+D625</f>
        <v>45828582</v>
      </c>
      <c r="I625" s="16"/>
      <c r="J625" s="436">
        <f t="shared" ref="J625" si="2044">+D625/H624</f>
        <v>8.8033457824452125E-4</v>
      </c>
      <c r="K625" s="16"/>
      <c r="L625" s="16"/>
      <c r="M625" s="16"/>
      <c r="N625" s="16">
        <f t="shared" ref="N625" si="2045">SUM(D619:D625)</f>
        <v>490950</v>
      </c>
      <c r="O625" s="16">
        <f t="shared" ref="O625" si="2046">+H625/BW625</f>
        <v>74397.0487012987</v>
      </c>
      <c r="P625" s="41"/>
      <c r="Q625" s="17">
        <f t="shared" ref="Q625" si="2047">SUM(D619:D625)</f>
        <v>490950</v>
      </c>
      <c r="R625" s="16"/>
      <c r="S625" s="60">
        <f t="shared" ref="S625" si="2048">+(Q625-Q618)/Q618</f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ref="Z625" si="2049">SUM(W620:W625)</f>
        <v>4357</v>
      </c>
      <c r="AA625" s="33">
        <f t="shared" ref="AA625" si="2050">+AA624+W625</f>
        <v>730945</v>
      </c>
      <c r="AB625" s="33"/>
      <c r="AC625" s="46">
        <f t="shared" ref="AC625" si="2051">+AA625/H625</f>
        <v>1.5949544325853243E-2</v>
      </c>
      <c r="AD625" s="33"/>
      <c r="AE625" s="33">
        <f t="shared" ref="AE625" si="2052">+AA625/BW625</f>
        <v>1186.5990259740261</v>
      </c>
      <c r="AF625" s="50"/>
      <c r="AG625" s="33"/>
      <c r="AH625" s="33"/>
      <c r="AI625" s="213"/>
      <c r="AJ625" s="50"/>
      <c r="AL625" s="23">
        <f t="shared" ref="AL625" si="2053">+AP625-AP624</f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ref="AR625" si="2054">+AL625/AP624</f>
        <v>6.3177254105387136E-4</v>
      </c>
      <c r="AS625" s="25"/>
      <c r="AT625" s="25"/>
      <c r="AU625" s="24"/>
      <c r="AV625" s="298">
        <f t="shared" ref="AV625" si="2055">+AP625/H625</f>
        <v>0.84689940875761771</v>
      </c>
      <c r="AW625" s="298"/>
      <c r="AX625" s="24">
        <f t="shared" ref="AX625" si="2056">+AP625/BW625</f>
        <v>63006.816558441562</v>
      </c>
      <c r="AY625" s="308"/>
      <c r="BA625" s="65">
        <f t="shared" ref="BA625" si="2057">+BC625-BC624</f>
        <v>921797</v>
      </c>
      <c r="BB625" s="66"/>
      <c r="BC625" s="66">
        <v>747378798</v>
      </c>
      <c r="BD625" s="66"/>
      <c r="BE625" s="66">
        <f t="shared" ref="BE625" si="2058">+D625</f>
        <v>40309</v>
      </c>
      <c r="BF625" s="66"/>
      <c r="BG625" s="144">
        <f t="shared" ref="BG625" si="2059">+BE625/BA625</f>
        <v>4.3728716843296302E-2</v>
      </c>
      <c r="BH625" s="66"/>
      <c r="BI625" s="170"/>
      <c r="BJ625" s="66"/>
      <c r="BK625" s="66"/>
      <c r="BL625" s="66"/>
      <c r="BM625" s="144"/>
      <c r="BN625" s="65">
        <f t="shared" ref="BN625" si="2060">+BC625/BW625</f>
        <v>1213277.2694805195</v>
      </c>
      <c r="BO625" s="66"/>
      <c r="BP625" s="66">
        <f t="shared" ref="BP625" si="2061">+BP624+BE625</f>
        <v>44921604</v>
      </c>
      <c r="BQ625" s="66"/>
      <c r="BR625" s="435">
        <f t="shared" ref="BR625" si="2062">+BP625/BC625</f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3">
      <c r="B626" s="158">
        <f t="shared" si="2002"/>
        <v>44526</v>
      </c>
      <c r="C626" s="61"/>
      <c r="D626" s="17">
        <v>37686</v>
      </c>
      <c r="E626" s="16"/>
      <c r="F626" s="16"/>
      <c r="G626" s="16"/>
      <c r="H626" s="16">
        <f t="shared" ref="H626" si="2063">+H625+D626</f>
        <v>45866268</v>
      </c>
      <c r="I626" s="16"/>
      <c r="J626" s="436">
        <f t="shared" ref="J626" si="2064">+D626/H625</f>
        <v>8.2232524672048546E-4</v>
      </c>
      <c r="K626" s="16"/>
      <c r="L626" s="16"/>
      <c r="M626" s="16"/>
      <c r="N626" s="16">
        <f t="shared" ref="N626" si="2065">SUM(D620:D626)</f>
        <v>416807</v>
      </c>
      <c r="O626" s="16">
        <f t="shared" ref="O626" si="2066">+H626/BW626</f>
        <v>74337.549432739062</v>
      </c>
      <c r="P626" s="41"/>
      <c r="Q626" s="17">
        <f t="shared" ref="Q626" si="2067">SUM(D620:D626)</f>
        <v>416807</v>
      </c>
      <c r="R626" s="16"/>
      <c r="S626" s="60">
        <f t="shared" ref="S626" si="2068">+(Q626-Q619)/Q619</f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ref="Z626" si="2069">SUM(W621:W626)</f>
        <v>4290</v>
      </c>
      <c r="AA626" s="33">
        <f t="shared" ref="AA626" si="2070">+AA625+W626</f>
        <v>731282</v>
      </c>
      <c r="AB626" s="33"/>
      <c r="AC626" s="46">
        <f t="shared" ref="AC626" si="2071">+AA626/H626</f>
        <v>1.5943786836984428E-2</v>
      </c>
      <c r="AD626" s="33"/>
      <c r="AE626" s="33">
        <f t="shared" ref="AE626" si="2072">+AA626/BW626</f>
        <v>1185.222042139384</v>
      </c>
      <c r="AF626" s="50"/>
      <c r="AG626" s="33"/>
      <c r="AH626" s="33"/>
      <c r="AI626" s="213"/>
      <c r="AJ626" s="50"/>
      <c r="AL626" s="23">
        <f t="shared" ref="AL626" si="2073">+AP626-AP625</f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ref="AR626" si="2074">+AL626/AP625</f>
        <v>7.3389297009427367E-4</v>
      </c>
      <c r="AS626" s="25"/>
      <c r="AT626" s="25"/>
      <c r="AU626" s="24"/>
      <c r="AV626" s="298">
        <f t="shared" ref="AV626" si="2075">+AP626/H626</f>
        <v>0.84682457705082959</v>
      </c>
      <c r="AW626" s="298"/>
      <c r="AX626" s="24">
        <f t="shared" ref="AX626" si="2076">+AP626/BW626</f>
        <v>62950.863857374396</v>
      </c>
      <c r="AY626" s="308"/>
      <c r="BA626" s="65">
        <f t="shared" ref="BA626" si="2077">+BC626-BC625</f>
        <v>687800</v>
      </c>
      <c r="BB626" s="66"/>
      <c r="BC626" s="66">
        <v>748066598</v>
      </c>
      <c r="BD626" s="66"/>
      <c r="BE626" s="66">
        <f t="shared" ref="BE626" si="2078">+D626</f>
        <v>37686</v>
      </c>
      <c r="BF626" s="66"/>
      <c r="BG626" s="144">
        <f t="shared" ref="BG626" si="2079">+BE626/BA626</f>
        <v>5.4792090724047691E-2</v>
      </c>
      <c r="BH626" s="66"/>
      <c r="BI626" s="170"/>
      <c r="BJ626" s="66"/>
      <c r="BK626" s="66"/>
      <c r="BL626" s="66"/>
      <c r="BM626" s="144"/>
      <c r="BN626" s="65">
        <f t="shared" ref="BN626" si="2080">+BC626/BW626</f>
        <v>1212425.6045380875</v>
      </c>
      <c r="BO626" s="66"/>
      <c r="BP626" s="66">
        <f t="shared" ref="BP626" si="2081">+BP625+BE626</f>
        <v>44959290</v>
      </c>
      <c r="BQ626" s="66"/>
      <c r="BR626" s="435">
        <f t="shared" ref="BR626" si="2082">+BP626/BC626</f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3">
      <c r="B627" s="158">
        <f t="shared" si="2002"/>
        <v>44527</v>
      </c>
      <c r="C627" s="61"/>
      <c r="D627" s="17">
        <v>22612</v>
      </c>
      <c r="E627" s="16"/>
      <c r="F627" s="16"/>
      <c r="G627" s="16"/>
      <c r="H627" s="16">
        <f t="shared" ref="H627" si="2083">+H626+D627</f>
        <v>45888880</v>
      </c>
      <c r="I627" s="16"/>
      <c r="J627" s="436">
        <f t="shared" ref="J627" si="2084">+D627/H626</f>
        <v>4.9299847112043208E-4</v>
      </c>
      <c r="K627" s="16"/>
      <c r="L627" s="16"/>
      <c r="M627" s="16"/>
      <c r="N627" s="16">
        <f t="shared" ref="N627" si="2085">SUM(D621:D627)</f>
        <v>402786</v>
      </c>
      <c r="O627" s="16">
        <f t="shared" ref="O627" si="2086">+H627/BW627</f>
        <v>74253.85113268609</v>
      </c>
      <c r="P627" s="41"/>
      <c r="Q627" s="17">
        <f t="shared" ref="Q627" si="2087">SUM(D621:D627)</f>
        <v>402786</v>
      </c>
      <c r="R627" s="16"/>
      <c r="S627" s="60">
        <f t="shared" ref="S627" si="2088">+(Q627-Q620)/Q620</f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ref="Z627" si="2089">SUM(W622:W627)</f>
        <v>4260</v>
      </c>
      <c r="AA627" s="33">
        <f t="shared" ref="AA627" si="2090">+AA626+W627</f>
        <v>731409</v>
      </c>
      <c r="AB627" s="33"/>
      <c r="AC627" s="46">
        <f t="shared" ref="AC627" si="2091">+AA627/H627</f>
        <v>1.5938698002653365E-2</v>
      </c>
      <c r="AD627" s="33"/>
      <c r="AE627" s="33">
        <f t="shared" ref="AE627" si="2092">+AA627/BW627</f>
        <v>1183.509708737864</v>
      </c>
      <c r="AF627" s="50"/>
      <c r="AG627" s="33"/>
      <c r="AH627" s="33"/>
      <c r="AI627" s="213"/>
      <c r="AJ627" s="50"/>
      <c r="AL627" s="23">
        <f t="shared" ref="AL627" si="2093">+AP627-AP626</f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ref="AR627" si="2094">+AL627/AP626</f>
        <v>5.4146833617730152E-4</v>
      </c>
      <c r="AS627" s="25"/>
      <c r="AT627" s="25"/>
      <c r="AU627" s="24"/>
      <c r="AV627" s="298">
        <f t="shared" ref="AV627" si="2095">+AP627/H627</f>
        <v>0.84686560229842178</v>
      </c>
      <c r="AW627" s="298"/>
      <c r="AX627" s="24">
        <f t="shared" ref="AX627" si="2096">+AP627/BW627</f>
        <v>62883.032362459548</v>
      </c>
      <c r="AY627" s="308"/>
      <c r="BA627" s="65">
        <f t="shared" ref="BA627" si="2097">+BC627-BC626</f>
        <v>241281</v>
      </c>
      <c r="BB627" s="66"/>
      <c r="BC627" s="66">
        <v>748307879</v>
      </c>
      <c r="BD627" s="66"/>
      <c r="BE627" s="66">
        <f t="shared" ref="BE627" si="2098">+D627</f>
        <v>22612</v>
      </c>
      <c r="BF627" s="66"/>
      <c r="BG627" s="144">
        <f t="shared" ref="BG627" si="2099">+BE627/BA627</f>
        <v>9.3716455087636402E-2</v>
      </c>
      <c r="BH627" s="66"/>
      <c r="BI627" s="170"/>
      <c r="BJ627" s="66"/>
      <c r="BK627" s="66"/>
      <c r="BL627" s="66"/>
      <c r="BM627" s="144"/>
      <c r="BN627" s="65">
        <f t="shared" ref="BN627" si="2100">+BC627/BW627</f>
        <v>1210854.1731391586</v>
      </c>
      <c r="BO627" s="66"/>
      <c r="BP627" s="66">
        <f t="shared" ref="BP627" si="2101">+BP626+BE627</f>
        <v>44981902</v>
      </c>
      <c r="BQ627" s="66"/>
      <c r="BR627" s="435">
        <f t="shared" ref="BR627" si="2102">+BP627/BC627</f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3">
      <c r="B628" s="347">
        <f t="shared" si="2002"/>
        <v>44528</v>
      </c>
      <c r="C628" s="61"/>
      <c r="D628" s="17">
        <v>20835</v>
      </c>
      <c r="E628" s="16"/>
      <c r="F628" s="16"/>
      <c r="G628" s="16"/>
      <c r="H628" s="16">
        <f t="shared" ref="H628" si="2103">+H627+D628</f>
        <v>45909715</v>
      </c>
      <c r="I628" s="16"/>
      <c r="J628" s="436">
        <f t="shared" ref="J628" si="2104">+D628/H627</f>
        <v>4.5403156494558161E-4</v>
      </c>
      <c r="K628" s="16"/>
      <c r="L628" s="16"/>
      <c r="M628" s="16"/>
      <c r="N628" s="16">
        <f t="shared" ref="N628" si="2105">SUM(D622:D628)</f>
        <v>386433</v>
      </c>
      <c r="O628" s="16">
        <f t="shared" ref="O628" si="2106">+H628/BW628</f>
        <v>74167.552504038773</v>
      </c>
      <c r="P628" s="41"/>
      <c r="Q628" s="17">
        <f t="shared" ref="Q628" si="2107">SUM(D622:D628)</f>
        <v>386433</v>
      </c>
      <c r="R628" s="16"/>
      <c r="S628" s="60">
        <f t="shared" ref="S628" si="2108">+(Q628-Q621)/Q621</f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ref="Z628" si="2109">SUM(W623:W628)</f>
        <v>3846</v>
      </c>
      <c r="AA628" s="33">
        <f t="shared" ref="AA628" si="2110">+AA627+W628</f>
        <v>731511</v>
      </c>
      <c r="AB628" s="33"/>
      <c r="AC628" s="46">
        <f t="shared" ref="AC628" si="2111">+AA628/H628</f>
        <v>1.5933686366818002E-2</v>
      </c>
      <c r="AD628" s="33"/>
      <c r="AE628" s="33">
        <f t="shared" ref="AE628" si="2112">+AA628/BW628</f>
        <v>1181.7625201938611</v>
      </c>
      <c r="AF628" s="50"/>
      <c r="AG628" s="33"/>
      <c r="AH628" s="33"/>
      <c r="AI628" s="213"/>
      <c r="AJ628" s="50"/>
      <c r="AL628" s="23">
        <f t="shared" ref="AL628" si="2113">+AP628-AP627</f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ref="AR628" si="2114">+AL628/AP627</f>
        <v>4.7262454764604569E-4</v>
      </c>
      <c r="AS628" s="25"/>
      <c r="AT628" s="25"/>
      <c r="AU628" s="24"/>
      <c r="AV628" s="298">
        <f t="shared" ref="AV628" si="2115">+AP628/H628</f>
        <v>0.84688134091008838</v>
      </c>
      <c r="AW628" s="298"/>
      <c r="AX628" s="24">
        <f t="shared" ref="AX628" si="2116">+AP628/BW628</f>
        <v>62811.116316639738</v>
      </c>
      <c r="AY628" s="308"/>
      <c r="BA628" s="65">
        <f t="shared" ref="BA628" si="2117">+BC628-BC627</f>
        <v>216720</v>
      </c>
      <c r="BB628" s="66"/>
      <c r="BC628" s="66">
        <v>748524599</v>
      </c>
      <c r="BD628" s="66"/>
      <c r="BE628" s="66">
        <f t="shared" ref="BE628" si="2118">+D628</f>
        <v>20835</v>
      </c>
      <c r="BF628" s="66"/>
      <c r="BG628" s="144">
        <f t="shared" ref="BG628" si="2119">+BE628/BA628</f>
        <v>9.6137873754152822E-2</v>
      </c>
      <c r="BH628" s="66"/>
      <c r="BI628" s="170"/>
      <c r="BJ628" s="66"/>
      <c r="BK628" s="66"/>
      <c r="BL628" s="66"/>
      <c r="BM628" s="144"/>
      <c r="BN628" s="65">
        <f t="shared" ref="BN628" si="2120">+BC628/BW628</f>
        <v>1209248.140549273</v>
      </c>
      <c r="BO628" s="66"/>
      <c r="BP628" s="66">
        <f t="shared" ref="BP628" si="2121">+BP627+BE628</f>
        <v>45002737</v>
      </c>
      <c r="BQ628" s="66"/>
      <c r="BR628" s="435">
        <f t="shared" ref="BR628" si="2122">+BP628/BC628</f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3">
      <c r="B629" s="158">
        <f t="shared" si="2002"/>
        <v>44529</v>
      </c>
      <c r="C629" s="61"/>
      <c r="D629" s="17">
        <v>106876</v>
      </c>
      <c r="E629" s="16"/>
      <c r="F629" s="16"/>
      <c r="G629" s="16"/>
      <c r="H629" s="16">
        <f t="shared" ref="H629" si="2123">+H628+D629</f>
        <v>46016591</v>
      </c>
      <c r="I629" s="16"/>
      <c r="J629" s="436">
        <f t="shared" ref="J629" si="2124">+D629/H628</f>
        <v>2.3279604327755029E-3</v>
      </c>
      <c r="K629" s="16"/>
      <c r="L629" s="16"/>
      <c r="M629" s="16"/>
      <c r="N629" s="16">
        <f t="shared" ref="N629" si="2125">SUM(D623:D629)</f>
        <v>419153</v>
      </c>
      <c r="O629" s="16">
        <f t="shared" ref="O629" si="2126">+H629/BW629</f>
        <v>74220.308064516124</v>
      </c>
      <c r="P629" s="41"/>
      <c r="Q629" s="17">
        <f t="shared" ref="Q629" si="2127">SUM(D623:D629)</f>
        <v>419153</v>
      </c>
      <c r="R629" s="16"/>
      <c r="S629" s="60">
        <f t="shared" ref="S629" si="2128">+(Q629-Q622)/Q622</f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ref="Z629" si="2129">SUM(W624:W629)</f>
        <v>4047</v>
      </c>
      <c r="AA629" s="33">
        <f t="shared" ref="AA629" si="2130">+AA628+W629</f>
        <v>732949</v>
      </c>
      <c r="AB629" s="33"/>
      <c r="AC629" s="46">
        <f t="shared" ref="AC629" si="2131">+AA629/H629</f>
        <v>1.5927929124519458E-2</v>
      </c>
      <c r="AD629" s="33"/>
      <c r="AE629" s="33">
        <f t="shared" ref="AE629" si="2132">+AA629/BW629</f>
        <v>1182.175806451613</v>
      </c>
      <c r="AF629" s="50"/>
      <c r="AG629" s="33"/>
      <c r="AH629" s="33"/>
      <c r="AI629" s="213"/>
      <c r="AJ629" s="50"/>
      <c r="AL629" s="23">
        <f t="shared" ref="AL629" si="2133">+AP629-AP628</f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ref="AR629" si="2134">+AL629/AP628</f>
        <v>5.8081411918869206E-3</v>
      </c>
      <c r="AS629" s="25"/>
      <c r="AT629" s="25"/>
      <c r="AU629" s="24"/>
      <c r="AV629" s="298">
        <f t="shared" ref="AV629" si="2135">+AP629/H629</f>
        <v>0.84982179579534689</v>
      </c>
      <c r="AW629" s="298"/>
      <c r="AX629" s="24">
        <f t="shared" ref="AX629" si="2136">+AP629/BW629</f>
        <v>63074.035483870968</v>
      </c>
      <c r="AY629" s="308"/>
      <c r="BA629" s="65">
        <f t="shared" ref="BA629" si="2137">+BC629-BC628</f>
        <v>5468770</v>
      </c>
      <c r="BB629" s="66"/>
      <c r="BC629" s="66">
        <v>753993369</v>
      </c>
      <c r="BD629" s="66"/>
      <c r="BE629" s="66">
        <f t="shared" ref="BE629" si="2138">+D629</f>
        <v>106876</v>
      </c>
      <c r="BF629" s="66"/>
      <c r="BG629" s="144">
        <f t="shared" ref="BG629" si="2139">+BE629/BA629</f>
        <v>1.9542968528572239E-2</v>
      </c>
      <c r="BH629" s="66"/>
      <c r="BI629" s="170"/>
      <c r="BJ629" s="66"/>
      <c r="BK629" s="66"/>
      <c r="BL629" s="66"/>
      <c r="BM629" s="144"/>
      <c r="BN629" s="65">
        <f t="shared" ref="BN629" si="2140">+BC629/BW629</f>
        <v>1216118.3370967743</v>
      </c>
      <c r="BO629" s="66"/>
      <c r="BP629" s="66">
        <f t="shared" ref="BP629" si="2141">+BP628+BE629</f>
        <v>45109613</v>
      </c>
      <c r="BQ629" s="66"/>
      <c r="BR629" s="435">
        <f t="shared" ref="BR629" si="2142">+BP629/BC629</f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3">
      <c r="B630" s="158">
        <f t="shared" si="2002"/>
        <v>44530</v>
      </c>
      <c r="C630" s="61"/>
      <c r="D630" s="17">
        <v>120458</v>
      </c>
      <c r="E630" s="16"/>
      <c r="F630" s="16"/>
      <c r="G630" s="16"/>
      <c r="H630" s="16">
        <f t="shared" ref="H630" si="2143">+H629+D630</f>
        <v>46137049</v>
      </c>
      <c r="I630" s="16"/>
      <c r="J630" s="436">
        <f t="shared" ref="J630" si="2144">+D630/H629</f>
        <v>2.6177080349128862E-3</v>
      </c>
      <c r="K630" s="16"/>
      <c r="L630" s="16"/>
      <c r="M630" s="16"/>
      <c r="N630" s="16">
        <f t="shared" ref="N630" si="2145">SUM(D624:D630)</f>
        <v>453595</v>
      </c>
      <c r="O630" s="16">
        <f t="shared" ref="O630" si="2146">+H630/BW630</f>
        <v>74294.76489533011</v>
      </c>
      <c r="P630" s="41"/>
      <c r="Q630" s="17">
        <f t="shared" ref="Q630" si="2147">SUM(D624:D630)</f>
        <v>453595</v>
      </c>
      <c r="R630" s="16"/>
      <c r="S630" s="60">
        <f t="shared" ref="S630" si="2148">+(Q630-Q623)/Q623</f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ref="Z630" si="2149">SUM(W625:W630)</f>
        <v>4103</v>
      </c>
      <c r="AA630" s="33">
        <f t="shared" ref="AA630" si="2150">+AA629+W630</f>
        <v>734599</v>
      </c>
      <c r="AB630" s="33"/>
      <c r="AC630" s="46">
        <f t="shared" ref="AC630" si="2151">+AA630/H630</f>
        <v>1.5922106331508111E-2</v>
      </c>
      <c r="AD630" s="33"/>
      <c r="AE630" s="33">
        <f t="shared" ref="AE630" si="2152">+AA630/BW630</f>
        <v>1182.9291465378421</v>
      </c>
      <c r="AF630" s="50"/>
      <c r="AG630" s="33"/>
      <c r="AH630" s="33"/>
      <c r="AI630" s="213"/>
      <c r="AJ630" s="50"/>
      <c r="AL630" s="23">
        <f t="shared" ref="AL630" si="2153">+AP630-AP629</f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ref="AR630" si="2154">+AL630/AP629</f>
        <v>2.5576190519783944E-3</v>
      </c>
      <c r="AS630" s="25"/>
      <c r="AT630" s="25"/>
      <c r="AU630" s="24"/>
      <c r="AV630" s="298">
        <f t="shared" ref="AV630" si="2155">+AP630/H630</f>
        <v>0.8497708641920293</v>
      </c>
      <c r="AW630" s="298"/>
      <c r="AX630" s="24">
        <f t="shared" ref="AX630" si="2156">+AP630/BW630</f>
        <v>63133.526570048307</v>
      </c>
      <c r="AY630" s="308"/>
      <c r="BA630" s="65">
        <f t="shared" ref="BA630" si="2157">+BC630-BC629</f>
        <v>88000</v>
      </c>
      <c r="BB630" s="66"/>
      <c r="BC630" s="66">
        <v>754081369</v>
      </c>
      <c r="BD630" s="66"/>
      <c r="BE630" s="66">
        <f t="shared" ref="BE630" si="2158">+D630</f>
        <v>120458</v>
      </c>
      <c r="BF630" s="66"/>
      <c r="BG630" s="144">
        <f t="shared" ref="BG630" si="2159">+BE630/BA630</f>
        <v>1.3688409090909091</v>
      </c>
      <c r="BH630" s="66"/>
      <c r="BI630" s="170"/>
      <c r="BJ630" s="66"/>
      <c r="BK630" s="66"/>
      <c r="BL630" s="66"/>
      <c r="BM630" s="144"/>
      <c r="BN630" s="65">
        <f t="shared" ref="BN630" si="2160">+BC630/BW630</f>
        <v>1214301.7214170692</v>
      </c>
      <c r="BO630" s="66"/>
      <c r="BP630" s="66">
        <f t="shared" ref="BP630" si="2161">+BP629+BE630</f>
        <v>45230071</v>
      </c>
      <c r="BQ630" s="66"/>
      <c r="BR630" s="435">
        <f t="shared" ref="BR630" si="2162">+BP630/BC630</f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3">
      <c r="B631" s="158">
        <f t="shared" si="2002"/>
        <v>44531</v>
      </c>
      <c r="C631" s="61"/>
      <c r="D631" s="17">
        <v>131460</v>
      </c>
      <c r="E631" s="16"/>
      <c r="F631" s="16"/>
      <c r="G631" s="16"/>
      <c r="H631" s="16">
        <f t="shared" ref="H631" si="2163">+H630+D631</f>
        <v>46268509</v>
      </c>
      <c r="I631" s="16"/>
      <c r="J631" s="436">
        <f t="shared" ref="J631" si="2164">+D631/H630</f>
        <v>2.8493369829526807E-3</v>
      </c>
      <c r="K631" s="16"/>
      <c r="L631" s="16"/>
      <c r="M631" s="16"/>
      <c r="N631" s="16">
        <f t="shared" ref="N631" si="2165">SUM(D625:D631)</f>
        <v>480236</v>
      </c>
      <c r="O631" s="16">
        <f t="shared" ref="O631" si="2166">+H631/BW631</f>
        <v>74386.670418006426</v>
      </c>
      <c r="P631" s="41"/>
      <c r="Q631" s="17">
        <f t="shared" ref="Q631" si="2167">SUM(D625:D631)</f>
        <v>480236</v>
      </c>
      <c r="R631" s="16"/>
      <c r="S631" s="60">
        <f t="shared" ref="S631" si="2168">+(Q631-Q624)/Q624</f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ref="Z631" si="2169">SUM(W626:W631)</f>
        <v>5399</v>
      </c>
      <c r="AA631" s="33">
        <f t="shared" ref="AA631" si="2170">+AA630+W631</f>
        <v>736344</v>
      </c>
      <c r="AB631" s="33"/>
      <c r="AC631" s="46">
        <f t="shared" ref="AC631" si="2171">+AA631/H631</f>
        <v>1.591458242149104E-2</v>
      </c>
      <c r="AD631" s="33"/>
      <c r="AE631" s="33">
        <f t="shared" ref="AE631" si="2172">+AA631/BW631</f>
        <v>1183.8327974276526</v>
      </c>
      <c r="AF631" s="50"/>
      <c r="AG631" s="33"/>
      <c r="AH631" s="33"/>
      <c r="AI631" s="213"/>
      <c r="AJ631" s="50"/>
      <c r="AL631" s="23">
        <f t="shared" ref="AL631" si="2173">+AP631-AP630</f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ref="AR631" si="2174">+AL631/AP630</f>
        <v>2.8731120198174152E-3</v>
      </c>
      <c r="AS631" s="25"/>
      <c r="AT631" s="25"/>
      <c r="AU631" s="24"/>
      <c r="AV631" s="298">
        <f t="shared" ref="AV631" si="2175">+AP631/H631</f>
        <v>0.84979101012310554</v>
      </c>
      <c r="AW631" s="298"/>
      <c r="AX631" s="24">
        <f t="shared" ref="AX631" si="2176">+AP631/BW631</f>
        <v>63213.123794212217</v>
      </c>
      <c r="AY631" s="308"/>
      <c r="BA631" s="65">
        <f t="shared" ref="BA631" si="2177">+BC631-BC630</f>
        <v>1604533</v>
      </c>
      <c r="BB631" s="66"/>
      <c r="BC631" s="66">
        <v>755685902</v>
      </c>
      <c r="BD631" s="66"/>
      <c r="BE631" s="66">
        <f t="shared" ref="BE631" si="2178">+D631</f>
        <v>131460</v>
      </c>
      <c r="BF631" s="66"/>
      <c r="BG631" s="144">
        <f t="shared" ref="BG631" si="2179">+BE631/BA631</f>
        <v>8.1930380989359522E-2</v>
      </c>
      <c r="BH631" s="66"/>
      <c r="BI631" s="170"/>
      <c r="BJ631" s="66"/>
      <c r="BK631" s="66"/>
      <c r="BL631" s="66"/>
      <c r="BM631" s="144"/>
      <c r="BN631" s="65">
        <f t="shared" ref="BN631" si="2180">+BC631/BW631</f>
        <v>1214929.1028938906</v>
      </c>
      <c r="BO631" s="66"/>
      <c r="BP631" s="66">
        <f t="shared" ref="BP631" si="2181">+BP630+BE631</f>
        <v>45361531</v>
      </c>
      <c r="BQ631" s="66"/>
      <c r="BR631" s="435">
        <f t="shared" ref="BR631" si="2182">+BP631/BC631</f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3">
      <c r="B632" s="158">
        <f t="shared" si="2002"/>
        <v>44532</v>
      </c>
      <c r="C632" s="61"/>
      <c r="D632" s="17">
        <v>146612</v>
      </c>
      <c r="E632" s="16"/>
      <c r="F632" s="16"/>
      <c r="G632" s="16"/>
      <c r="H632" s="16">
        <f t="shared" ref="H632" si="2183">+H631+D632</f>
        <v>46415121</v>
      </c>
      <c r="I632" s="16"/>
      <c r="J632" s="436">
        <f t="shared" ref="J632" si="2184">+D632/H631</f>
        <v>3.1687210841395384E-3</v>
      </c>
      <c r="K632" s="16"/>
      <c r="L632" s="16"/>
      <c r="M632" s="16"/>
      <c r="N632" s="16">
        <f t="shared" ref="N632" si="2185">SUM(D626:D632)</f>
        <v>586539</v>
      </c>
      <c r="O632" s="16">
        <f t="shared" ref="O632" si="2186">+H632/BW632</f>
        <v>74502.601926163727</v>
      </c>
      <c r="P632" s="41"/>
      <c r="Q632" s="17">
        <f t="shared" ref="Q632" si="2187">SUM(D626:D632)</f>
        <v>586539</v>
      </c>
      <c r="R632" s="16"/>
      <c r="S632" s="60">
        <f t="shared" ref="S632" si="2188">+(Q632-Q625)/Q625</f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ref="Z632" si="2189">SUM(W627:W632)</f>
        <v>6590</v>
      </c>
      <c r="AA632" s="33">
        <f t="shared" ref="AA632" si="2190">+AA631+W632</f>
        <v>737872</v>
      </c>
      <c r="AB632" s="33"/>
      <c r="AC632" s="46">
        <f t="shared" ref="AC632" si="2191">+AA632/H632</f>
        <v>1.5897233145207142E-2</v>
      </c>
      <c r="AD632" s="33"/>
      <c r="AE632" s="33">
        <f t="shared" ref="AE632" si="2192">+AA632/BW632</f>
        <v>1184.3852327447833</v>
      </c>
      <c r="AF632" s="50"/>
      <c r="AG632" s="33"/>
      <c r="AH632" s="33"/>
      <c r="AI632" s="213"/>
      <c r="AJ632" s="50"/>
      <c r="AL632" s="23">
        <f t="shared" ref="AL632" si="2193">+AP632-AP631</f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ref="AR632" si="2194">+AL632/AP631</f>
        <v>1.8078738025090082E-3</v>
      </c>
      <c r="AS632" s="25"/>
      <c r="AT632" s="25"/>
      <c r="AU632" s="24"/>
      <c r="AV632" s="298">
        <f t="shared" ref="AV632" si="2195">+AP632/H632</f>
        <v>0.848638227184628</v>
      </c>
      <c r="AW632" s="298"/>
      <c r="AX632" s="24">
        <f t="shared" ref="AX632" si="2196">+AP632/BW632</f>
        <v>63225.756019261637</v>
      </c>
      <c r="AY632" s="308"/>
      <c r="BA632" s="65">
        <f t="shared" ref="BA632" si="2197">+BC632-BC631</f>
        <v>1879157</v>
      </c>
      <c r="BB632" s="66"/>
      <c r="BC632" s="66">
        <v>757565059</v>
      </c>
      <c r="BD632" s="66"/>
      <c r="BE632" s="66">
        <f t="shared" ref="BE632" si="2198">+D632</f>
        <v>146612</v>
      </c>
      <c r="BF632" s="66"/>
      <c r="BG632" s="144">
        <f t="shared" ref="BG632" si="2199">+BE632/BA632</f>
        <v>7.8020090923749313E-2</v>
      </c>
      <c r="BH632" s="66"/>
      <c r="BI632" s="170"/>
      <c r="BJ632" s="66"/>
      <c r="BK632" s="66"/>
      <c r="BL632" s="66"/>
      <c r="BM632" s="144"/>
      <c r="BN632" s="65">
        <f t="shared" ref="BN632" si="2200">+BC632/BW632</f>
        <v>1215995.2792937399</v>
      </c>
      <c r="BO632" s="66"/>
      <c r="BP632" s="66">
        <f t="shared" ref="BP632" si="2201">+BP631+BE632</f>
        <v>45508143</v>
      </c>
      <c r="BQ632" s="66"/>
      <c r="BR632" s="435">
        <f t="shared" ref="BR632" si="2202">+BP632/BC632</f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3">
      <c r="B633" s="158">
        <f t="shared" si="2002"/>
        <v>44533</v>
      </c>
      <c r="C633" s="61"/>
      <c r="D633" s="17">
        <v>147434</v>
      </c>
      <c r="E633" s="16"/>
      <c r="F633" s="16"/>
      <c r="G633" s="16"/>
      <c r="H633" s="16">
        <f t="shared" ref="H633" si="2203">+H632+D633</f>
        <v>46562555</v>
      </c>
      <c r="I633" s="16"/>
      <c r="J633" s="436">
        <f t="shared" ref="J633" si="2204">+D633/H632</f>
        <v>3.176421752730107E-3</v>
      </c>
      <c r="K633" s="16"/>
      <c r="L633" s="16"/>
      <c r="M633" s="16"/>
      <c r="N633" s="16">
        <f t="shared" ref="N633" si="2205">SUM(D627:D633)</f>
        <v>696287</v>
      </c>
      <c r="O633" s="16">
        <f t="shared" ref="O633" si="2206">+H633/BW633</f>
        <v>74619.479166666672</v>
      </c>
      <c r="P633" s="41"/>
      <c r="Q633" s="17">
        <f t="shared" ref="Q633" si="2207">SUM(D627:D633)</f>
        <v>696287</v>
      </c>
      <c r="R633" s="16"/>
      <c r="S633" s="60">
        <f t="shared" ref="S633" si="2208">+(Q633-Q626)/Q626</f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ref="Z633" si="2209">SUM(W628:W633)</f>
        <v>7815</v>
      </c>
      <c r="AA633" s="33">
        <f t="shared" ref="AA633" si="2210">+AA632+W633</f>
        <v>739224</v>
      </c>
      <c r="AB633" s="33"/>
      <c r="AC633" s="46">
        <f t="shared" ref="AC633" si="2211">+AA633/H633</f>
        <v>1.5875932925072517E-2</v>
      </c>
      <c r="AD633" s="33"/>
      <c r="AE633" s="33">
        <f t="shared" ref="AE633" si="2212">+AA633/BW633</f>
        <v>1184.6538461538462</v>
      </c>
      <c r="AF633" s="50"/>
      <c r="AG633" s="33"/>
      <c r="AH633" s="33"/>
      <c r="AI633" s="213"/>
      <c r="AJ633" s="50"/>
      <c r="AL633" s="23">
        <f t="shared" ref="AL633" si="2213">+AP633-AP632</f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ref="AR633" si="2214">+AL633/AP632</f>
        <v>1.8684859467891638E-3</v>
      </c>
      <c r="AS633" s="25"/>
      <c r="AT633" s="25"/>
      <c r="AU633" s="24"/>
      <c r="AV633" s="298">
        <f t="shared" ref="AV633" si="2215">+AP633/H633</f>
        <v>0.84753177741212871</v>
      </c>
      <c r="AW633" s="298"/>
      <c r="AX633" s="24">
        <f t="shared" ref="AX633" si="2216">+AP633/BW633</f>
        <v>63242.379807692305</v>
      </c>
      <c r="AY633" s="308"/>
      <c r="BA633" s="65">
        <f t="shared" ref="BA633" si="2217">+BC633-BC632</f>
        <v>2036316</v>
      </c>
      <c r="BB633" s="66"/>
      <c r="BC633" s="66">
        <v>759601375</v>
      </c>
      <c r="BD633" s="66"/>
      <c r="BE633" s="66">
        <f t="shared" ref="BE633" si="2218">+D633</f>
        <v>147434</v>
      </c>
      <c r="BF633" s="66"/>
      <c r="BG633" s="144">
        <f t="shared" ref="BG633" si="2219">+BE633/BA633</f>
        <v>7.2402318697098095E-2</v>
      </c>
      <c r="BH633" s="66"/>
      <c r="BI633" s="170"/>
      <c r="BJ633" s="66"/>
      <c r="BK633" s="66"/>
      <c r="BL633" s="66"/>
      <c r="BM633" s="144"/>
      <c r="BN633" s="65">
        <f t="shared" ref="BN633" si="2220">+BC633/BW633</f>
        <v>1217309.8958333333</v>
      </c>
      <c r="BO633" s="66"/>
      <c r="BP633" s="66">
        <f t="shared" ref="BP633" si="2221">+BP632+BE633</f>
        <v>45655577</v>
      </c>
      <c r="BQ633" s="66"/>
      <c r="BR633" s="435">
        <f t="shared" ref="BR633" si="2222">+BP633/BC633</f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3">
      <c r="B634" s="158">
        <f t="shared" si="2002"/>
        <v>44534</v>
      </c>
      <c r="C634" s="61"/>
      <c r="D634" s="17">
        <v>56742</v>
      </c>
      <c r="E634" s="16"/>
      <c r="F634" s="16"/>
      <c r="G634" s="16"/>
      <c r="H634" s="16">
        <f t="shared" ref="H634" si="2223">+H633+D634</f>
        <v>46619297</v>
      </c>
      <c r="I634" s="16"/>
      <c r="J634" s="436">
        <f t="shared" ref="J634" si="2224">+D634/H633</f>
        <v>1.2186186947859712E-3</v>
      </c>
      <c r="K634" s="16"/>
      <c r="L634" s="16"/>
      <c r="M634" s="16"/>
      <c r="N634" s="16">
        <f t="shared" ref="N634" si="2225">SUM(D628:D634)</f>
        <v>730417</v>
      </c>
      <c r="O634" s="16">
        <f t="shared" ref="O634" si="2226">+H634/BW634</f>
        <v>74590.875199999995</v>
      </c>
      <c r="P634" s="41"/>
      <c r="Q634" s="17">
        <f t="shared" ref="Q634" si="2227">SUM(D628:D634)</f>
        <v>730417</v>
      </c>
      <c r="R634" s="16"/>
      <c r="S634" s="60">
        <f t="shared" ref="S634" si="2228">+(Q634-Q627)/Q627</f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ref="Z634" si="2229">SUM(W629:W634)</f>
        <v>8205</v>
      </c>
      <c r="AA634" s="33">
        <f t="shared" ref="AA634" si="2230">+AA633+W634</f>
        <v>739716</v>
      </c>
      <c r="AB634" s="33"/>
      <c r="AC634" s="46">
        <f t="shared" ref="AC634" si="2231">+AA634/H634</f>
        <v>1.5867163333672749E-2</v>
      </c>
      <c r="AD634" s="33"/>
      <c r="AE634" s="33">
        <f t="shared" ref="AE634" si="2232">+AA634/BW634</f>
        <v>1183.5455999999999</v>
      </c>
      <c r="AF634" s="50"/>
      <c r="AG634" s="33"/>
      <c r="AH634" s="33"/>
      <c r="AI634" s="213"/>
      <c r="AJ634" s="50"/>
      <c r="AL634" s="23">
        <f t="shared" ref="AL634" si="2233">+AP634-AP633</f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ref="AR634" si="2234">+AL634/AP633</f>
        <v>8.8350565190470267E-4</v>
      </c>
      <c r="AS634" s="25"/>
      <c r="AT634" s="25"/>
      <c r="AU634" s="24"/>
      <c r="AV634" s="298">
        <f t="shared" ref="AV634" si="2235">+AP634/H634</f>
        <v>0.84724810414880347</v>
      </c>
      <c r="AW634" s="298"/>
      <c r="AX634" s="24">
        <f t="shared" ref="AX634" si="2236">+AP634/BW634</f>
        <v>63196.977599999998</v>
      </c>
      <c r="AY634" s="308"/>
      <c r="BA634" s="65">
        <f t="shared" ref="BA634" si="2237">+BC634-BC633</f>
        <v>570108</v>
      </c>
      <c r="BB634" s="66"/>
      <c r="BC634" s="66">
        <v>760171483</v>
      </c>
      <c r="BD634" s="66"/>
      <c r="BE634" s="66">
        <f t="shared" ref="BE634" si="2238">+D634</f>
        <v>56742</v>
      </c>
      <c r="BF634" s="66"/>
      <c r="BG634" s="144">
        <f t="shared" ref="BG634" si="2239">+BE634/BA634</f>
        <v>9.9528510387505528E-2</v>
      </c>
      <c r="BH634" s="66"/>
      <c r="BI634" s="170"/>
      <c r="BJ634" s="66"/>
      <c r="BK634" s="66"/>
      <c r="BL634" s="66"/>
      <c r="BM634" s="144"/>
      <c r="BN634" s="65">
        <f t="shared" ref="BN634" si="2240">+BC634/BW634</f>
        <v>1216274.3728</v>
      </c>
      <c r="BO634" s="66"/>
      <c r="BP634" s="66">
        <f t="shared" ref="BP634" si="2241">+BP633+BE634</f>
        <v>45712319</v>
      </c>
      <c r="BQ634" s="66"/>
      <c r="BR634" s="435">
        <f t="shared" ref="BR634" si="2242">+BP634/BC634</f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3">
      <c r="B635" s="347">
        <f t="shared" si="2002"/>
        <v>44535</v>
      </c>
      <c r="C635" s="61"/>
      <c r="D635" s="17">
        <v>35065</v>
      </c>
      <c r="E635" s="16"/>
      <c r="F635" s="16"/>
      <c r="G635" s="16"/>
      <c r="H635" s="16">
        <f t="shared" ref="H635" si="2243">+H634+D635</f>
        <v>46654362</v>
      </c>
      <c r="I635" s="16"/>
      <c r="J635" s="436">
        <f t="shared" ref="J635" si="2244">+D635/H634</f>
        <v>7.5215634418511284E-4</v>
      </c>
      <c r="K635" s="16"/>
      <c r="L635" s="16"/>
      <c r="M635" s="16"/>
      <c r="N635" s="16">
        <f t="shared" ref="N635" si="2245">SUM(D629:D635)</f>
        <v>744647</v>
      </c>
      <c r="O635" s="16">
        <f t="shared" ref="O635" si="2246">+H635/BW635</f>
        <v>74527.734824281157</v>
      </c>
      <c r="P635" s="41"/>
      <c r="Q635" s="17">
        <f t="shared" ref="Q635" si="2247">SUM(D629:D635)</f>
        <v>744647</v>
      </c>
      <c r="R635" s="16"/>
      <c r="S635" s="60">
        <f t="shared" ref="S635" si="2248">+(Q635-Q628)/Q628</f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ref="Z635" si="2249">SUM(W630:W635)</f>
        <v>6922</v>
      </c>
      <c r="AA635" s="33">
        <f t="shared" ref="AA635" si="2250">+AA634+W635</f>
        <v>739871</v>
      </c>
      <c r="AB635" s="33"/>
      <c r="AC635" s="46">
        <f t="shared" ref="AC635" si="2251">+AA635/H635</f>
        <v>1.585856002060429E-2</v>
      </c>
      <c r="AD635" s="33"/>
      <c r="AE635" s="33">
        <f t="shared" ref="AE635" si="2252">+AA635/BW635</f>
        <v>1181.9025559105432</v>
      </c>
      <c r="AF635" s="50"/>
      <c r="AG635" s="33"/>
      <c r="AH635" s="33"/>
      <c r="AI635" s="213"/>
      <c r="AJ635" s="50"/>
      <c r="AL635" s="23">
        <f t="shared" ref="AL635" si="2253">+AP635-AP634</f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ref="AR635" si="2254">+AL635/AP634</f>
        <v>6.4463842334130863E-4</v>
      </c>
      <c r="AS635" s="25"/>
      <c r="AT635" s="25"/>
      <c r="AU635" s="24"/>
      <c r="AV635" s="298">
        <f t="shared" ref="AV635" si="2255">+AP635/H635</f>
        <v>0.84715707825990638</v>
      </c>
      <c r="AW635" s="298"/>
      <c r="AX635" s="24">
        <f t="shared" ref="AX635" si="2256">+AP635/BW635</f>
        <v>63136.698083067095</v>
      </c>
      <c r="AY635" s="308"/>
      <c r="BA635" s="65">
        <f t="shared" ref="BA635" si="2257">+BC635-BC634</f>
        <v>465359</v>
      </c>
      <c r="BB635" s="66"/>
      <c r="BC635" s="66">
        <v>760636842</v>
      </c>
      <c r="BD635" s="66"/>
      <c r="BE635" s="66">
        <f t="shared" ref="BE635" si="2258">+D635</f>
        <v>35065</v>
      </c>
      <c r="BF635" s="66"/>
      <c r="BG635" s="144">
        <f t="shared" ref="BG635" si="2259">+BE635/BA635</f>
        <v>7.5350428378950451E-2</v>
      </c>
      <c r="BH635" s="66"/>
      <c r="BI635" s="170"/>
      <c r="BJ635" s="66"/>
      <c r="BK635" s="66"/>
      <c r="BL635" s="66"/>
      <c r="BM635" s="144"/>
      <c r="BN635" s="65">
        <f t="shared" ref="BN635" si="2260">+BC635/BW635</f>
        <v>1215074.8274760384</v>
      </c>
      <c r="BO635" s="66"/>
      <c r="BP635" s="66">
        <f t="shared" ref="BP635" si="2261">+BP634+BE635</f>
        <v>45747384</v>
      </c>
      <c r="BQ635" s="66"/>
      <c r="BR635" s="435">
        <f t="shared" ref="BR635" si="2262">+BP635/BC635</f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3">
      <c r="B636" s="158">
        <f t="shared" si="2002"/>
        <v>44536</v>
      </c>
      <c r="C636" s="61"/>
      <c r="D636" s="17">
        <v>91965</v>
      </c>
      <c r="E636" s="16"/>
      <c r="F636" s="16"/>
      <c r="G636" s="16"/>
      <c r="H636" s="16">
        <f t="shared" ref="H636" si="2263">+H635+D636</f>
        <v>46746327</v>
      </c>
      <c r="I636" s="16"/>
      <c r="J636" s="436">
        <f t="shared" ref="J636" si="2264">+D636/H635</f>
        <v>1.9711983201056312E-3</v>
      </c>
      <c r="K636" s="16"/>
      <c r="L636" s="16"/>
      <c r="M636" s="16"/>
      <c r="N636" s="16">
        <f t="shared" ref="N636" si="2265">SUM(D630:D636)</f>
        <v>729736</v>
      </c>
      <c r="O636" s="16">
        <f t="shared" ref="O636" si="2266">+H636/BW636</f>
        <v>74555.545454545456</v>
      </c>
      <c r="P636" s="41"/>
      <c r="Q636" s="17">
        <f t="shared" ref="Q636" si="2267">SUM(D630:D636)</f>
        <v>729736</v>
      </c>
      <c r="R636" s="16"/>
      <c r="S636" s="60">
        <f t="shared" ref="S636" si="2268">+(Q636-Q629)/Q629</f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ref="Z636" si="2269">SUM(W631:W636)</f>
        <v>5997</v>
      </c>
      <c r="AA636" s="33">
        <f t="shared" ref="AA636" si="2270">+AA635+W636</f>
        <v>740596</v>
      </c>
      <c r="AB636" s="33"/>
      <c r="AC636" s="46">
        <f t="shared" ref="AC636" si="2271">+AA636/H636</f>
        <v>1.5842870392790434E-2</v>
      </c>
      <c r="AD636" s="33"/>
      <c r="AE636" s="33">
        <f t="shared" ref="AE636" si="2272">+AA636/BW636</f>
        <v>1181.1738437001595</v>
      </c>
      <c r="AF636" s="50"/>
      <c r="AG636" s="33"/>
      <c r="AH636" s="33"/>
      <c r="AI636" s="213"/>
      <c r="AJ636" s="50"/>
      <c r="AL636" s="23">
        <f t="shared" ref="AL636" si="2273">+AP636-AP635</f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ref="AR636" si="2274">+AL636/AP635</f>
        <v>3.8363687412572745E-3</v>
      </c>
      <c r="AS636" s="25"/>
      <c r="AT636" s="25"/>
      <c r="AU636" s="24"/>
      <c r="AV636" s="298">
        <f t="shared" ref="AV636" si="2275">+AP636/H636</f>
        <v>0.84873406203657453</v>
      </c>
      <c r="AW636" s="298"/>
      <c r="AX636" s="24">
        <f t="shared" ref="AX636" si="2276">+AP636/BW636</f>
        <v>63277.830940988839</v>
      </c>
      <c r="AY636" s="308"/>
      <c r="BA636" s="65">
        <f t="shared" ref="BA636" si="2277">+BC636-BC635</f>
        <v>4161741</v>
      </c>
      <c r="BB636" s="66"/>
      <c r="BC636" s="66">
        <v>764798583</v>
      </c>
      <c r="BD636" s="66"/>
      <c r="BE636" s="66">
        <f t="shared" ref="BE636" si="2278">+D636</f>
        <v>91965</v>
      </c>
      <c r="BF636" s="66"/>
      <c r="BG636" s="144">
        <f t="shared" ref="BG636" si="2279">+BE636/BA636</f>
        <v>2.2097723044274018E-2</v>
      </c>
      <c r="BH636" s="66"/>
      <c r="BI636" s="170"/>
      <c r="BJ636" s="66"/>
      <c r="BK636" s="66"/>
      <c r="BL636" s="66"/>
      <c r="BM636" s="144"/>
      <c r="BN636" s="65">
        <f t="shared" ref="BN636" si="2280">+BC636/BW636</f>
        <v>1219774.4545454546</v>
      </c>
      <c r="BO636" s="66"/>
      <c r="BP636" s="66">
        <f t="shared" ref="BP636" si="2281">+BP635+BE636</f>
        <v>45839349</v>
      </c>
      <c r="BQ636" s="66"/>
      <c r="BR636" s="435">
        <f t="shared" ref="BR636" si="2282">+BP636/BC636</f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3">
      <c r="B637" s="158">
        <f t="shared" si="2002"/>
        <v>44537</v>
      </c>
      <c r="C637" s="61"/>
      <c r="D637" s="17">
        <v>107642</v>
      </c>
      <c r="E637" s="16"/>
      <c r="F637" s="16"/>
      <c r="G637" s="16"/>
      <c r="H637" s="16">
        <f t="shared" ref="H637" si="2283">+H636+D637</f>
        <v>46853969</v>
      </c>
      <c r="I637" s="16"/>
      <c r="J637" s="436">
        <f t="shared" ref="J637" si="2284">+D637/H636</f>
        <v>2.3026835883811791E-3</v>
      </c>
      <c r="K637" s="16"/>
      <c r="L637" s="16"/>
      <c r="M637" s="16"/>
      <c r="N637" s="16">
        <f t="shared" ref="N637" si="2285">SUM(D631:D637)</f>
        <v>716920</v>
      </c>
      <c r="O637" s="16">
        <f t="shared" ref="O637" si="2286">+H637/BW637</f>
        <v>74608.230891719752</v>
      </c>
      <c r="P637" s="41"/>
      <c r="Q637" s="17">
        <f t="shared" ref="Q637" si="2287">SUM(D631:D637)</f>
        <v>716920</v>
      </c>
      <c r="R637" s="16"/>
      <c r="S637" s="60">
        <f t="shared" ref="S637" si="2288">+(Q637-Q630)/Q630</f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ref="Z637" si="2289">SUM(W632:W637)</f>
        <v>5974</v>
      </c>
      <c r="AA637" s="33">
        <f t="shared" ref="AA637" si="2290">+AA636+W637</f>
        <v>742318</v>
      </c>
      <c r="AB637" s="33"/>
      <c r="AC637" s="46">
        <f t="shared" ref="AC637" si="2291">+AA637/H637</f>
        <v>1.5843225576044583E-2</v>
      </c>
      <c r="AD637" s="33"/>
      <c r="AE637" s="33">
        <f t="shared" ref="AE637" si="2292">+AA637/BW637</f>
        <v>1182.0350318471337</v>
      </c>
      <c r="AF637" s="50"/>
      <c r="AG637" s="33"/>
      <c r="AH637" s="33"/>
      <c r="AI637" s="213"/>
      <c r="AJ637" s="50"/>
      <c r="AL637" s="23">
        <f t="shared" ref="AL637" si="2293">+AP637-AP636</f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ref="AR637" si="2294">+AL637/AP636</f>
        <v>1.7055238536919789E-3</v>
      </c>
      <c r="AS637" s="25"/>
      <c r="AT637" s="25"/>
      <c r="AU637" s="24"/>
      <c r="AV637" s="298">
        <f t="shared" ref="AV637" si="2295">+AP637/H637</f>
        <v>0.84822839661673055</v>
      </c>
      <c r="AW637" s="298"/>
      <c r="AX637" s="24">
        <f t="shared" ref="AX637" si="2296">+AP637/BW637</f>
        <v>63284.820063694271</v>
      </c>
      <c r="AY637" s="308"/>
      <c r="BA637" s="65">
        <f t="shared" ref="BA637" si="2297">+BC637-BC636</f>
        <v>1594691</v>
      </c>
      <c r="BB637" s="66"/>
      <c r="BC637" s="66">
        <v>766393274</v>
      </c>
      <c r="BD637" s="66"/>
      <c r="BE637" s="66">
        <f t="shared" ref="BE637" si="2298">+D637</f>
        <v>107642</v>
      </c>
      <c r="BF637" s="66"/>
      <c r="BG637" s="144">
        <f t="shared" ref="BG637" si="2299">+BE637/BA637</f>
        <v>6.7500224181361784E-2</v>
      </c>
      <c r="BH637" s="66"/>
      <c r="BI637" s="170"/>
      <c r="BJ637" s="66"/>
      <c r="BK637" s="66"/>
      <c r="BL637" s="66"/>
      <c r="BM637" s="144"/>
      <c r="BN637" s="65">
        <f t="shared" ref="BN637" si="2300">+BC637/BW637</f>
        <v>1220371.4554140128</v>
      </c>
      <c r="BO637" s="66"/>
      <c r="BP637" s="66">
        <f t="shared" ref="BP637" si="2301">+BP636+BE637</f>
        <v>45946991</v>
      </c>
      <c r="BQ637" s="66"/>
      <c r="BR637" s="435">
        <f t="shared" ref="BR637" si="2302">+BP637/BC637</f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3">
      <c r="B638" s="158">
        <f t="shared" si="2002"/>
        <v>44538</v>
      </c>
      <c r="C638" s="61"/>
      <c r="D638" s="17">
        <v>127411</v>
      </c>
      <c r="E638" s="16"/>
      <c r="F638" s="16"/>
      <c r="G638" s="16"/>
      <c r="H638" s="16">
        <f t="shared" ref="H638" si="2303">+H637+D638</f>
        <v>46981380</v>
      </c>
      <c r="I638" s="16"/>
      <c r="J638" s="436">
        <f t="shared" ref="J638" si="2304">+D638/H637</f>
        <v>2.7193213876928976E-3</v>
      </c>
      <c r="K638" s="16"/>
      <c r="L638" s="16"/>
      <c r="M638" s="16"/>
      <c r="N638" s="16">
        <f t="shared" ref="N638" si="2305">SUM(D632:D638)</f>
        <v>712871</v>
      </c>
      <c r="O638" s="16">
        <f t="shared" ref="O638" si="2306">+H638/BW638</f>
        <v>74692.178060413353</v>
      </c>
      <c r="P638" s="41"/>
      <c r="Q638" s="17">
        <f t="shared" ref="Q638" si="2307">SUM(D632:D638)</f>
        <v>712871</v>
      </c>
      <c r="R638" s="16"/>
      <c r="S638" s="60">
        <f t="shared" ref="S638" si="2308">+(Q638-Q631)/Q631</f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ref="Z638" si="2309">SUM(W633:W638)</f>
        <v>5770</v>
      </c>
      <c r="AA638" s="33">
        <f t="shared" ref="AA638" si="2310">+AA637+W638</f>
        <v>743642</v>
      </c>
      <c r="AB638" s="33"/>
      <c r="AC638" s="46">
        <f t="shared" ref="AC638" si="2311">+AA638/H638</f>
        <v>1.5828440969592635E-2</v>
      </c>
      <c r="AD638" s="33"/>
      <c r="AE638" s="33">
        <f t="shared" ref="AE638" si="2312">+AA638/BW638</f>
        <v>1182.2607313195549</v>
      </c>
      <c r="AF638" s="50"/>
      <c r="AG638" s="33"/>
      <c r="AH638" s="33"/>
      <c r="AI638" s="213"/>
      <c r="AJ638" s="50"/>
      <c r="AL638" s="23">
        <f t="shared" ref="AL638" si="2313">+AP638-AP637</f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ref="AR638" si="2314">+AL638/AP637</f>
        <v>1.83678243444289E-3</v>
      </c>
      <c r="AS638" s="25"/>
      <c r="AT638" s="25"/>
      <c r="AU638" s="24"/>
      <c r="AV638" s="298">
        <f t="shared" ref="AV638" si="2315">+AP638/H638</f>
        <v>0.84748183216414674</v>
      </c>
      <c r="AW638" s="298"/>
      <c r="AX638" s="24">
        <f t="shared" ref="AX638" si="2316">+AP638/BW638</f>
        <v>63300.263910969792</v>
      </c>
      <c r="AY638" s="308"/>
      <c r="BA638" s="65">
        <f t="shared" ref="BA638" si="2317">+BC638-BC637</f>
        <v>1951172</v>
      </c>
      <c r="BB638" s="66"/>
      <c r="BC638" s="66">
        <v>768344446</v>
      </c>
      <c r="BD638" s="66"/>
      <c r="BE638" s="66">
        <f t="shared" ref="BE638" si="2318">+D638</f>
        <v>127411</v>
      </c>
      <c r="BF638" s="66"/>
      <c r="BG638" s="144">
        <f t="shared" ref="BG638" si="2319">+BE638/BA638</f>
        <v>6.5299727548365799E-2</v>
      </c>
      <c r="BH638" s="66"/>
      <c r="BI638" s="170"/>
      <c r="BJ638" s="66"/>
      <c r="BK638" s="66"/>
      <c r="BL638" s="66"/>
      <c r="BM638" s="144"/>
      <c r="BN638" s="65">
        <f t="shared" ref="BN638" si="2320">+BC638/BW638</f>
        <v>1221533.3004769476</v>
      </c>
      <c r="BO638" s="66"/>
      <c r="BP638" s="66">
        <f t="shared" ref="BP638" si="2321">+BP637+BE638</f>
        <v>46074402</v>
      </c>
      <c r="BQ638" s="66"/>
      <c r="BR638" s="435">
        <f t="shared" ref="BR638" si="2322">+BP638/BC638</f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3">
      <c r="B639" s="158">
        <f t="shared" si="2002"/>
        <v>44539</v>
      </c>
      <c r="C639" s="61"/>
      <c r="D639" s="17">
        <v>110894</v>
      </c>
      <c r="E639" s="16"/>
      <c r="F639" s="16"/>
      <c r="G639" s="16"/>
      <c r="H639" s="16">
        <f t="shared" ref="H639" si="2323">+H638+D639</f>
        <v>47092274</v>
      </c>
      <c r="I639" s="16"/>
      <c r="J639" s="436">
        <f t="shared" ref="J639" si="2324">+D639/H638</f>
        <v>2.3603819215186955E-3</v>
      </c>
      <c r="K639" s="16"/>
      <c r="L639" s="16"/>
      <c r="M639" s="16"/>
      <c r="N639" s="16">
        <f t="shared" ref="N639" si="2325">SUM(D633:D639)</f>
        <v>677153</v>
      </c>
      <c r="O639" s="16">
        <f t="shared" ref="O639" si="2326">+H639/BW639</f>
        <v>74749.641269841275</v>
      </c>
      <c r="P639" s="41"/>
      <c r="Q639" s="17">
        <f t="shared" ref="Q639" si="2327">SUM(D633:D639)</f>
        <v>677153</v>
      </c>
      <c r="R639" s="16"/>
      <c r="S639" s="60">
        <f t="shared" ref="S639" si="2328">+(Q639-Q632)/Q632</f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ref="Z639" si="2329">SUM(W634:W639)</f>
        <v>5506</v>
      </c>
      <c r="AA639" s="33">
        <f t="shared" ref="AA639" si="2330">+AA638+W639</f>
        <v>744730</v>
      </c>
      <c r="AB639" s="33"/>
      <c r="AC639" s="46">
        <f t="shared" ref="AC639" si="2331">+AA639/H639</f>
        <v>1.5814271360096138E-2</v>
      </c>
      <c r="AD639" s="33"/>
      <c r="AE639" s="33">
        <f t="shared" ref="AE639" si="2332">+AA639/BW639</f>
        <v>1182.1111111111111</v>
      </c>
      <c r="AF639" s="50"/>
      <c r="AG639" s="33"/>
      <c r="AH639" s="33"/>
      <c r="AI639" s="213"/>
      <c r="AJ639" s="50"/>
      <c r="AL639" s="23">
        <f t="shared" ref="AL639" si="2333">+AP639-AP638</f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ref="AR639" si="2334">+AL639/AP638</f>
        <v>1.5969010946540758E-3</v>
      </c>
      <c r="AS639" s="25"/>
      <c r="AT639" s="25"/>
      <c r="AU639" s="24"/>
      <c r="AV639" s="298">
        <f t="shared" ref="AV639" si="2335">+AP639/H639</f>
        <v>0.84683631969014705</v>
      </c>
      <c r="AW639" s="298"/>
      <c r="AX639" s="24">
        <f t="shared" ref="AX639" si="2336">+AP639/BW639</f>
        <v>63300.711111111108</v>
      </c>
      <c r="AY639" s="308"/>
      <c r="BA639" s="65">
        <f t="shared" ref="BA639" si="2337">+BC639-BC638</f>
        <v>1622015</v>
      </c>
      <c r="BB639" s="66"/>
      <c r="BC639" s="66">
        <v>769966461</v>
      </c>
      <c r="BD639" s="66"/>
      <c r="BE639" s="66">
        <f t="shared" ref="BE639" si="2338">+D639</f>
        <v>110894</v>
      </c>
      <c r="BF639" s="66"/>
      <c r="BG639" s="144">
        <f t="shared" ref="BG639" si="2339">+BE639/BA639</f>
        <v>6.8368048384262789E-2</v>
      </c>
      <c r="BH639" s="66"/>
      <c r="BI639" s="170"/>
      <c r="BJ639" s="66"/>
      <c r="BK639" s="66"/>
      <c r="BL639" s="66"/>
      <c r="BM639" s="144"/>
      <c r="BN639" s="65">
        <f t="shared" ref="BN639" si="2340">+BC639/BW639</f>
        <v>1222168.9857142856</v>
      </c>
      <c r="BO639" s="66"/>
      <c r="BP639" s="66">
        <f t="shared" ref="BP639" si="2341">+BP638+BE639</f>
        <v>46185296</v>
      </c>
      <c r="BQ639" s="66"/>
      <c r="BR639" s="435">
        <f t="shared" ref="BR639" si="2342">+BP639/BC639</f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3">
      <c r="B640" s="158">
        <f t="shared" si="2002"/>
        <v>44540</v>
      </c>
      <c r="C640" s="61"/>
      <c r="D640" s="17">
        <v>136839</v>
      </c>
      <c r="E640" s="16"/>
      <c r="F640" s="16"/>
      <c r="G640" s="16"/>
      <c r="H640" s="16">
        <f t="shared" ref="H640" si="2343">+H639+D640</f>
        <v>47229113</v>
      </c>
      <c r="I640" s="16"/>
      <c r="J640" s="436">
        <f t="shared" ref="J640" si="2344">+D640/H639</f>
        <v>2.9057632680893684E-3</v>
      </c>
      <c r="K640" s="16"/>
      <c r="L640" s="16"/>
      <c r="M640" s="16"/>
      <c r="N640" s="16">
        <f t="shared" ref="N640" si="2345">SUM(D634:D640)</f>
        <v>666558</v>
      </c>
      <c r="O640" s="16">
        <f t="shared" ref="O640" si="2346">+H640/BW640</f>
        <v>74848.039619651347</v>
      </c>
      <c r="P640" s="41"/>
      <c r="Q640" s="17">
        <f t="shared" ref="Q640" si="2347">SUM(D634:D640)</f>
        <v>666558</v>
      </c>
      <c r="R640" s="16"/>
      <c r="S640" s="60">
        <f t="shared" ref="S640" si="2348">+(Q640-Q633)/Q633</f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ref="Z640" si="2349">SUM(W635:W640)</f>
        <v>6588</v>
      </c>
      <c r="AA640" s="33">
        <f t="shared" ref="AA640" si="2350">+AA639+W640</f>
        <v>746304</v>
      </c>
      <c r="AB640" s="33"/>
      <c r="AC640" s="46">
        <f t="shared" ref="AC640" si="2351">+AA640/H640</f>
        <v>1.580177887312853E-2</v>
      </c>
      <c r="AD640" s="33"/>
      <c r="AE640" s="33">
        <f t="shared" ref="AE640" si="2352">+AA640/BW640</f>
        <v>1182.7321711568939</v>
      </c>
      <c r="AF640" s="50"/>
      <c r="AG640" s="33"/>
      <c r="AH640" s="33"/>
      <c r="AI640" s="213"/>
      <c r="AJ640" s="50"/>
      <c r="AL640" s="23">
        <f t="shared" ref="AL640" si="2353">+AP640-AP639</f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ref="AR640" si="2354">+AL640/AP639</f>
        <v>1.8115847541320031E-3</v>
      </c>
      <c r="AS640" s="25"/>
      <c r="AT640" s="25"/>
      <c r="AU640" s="24"/>
      <c r="AV640" s="298">
        <f t="shared" ref="AV640" si="2355">+AP640/H640</f>
        <v>0.84591241423483854</v>
      </c>
      <c r="AW640" s="298"/>
      <c r="AX640" s="24">
        <f t="shared" ref="AX640" si="2356">+AP640/BW640</f>
        <v>63314.885895404121</v>
      </c>
      <c r="AY640" s="308"/>
      <c r="BA640" s="65">
        <f t="shared" ref="BA640" si="2357">+BC640-BC639</f>
        <v>2508466</v>
      </c>
      <c r="BB640" s="66"/>
      <c r="BC640" s="66">
        <v>772474927</v>
      </c>
      <c r="BD640" s="66"/>
      <c r="BE640" s="66">
        <f t="shared" ref="BE640" si="2358">+D640</f>
        <v>136839</v>
      </c>
      <c r="BF640" s="66"/>
      <c r="BG640" s="144">
        <f t="shared" ref="BG640" si="2359">+BE640/BA640</f>
        <v>5.4550868937430289E-2</v>
      </c>
      <c r="BH640" s="66"/>
      <c r="BI640" s="170"/>
      <c r="BJ640" s="66"/>
      <c r="BK640" s="66"/>
      <c r="BL640" s="66"/>
      <c r="BM640" s="144"/>
      <c r="BN640" s="65">
        <f t="shared" ref="BN640" si="2360">+BC640/BW640</f>
        <v>1224207.4912836768</v>
      </c>
      <c r="BO640" s="66"/>
      <c r="BP640" s="66">
        <f t="shared" ref="BP640" si="2361">+BP639+BE640</f>
        <v>46322135</v>
      </c>
      <c r="BQ640" s="66"/>
      <c r="BR640" s="435">
        <f t="shared" ref="BR640" si="2362">+BP640/BC640</f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3">
      <c r="B641" s="158">
        <f t="shared" si="2002"/>
        <v>44541</v>
      </c>
      <c r="C641" s="61"/>
      <c r="D641" s="17">
        <v>57414</v>
      </c>
      <c r="E641" s="16"/>
      <c r="F641" s="16"/>
      <c r="G641" s="16"/>
      <c r="H641" s="16">
        <f t="shared" ref="H641" si="2363">+H640+D641</f>
        <v>47286527</v>
      </c>
      <c r="I641" s="16"/>
      <c r="J641" s="436">
        <f t="shared" ref="J641" si="2364">+D641/H640</f>
        <v>1.2156484920646297E-3</v>
      </c>
      <c r="K641" s="16"/>
      <c r="L641" s="16"/>
      <c r="M641" s="16"/>
      <c r="N641" s="16">
        <f t="shared" ref="N641" si="2365">SUM(D635:D641)</f>
        <v>667230</v>
      </c>
      <c r="O641" s="16">
        <f t="shared" ref="O641" si="2366">+H641/BW641</f>
        <v>74820.454113924046</v>
      </c>
      <c r="P641" s="41"/>
      <c r="Q641" s="17">
        <f t="shared" ref="Q641" si="2367">SUM(D635:D641)</f>
        <v>667230</v>
      </c>
      <c r="R641" s="16"/>
      <c r="S641" s="60">
        <f t="shared" ref="S641" si="2368">+(Q641-Q634)/Q634</f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ref="Z641" si="2369">SUM(W636:W641)</f>
        <v>6879</v>
      </c>
      <c r="AA641" s="33">
        <f t="shared" ref="AA641" si="2370">+AA640+W641</f>
        <v>746750</v>
      </c>
      <c r="AB641" s="33"/>
      <c r="AC641" s="46">
        <f t="shared" ref="AC641" si="2371">+AA641/H641</f>
        <v>1.5792024650065756E-2</v>
      </c>
      <c r="AD641" s="33"/>
      <c r="AE641" s="33">
        <f t="shared" ref="AE641" si="2372">+AA641/BW641</f>
        <v>1181.5664556962026</v>
      </c>
      <c r="AF641" s="50"/>
      <c r="AG641" s="33"/>
      <c r="AH641" s="33"/>
      <c r="AI641" s="213"/>
      <c r="AJ641" s="50"/>
      <c r="AL641" s="23">
        <f t="shared" ref="AL641" si="2373">+AP641-AP640</f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ref="AR641" si="2374">+AL641/AP640</f>
        <v>8.7080164537708081E-4</v>
      </c>
      <c r="AS641" s="25"/>
      <c r="AT641" s="25"/>
      <c r="AU641" s="24"/>
      <c r="AV641" s="298">
        <f t="shared" ref="AV641" si="2375">+AP641/H641</f>
        <v>0.84562105819274902</v>
      </c>
      <c r="AW641" s="298"/>
      <c r="AX641" s="24">
        <f t="shared" ref="AX641" si="2376">+AP641/BW641</f>
        <v>63269.751582278484</v>
      </c>
      <c r="AY641" s="308"/>
      <c r="BA641" s="65">
        <f t="shared" ref="BA641" si="2377">+BC641-BC640</f>
        <v>825924</v>
      </c>
      <c r="BB641" s="66"/>
      <c r="BC641" s="66">
        <v>773300851</v>
      </c>
      <c r="BD641" s="66"/>
      <c r="BE641" s="66">
        <f t="shared" ref="BE641" si="2378">+D641</f>
        <v>57414</v>
      </c>
      <c r="BF641" s="66"/>
      <c r="BG641" s="144">
        <f t="shared" ref="BG641" si="2379">+BE641/BA641</f>
        <v>6.9514870617635519E-2</v>
      </c>
      <c r="BH641" s="66"/>
      <c r="BI641" s="170"/>
      <c r="BJ641" s="66"/>
      <c r="BK641" s="66"/>
      <c r="BL641" s="66"/>
      <c r="BM641" s="144"/>
      <c r="BN641" s="65">
        <f t="shared" ref="BN641" si="2380">+BC641/BW641</f>
        <v>1223577.2958860761</v>
      </c>
      <c r="BO641" s="66"/>
      <c r="BP641" s="66">
        <f t="shared" ref="BP641" si="2381">+BP640+BE641</f>
        <v>46379549</v>
      </c>
      <c r="BQ641" s="66"/>
      <c r="BR641" s="435">
        <f t="shared" ref="BR641" si="2382">+BP641/BC641</f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3">
      <c r="B642" s="347">
        <f t="shared" si="2002"/>
        <v>44542</v>
      </c>
      <c r="C642" s="61"/>
      <c r="D642" s="17">
        <v>38784</v>
      </c>
      <c r="E642" s="16"/>
      <c r="F642" s="16"/>
      <c r="G642" s="16"/>
      <c r="H642" s="16">
        <f t="shared" ref="H642" si="2383">+H641+D642</f>
        <v>47325311</v>
      </c>
      <c r="I642" s="16"/>
      <c r="J642" s="436">
        <f t="shared" ref="J642" si="2384">+D642/H641</f>
        <v>8.2019134118265869E-4</v>
      </c>
      <c r="K642" s="16"/>
      <c r="L642" s="16"/>
      <c r="M642" s="16"/>
      <c r="N642" s="16">
        <f t="shared" ref="N642" si="2385">SUM(D636:D642)</f>
        <v>670949</v>
      </c>
      <c r="O642" s="16">
        <f t="shared" ref="O642" si="2386">+H642/BW642</f>
        <v>74763.524486571885</v>
      </c>
      <c r="P642" s="41"/>
      <c r="Q642" s="17">
        <f t="shared" ref="Q642" si="2387">SUM(D636:D642)</f>
        <v>670949</v>
      </c>
      <c r="R642" s="16"/>
      <c r="S642" s="60">
        <f t="shared" ref="S642" si="2388">+(Q642-Q635)/Q635</f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ref="Z642" si="2389">SUM(W637:W642)</f>
        <v>6321</v>
      </c>
      <c r="AA642" s="33">
        <f t="shared" ref="AA642" si="2390">+AA641+W642</f>
        <v>746917</v>
      </c>
      <c r="AB642" s="33"/>
      <c r="AC642" s="46">
        <f t="shared" ref="AC642" si="2391">+AA642/H642</f>
        <v>1.5782611550085746E-2</v>
      </c>
      <c r="AD642" s="33"/>
      <c r="AE642" s="33">
        <f t="shared" ref="AE642" si="2392">+AA642/BW642</f>
        <v>1179.9636650868879</v>
      </c>
      <c r="AF642" s="50"/>
      <c r="AG642" s="33"/>
      <c r="AH642" s="33"/>
      <c r="AI642" s="213"/>
      <c r="AJ642" s="50"/>
      <c r="AL642" s="23">
        <f t="shared" ref="AL642" si="2393">+AP642-AP641</f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ref="AR642" si="2394">+AL642/AP641</f>
        <v>4.2992028081089302E-4</v>
      </c>
      <c r="AS642" s="25"/>
      <c r="AT642" s="25"/>
      <c r="AU642" s="24"/>
      <c r="AV642" s="298">
        <f t="shared" ref="AV642" si="2395">+AP642/H642</f>
        <v>0.84529130722458434</v>
      </c>
      <c r="AW642" s="298"/>
      <c r="AX642" s="24">
        <f t="shared" ref="AX642" si="2396">+AP642/BW642</f>
        <v>63196.957345971561</v>
      </c>
      <c r="AY642" s="308"/>
      <c r="BA642" s="65">
        <f t="shared" ref="BA642" si="2397">+BC642-BC641</f>
        <v>432813</v>
      </c>
      <c r="BB642" s="66"/>
      <c r="BC642" s="66">
        <v>773733664</v>
      </c>
      <c r="BD642" s="66"/>
      <c r="BE642" s="66">
        <f t="shared" ref="BE642" si="2398">+D642</f>
        <v>38784</v>
      </c>
      <c r="BF642" s="66"/>
      <c r="BG642" s="144">
        <f t="shared" ref="BG642" si="2399">+BE642/BA642</f>
        <v>8.9609138357674104E-2</v>
      </c>
      <c r="BH642" s="66"/>
      <c r="BI642" s="170"/>
      <c r="BJ642" s="66"/>
      <c r="BK642" s="66"/>
      <c r="BL642" s="66"/>
      <c r="BM642" s="144"/>
      <c r="BN642" s="65">
        <f t="shared" ref="BN642" si="2400">+BC642/BW642</f>
        <v>1222328.0631911533</v>
      </c>
      <c r="BO642" s="66"/>
      <c r="BP642" s="66">
        <f t="shared" ref="BP642" si="2401">+BP641+BE642</f>
        <v>46418333</v>
      </c>
      <c r="BQ642" s="66"/>
      <c r="BR642" s="435">
        <f t="shared" ref="BR642" si="2402">+BP642/BC642</f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3">
      <c r="B643" s="158">
        <f t="shared" si="2002"/>
        <v>44543</v>
      </c>
      <c r="C643" s="61"/>
      <c r="D643" s="17">
        <v>95343</v>
      </c>
      <c r="E643" s="16"/>
      <c r="F643" s="16"/>
      <c r="G643" s="16"/>
      <c r="H643" s="16">
        <f t="shared" ref="H643" si="2403">+H642+D643</f>
        <v>47420654</v>
      </c>
      <c r="I643" s="16"/>
      <c r="J643" s="436">
        <f t="shared" ref="J643" si="2404">+D643/H642</f>
        <v>2.0146301838354533E-3</v>
      </c>
      <c r="K643" s="16"/>
      <c r="L643" s="16"/>
      <c r="M643" s="16"/>
      <c r="N643" s="16">
        <f t="shared" ref="N643" si="2405">SUM(D637:D643)</f>
        <v>674327</v>
      </c>
      <c r="O643" s="16">
        <f t="shared" ref="O643" si="2406">+H643/BW643</f>
        <v>74795.984227129331</v>
      </c>
      <c r="P643" s="41"/>
      <c r="Q643" s="17">
        <f t="shared" ref="Q643" si="2407">SUM(D637:D643)</f>
        <v>674327</v>
      </c>
      <c r="R643" s="16"/>
      <c r="S643" s="60">
        <f t="shared" ref="S643" si="2408">+(Q643-Q636)/Q636</f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ref="Z643" si="2409">SUM(W638:W643)</f>
        <v>5148</v>
      </c>
      <c r="AA643" s="33">
        <f t="shared" ref="AA643" si="2410">+AA642+W643</f>
        <v>747466</v>
      </c>
      <c r="AB643" s="33"/>
      <c r="AC643" s="46">
        <f t="shared" ref="AC643" si="2411">+AA643/H643</f>
        <v>1.5762456586954705E-2</v>
      </c>
      <c r="AD643" s="33"/>
      <c r="AE643" s="33">
        <f t="shared" ref="AE643" si="2412">+AA643/BW643</f>
        <v>1178.9684542586751</v>
      </c>
      <c r="AF643" s="50"/>
      <c r="AG643" s="33"/>
      <c r="AH643" s="33"/>
      <c r="AI643" s="213"/>
      <c r="AJ643" s="50"/>
      <c r="AL643" s="23">
        <f t="shared" ref="AL643" si="2413">+AP643-AP642</f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ref="AR643" si="2414">+AL643/AP642</f>
        <v>3.7753032383975533E-3</v>
      </c>
      <c r="AS643" s="25"/>
      <c r="AT643" s="25"/>
      <c r="AU643" s="24"/>
      <c r="AV643" s="298">
        <f t="shared" ref="AV643" si="2415">+AP643/H643</f>
        <v>0.84677659654377602</v>
      </c>
      <c r="AW643" s="298"/>
      <c r="AX643" s="24">
        <f t="shared" ref="AX643" si="2416">+AP643/BW643</f>
        <v>63335.488958990536</v>
      </c>
      <c r="AY643" s="308"/>
      <c r="BA643" s="65">
        <f t="shared" ref="BA643" si="2417">+BC643-BC642</f>
        <v>4327383</v>
      </c>
      <c r="BB643" s="66"/>
      <c r="BC643" s="66">
        <v>778061047</v>
      </c>
      <c r="BD643" s="66"/>
      <c r="BE643" s="66">
        <f t="shared" ref="BE643" si="2418">+D643</f>
        <v>95343</v>
      </c>
      <c r="BF643" s="66"/>
      <c r="BG643" s="144">
        <f t="shared" ref="BG643" si="2419">+BE643/BA643</f>
        <v>2.2032484760419867E-2</v>
      </c>
      <c r="BH643" s="66"/>
      <c r="BI643" s="170"/>
      <c r="BJ643" s="66"/>
      <c r="BK643" s="66"/>
      <c r="BL643" s="66"/>
      <c r="BM643" s="144"/>
      <c r="BN643" s="65">
        <f t="shared" ref="BN643" si="2420">+BC643/BW643</f>
        <v>1227225.6261829652</v>
      </c>
      <c r="BO643" s="66"/>
      <c r="BP643" s="66">
        <f t="shared" ref="BP643" si="2421">+BP642+BE643</f>
        <v>46513676</v>
      </c>
      <c r="BQ643" s="66"/>
      <c r="BR643" s="435">
        <f t="shared" ref="BR643" si="2422">+BP643/BC643</f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3">
      <c r="B644" s="158">
        <f t="shared" si="2002"/>
        <v>44544</v>
      </c>
      <c r="C644" s="61"/>
      <c r="D644" s="17">
        <v>108566</v>
      </c>
      <c r="E644" s="16"/>
      <c r="F644" s="16"/>
      <c r="G644" s="16"/>
      <c r="H644" s="16">
        <f t="shared" ref="H644" si="2423">+H643+D644</f>
        <v>47529220</v>
      </c>
      <c r="I644" s="16"/>
      <c r="J644" s="436">
        <f t="shared" ref="J644" si="2424">+D644/H643</f>
        <v>2.2894243508324451E-3</v>
      </c>
      <c r="K644" s="16"/>
      <c r="L644" s="16"/>
      <c r="M644" s="16"/>
      <c r="N644" s="16">
        <f t="shared" ref="N644" si="2425">SUM(D638:D644)</f>
        <v>675251</v>
      </c>
      <c r="O644" s="16">
        <f t="shared" ref="O644" si="2426">+H644/BW644</f>
        <v>74849.165354330704</v>
      </c>
      <c r="P644" s="41"/>
      <c r="Q644" s="17">
        <f t="shared" ref="Q644" si="2427">SUM(D638:D644)</f>
        <v>675251</v>
      </c>
      <c r="R644" s="16"/>
      <c r="S644" s="60">
        <f t="shared" ref="S644" si="2428">+(Q644-Q637)/Q637</f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ref="Z644" si="2429">SUM(W639:W644)</f>
        <v>5422</v>
      </c>
      <c r="AA644" s="33">
        <f t="shared" ref="AA644" si="2430">+AA643+W644</f>
        <v>749064</v>
      </c>
      <c r="AB644" s="33"/>
      <c r="AC644" s="46">
        <f t="shared" ref="AC644" si="2431">+AA644/H644</f>
        <v>1.5760073487425211E-2</v>
      </c>
      <c r="AD644" s="33"/>
      <c r="AE644" s="33">
        <f t="shared" ref="AE644" si="2432">+AA644/BW644</f>
        <v>1179.628346456693</v>
      </c>
      <c r="AF644" s="50"/>
      <c r="AG644" s="33"/>
      <c r="AH644" s="33"/>
      <c r="AI644" s="213"/>
      <c r="AJ644" s="50"/>
      <c r="AL644" s="23">
        <f t="shared" ref="AL644" si="2433">+AP644-AP643</f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ref="AR644" si="2434">+AL644/AP643</f>
        <v>2.1121562357582051E-3</v>
      </c>
      <c r="AS644" s="25"/>
      <c r="AT644" s="25"/>
      <c r="AU644" s="24"/>
      <c r="AV644" s="298">
        <f t="shared" ref="AV644" si="2435">+AP644/H644</f>
        <v>0.84662683292509322</v>
      </c>
      <c r="AW644" s="298"/>
      <c r="AX644" s="24">
        <f t="shared" ref="AX644" si="2436">+AP644/BW644</f>
        <v>63369.311811023625</v>
      </c>
      <c r="AY644" s="308"/>
      <c r="BA644" s="65">
        <f t="shared" ref="BA644" si="2437">+BC644-BC643</f>
        <v>1525244</v>
      </c>
      <c r="BB644" s="66"/>
      <c r="BC644" s="66">
        <v>779586291</v>
      </c>
      <c r="BD644" s="66"/>
      <c r="BE644" s="66">
        <f t="shared" ref="BE644" si="2438">+D644</f>
        <v>108566</v>
      </c>
      <c r="BF644" s="66"/>
      <c r="BG644" s="144">
        <f t="shared" ref="BG644" si="2439">+BE644/BA644</f>
        <v>7.117943096317704E-2</v>
      </c>
      <c r="BH644" s="66"/>
      <c r="BI644" s="170"/>
      <c r="BJ644" s="66"/>
      <c r="BK644" s="66"/>
      <c r="BL644" s="66"/>
      <c r="BM644" s="144"/>
      <c r="BN644" s="65">
        <f t="shared" ref="BN644" si="2440">+BC644/BW644</f>
        <v>1227694.9464566929</v>
      </c>
      <c r="BO644" s="66"/>
      <c r="BP644" s="66">
        <f t="shared" ref="BP644" si="2441">+BP643+BE644</f>
        <v>46622242</v>
      </c>
      <c r="BQ644" s="66"/>
      <c r="BR644" s="435">
        <f t="shared" ref="BR644" si="2442">+BP644/BC644</f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3">
      <c r="B645" s="158">
        <f t="shared" si="2002"/>
        <v>44545</v>
      </c>
      <c r="C645" s="61"/>
      <c r="D645" s="17">
        <v>136590</v>
      </c>
      <c r="E645" s="16"/>
      <c r="F645" s="16"/>
      <c r="G645" s="16"/>
      <c r="H645" s="16">
        <f t="shared" ref="H645" si="2443">+H644+D645</f>
        <v>47665810</v>
      </c>
      <c r="I645" s="16"/>
      <c r="J645" s="436">
        <f t="shared" ref="J645" si="2444">+D645/H644</f>
        <v>2.8738110997824076E-3</v>
      </c>
      <c r="K645" s="16"/>
      <c r="L645" s="16"/>
      <c r="M645" s="16"/>
      <c r="N645" s="16">
        <f t="shared" ref="N645" si="2445">SUM(D639:D645)</f>
        <v>684430</v>
      </c>
      <c r="O645" s="16">
        <f t="shared" ref="O645" si="2446">+H645/BW645</f>
        <v>74946.242138364774</v>
      </c>
      <c r="P645" s="41"/>
      <c r="Q645" s="17">
        <f t="shared" ref="Q645" si="2447">SUM(D639:D645)</f>
        <v>684430</v>
      </c>
      <c r="R645" s="16"/>
      <c r="S645" s="60">
        <f t="shared" ref="S645" si="2448">+(Q645-Q638)/Q638</f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ref="Z645" si="2449">SUM(W640:W645)</f>
        <v>6024</v>
      </c>
      <c r="AA645" s="33">
        <f t="shared" ref="AA645" si="2450">+AA644+W645</f>
        <v>750754</v>
      </c>
      <c r="AB645" s="33"/>
      <c r="AC645" s="46">
        <f t="shared" ref="AC645" si="2451">+AA645/H645</f>
        <v>1.5750366982119887E-2</v>
      </c>
      <c r="AD645" s="33"/>
      <c r="AE645" s="33">
        <f t="shared" ref="AE645" si="2452">+AA645/BW645</f>
        <v>1180.4308176100628</v>
      </c>
      <c r="AF645" s="50"/>
      <c r="AG645" s="33"/>
      <c r="AH645" s="33"/>
      <c r="AI645" s="213"/>
      <c r="AJ645" s="50"/>
      <c r="AL645" s="23">
        <f t="shared" ref="AL645" si="2453">+AP645-AP644</f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ref="AR645" si="2454">+AL645/AP644</f>
        <v>2.5857171780384121E-3</v>
      </c>
      <c r="AS645" s="25"/>
      <c r="AT645" s="25"/>
      <c r="AU645" s="24"/>
      <c r="AV645" s="298">
        <f t="shared" ref="AV645" si="2455">+AP645/H645</f>
        <v>0.84638362381757493</v>
      </c>
      <c r="AW645" s="298"/>
      <c r="AX645" s="24">
        <f t="shared" ref="AX645" si="2456">+AP645/BW645</f>
        <v>63433.272012578615</v>
      </c>
      <c r="AY645" s="308"/>
      <c r="BA645" s="65">
        <f t="shared" ref="BA645" si="2457">+BC645-BC644</f>
        <v>1779795</v>
      </c>
      <c r="BB645" s="66"/>
      <c r="BC645" s="66">
        <v>781366086</v>
      </c>
      <c r="BD645" s="66"/>
      <c r="BE645" s="66">
        <f t="shared" ref="BE645" si="2458">+D645</f>
        <v>136590</v>
      </c>
      <c r="BF645" s="66"/>
      <c r="BG645" s="144">
        <f t="shared" ref="BG645" si="2459">+BE645/BA645</f>
        <v>7.674479364196439E-2</v>
      </c>
      <c r="BH645" s="66"/>
      <c r="BI645" s="170"/>
      <c r="BJ645" s="66"/>
      <c r="BK645" s="66"/>
      <c r="BL645" s="66"/>
      <c r="BM645" s="144"/>
      <c r="BN645" s="65">
        <f t="shared" ref="BN645" si="2460">+BC645/BW645</f>
        <v>1228563.0283018867</v>
      </c>
      <c r="BO645" s="66"/>
      <c r="BP645" s="66">
        <f t="shared" ref="BP645" si="2461">+BP644+BE645</f>
        <v>46758832</v>
      </c>
      <c r="BQ645" s="66"/>
      <c r="BR645" s="435">
        <f t="shared" ref="BR645" si="2462">+BP645/BC645</f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3">
      <c r="B646" s="158">
        <f t="shared" si="2002"/>
        <v>44546</v>
      </c>
      <c r="C646" s="61"/>
      <c r="D646" s="17">
        <v>155795</v>
      </c>
      <c r="E646" s="16"/>
      <c r="F646" s="16"/>
      <c r="G646" s="16"/>
      <c r="H646" s="16">
        <f t="shared" ref="H646" si="2463">+H645+D646</f>
        <v>47821605</v>
      </c>
      <c r="I646" s="16"/>
      <c r="J646" s="436">
        <f t="shared" ref="J646" si="2464">+D646/H645</f>
        <v>3.268485314736076E-3</v>
      </c>
      <c r="K646" s="16"/>
      <c r="L646" s="16"/>
      <c r="M646" s="16"/>
      <c r="N646" s="16">
        <f t="shared" ref="N646" si="2465">SUM(D640:D646)</f>
        <v>729331</v>
      </c>
      <c r="O646" s="16">
        <f t="shared" ref="O646" si="2466">+H646/BW646</f>
        <v>75073.163265306124</v>
      </c>
      <c r="P646" s="41"/>
      <c r="Q646" s="17">
        <f t="shared" ref="Q646" si="2467">SUM(D640:D646)</f>
        <v>729331</v>
      </c>
      <c r="R646" s="16"/>
      <c r="S646" s="60">
        <f t="shared" ref="S646" si="2468">+(Q646-Q639)/Q639</f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ref="Z646" si="2469">SUM(W641:W646)</f>
        <v>5774</v>
      </c>
      <c r="AA646" s="33">
        <f t="shared" ref="AA646" si="2470">+AA645+W646</f>
        <v>752078</v>
      </c>
      <c r="AB646" s="33"/>
      <c r="AC646" s="46">
        <f t="shared" ref="AC646" si="2471">+AA646/H646</f>
        <v>1.5726741082822293E-2</v>
      </c>
      <c r="AD646" s="33"/>
      <c r="AE646" s="33">
        <f t="shared" ref="AE646" si="2472">+AA646/BW646</f>
        <v>1180.6562009419151</v>
      </c>
      <c r="AF646" s="50"/>
      <c r="AG646" s="33"/>
      <c r="AH646" s="33"/>
      <c r="AI646" s="213"/>
      <c r="AJ646" s="50"/>
      <c r="AL646" s="23">
        <f t="shared" ref="AL646" si="2473">+AP646-AP645</f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ref="AR646" si="2474">+AL646/AP645</f>
        <v>1.5923482808074378E-3</v>
      </c>
      <c r="AS646" s="25"/>
      <c r="AT646" s="25"/>
      <c r="AU646" s="24"/>
      <c r="AV646" s="298">
        <f t="shared" ref="AV646" si="2475">+AP646/H646</f>
        <v>0.84496959062749988</v>
      </c>
      <c r="AW646" s="298"/>
      <c r="AX646" s="24">
        <f t="shared" ref="AX646" si="2476">+AP646/BW646</f>
        <v>63434.540031397177</v>
      </c>
      <c r="AY646" s="308"/>
      <c r="BA646" s="65">
        <f t="shared" ref="BA646" si="2477">+BC646-BC645</f>
        <v>1886361</v>
      </c>
      <c r="BB646" s="66"/>
      <c r="BC646" s="66">
        <v>783252447</v>
      </c>
      <c r="BD646" s="66"/>
      <c r="BE646" s="66">
        <f t="shared" ref="BE646" si="2478">+D646</f>
        <v>155795</v>
      </c>
      <c r="BF646" s="66"/>
      <c r="BG646" s="144">
        <f t="shared" ref="BG646" si="2479">+BE646/BA646</f>
        <v>8.2590235909245371E-2</v>
      </c>
      <c r="BH646" s="66"/>
      <c r="BI646" s="170"/>
      <c r="BJ646" s="66"/>
      <c r="BK646" s="66"/>
      <c r="BL646" s="66"/>
      <c r="BM646" s="144"/>
      <c r="BN646" s="65">
        <f t="shared" ref="BN646" si="2480">+BC646/BW646</f>
        <v>1229595.6781789639</v>
      </c>
      <c r="BO646" s="66"/>
      <c r="BP646" s="66">
        <f t="shared" ref="BP646" si="2481">+BP645+BE646</f>
        <v>46914627</v>
      </c>
      <c r="BQ646" s="66"/>
      <c r="BR646" s="435">
        <f t="shared" ref="BR646" si="2482">+BP646/BC646</f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3">
      <c r="B647" s="158">
        <f t="shared" si="2002"/>
        <v>44547</v>
      </c>
      <c r="C647" s="61"/>
      <c r="D647" s="17">
        <v>163707</v>
      </c>
      <c r="E647" s="16"/>
      <c r="F647" s="16"/>
      <c r="G647" s="16"/>
      <c r="H647" s="16">
        <f t="shared" ref="H647" si="2483">+H646+D647</f>
        <v>47985312</v>
      </c>
      <c r="I647" s="16"/>
      <c r="J647" s="436">
        <f t="shared" ref="J647" si="2484">+D647/H646</f>
        <v>3.4232853539733765E-3</v>
      </c>
      <c r="K647" s="16"/>
      <c r="L647" s="16"/>
      <c r="M647" s="16"/>
      <c r="N647" s="16">
        <f t="shared" ref="N647" si="2485">SUM(D641:D647)</f>
        <v>756199</v>
      </c>
      <c r="O647" s="16">
        <f t="shared" ref="O647" si="2486">+H647/BW647</f>
        <v>75212.087774294676</v>
      </c>
      <c r="P647" s="41"/>
      <c r="Q647" s="17">
        <f t="shared" ref="Q647" si="2487">SUM(D641:D647)</f>
        <v>756199</v>
      </c>
      <c r="R647" s="16"/>
      <c r="S647" s="60">
        <f t="shared" ref="S647" si="2488">+(Q647-Q640)/Q640</f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ref="Z647" si="2489">SUM(W642:W647)</f>
        <v>6981</v>
      </c>
      <c r="AA647" s="33">
        <f t="shared" ref="AA647" si="2490">+AA646+W647</f>
        <v>753731</v>
      </c>
      <c r="AB647" s="33"/>
      <c r="AC647" s="46">
        <f t="shared" ref="AC647" si="2491">+AA647/H647</f>
        <v>1.5707535672582477E-2</v>
      </c>
      <c r="AD647" s="33"/>
      <c r="AE647" s="33">
        <f t="shared" ref="AE647" si="2492">+AA647/BW647</f>
        <v>1181.3965517241379</v>
      </c>
      <c r="AF647" s="50"/>
      <c r="AG647" s="33"/>
      <c r="AH647" s="33"/>
      <c r="AI647" s="213"/>
      <c r="AJ647" s="50"/>
      <c r="AL647" s="23">
        <f t="shared" ref="AL647" si="2493">+AP647-AP646</f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ref="AR647" si="2494">+AL647/AP646</f>
        <v>1.6468106827488415E-3</v>
      </c>
      <c r="AS647" s="25"/>
      <c r="AT647" s="25"/>
      <c r="AU647" s="24"/>
      <c r="AV647" s="298">
        <f t="shared" ref="AV647" si="2495">+AP647/H647</f>
        <v>0.84347364460191487</v>
      </c>
      <c r="AW647" s="298"/>
      <c r="AX647" s="24">
        <f t="shared" ref="AX647" si="2496">+AP647/BW647</f>
        <v>63439.413793103449</v>
      </c>
      <c r="AY647" s="308"/>
      <c r="BA647" s="65">
        <f t="shared" ref="BA647" si="2497">+BC647-BC646</f>
        <v>2048448</v>
      </c>
      <c r="BB647" s="66"/>
      <c r="BC647" s="66">
        <v>785300895</v>
      </c>
      <c r="BD647" s="66"/>
      <c r="BE647" s="66">
        <f t="shared" ref="BE647" si="2498">+D647</f>
        <v>163707</v>
      </c>
      <c r="BF647" s="66"/>
      <c r="BG647" s="144">
        <f t="shared" ref="BG647" si="2499">+BE647/BA647</f>
        <v>7.9917576623863534E-2</v>
      </c>
      <c r="BH647" s="66"/>
      <c r="BI647" s="170"/>
      <c r="BJ647" s="66"/>
      <c r="BK647" s="66"/>
      <c r="BL647" s="66"/>
      <c r="BM647" s="144"/>
      <c r="BN647" s="65">
        <f t="shared" ref="BN647" si="2500">+BC647/BW647</f>
        <v>1230879.1457680252</v>
      </c>
      <c r="BO647" s="66"/>
      <c r="BP647" s="66">
        <f t="shared" ref="BP647" si="2501">+BP646+BE647</f>
        <v>47078334</v>
      </c>
      <c r="BQ647" s="66"/>
      <c r="BR647" s="435">
        <f t="shared" ref="BR647" si="2502">+BP647/BC647</f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3">
      <c r="B648" s="158">
        <f t="shared" si="2002"/>
        <v>44548</v>
      </c>
      <c r="C648" s="61"/>
      <c r="D648" s="17">
        <v>85924</v>
      </c>
      <c r="E648" s="16"/>
      <c r="F648" s="16"/>
      <c r="G648" s="16"/>
      <c r="H648" s="16">
        <f t="shared" ref="H648" si="2503">+H647+D648</f>
        <v>48071236</v>
      </c>
      <c r="I648" s="16"/>
      <c r="J648" s="436">
        <f t="shared" ref="J648" si="2504">+D648/H647</f>
        <v>1.7906312665008826E-3</v>
      </c>
      <c r="K648" s="16"/>
      <c r="L648" s="16"/>
      <c r="M648" s="16"/>
      <c r="N648" s="16">
        <f t="shared" ref="N648" si="2505">SUM(D642:D648)</f>
        <v>784709</v>
      </c>
      <c r="O648" s="16">
        <f t="shared" ref="O648" si="2506">+H648/BW648</f>
        <v>75228.851330203441</v>
      </c>
      <c r="P648" s="41"/>
      <c r="Q648" s="17">
        <f t="shared" ref="Q648" si="2507">SUM(D642:D648)</f>
        <v>784709</v>
      </c>
      <c r="R648" s="16"/>
      <c r="S648" s="60">
        <f t="shared" ref="S648" si="2508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" si="2509">SUM(W643:W648)</f>
        <v>7301</v>
      </c>
      <c r="AA648" s="33">
        <f t="shared" ref="AA648" si="2510">+AA647+W648</f>
        <v>754218</v>
      </c>
      <c r="AB648" s="33"/>
      <c r="AC648" s="46">
        <f t="shared" ref="AC648" si="2511">+AA648/H648</f>
        <v>1.5689590340468882E-2</v>
      </c>
      <c r="AD648" s="33"/>
      <c r="AE648" s="33">
        <f t="shared" ref="AE648" si="2512">+AA648/BW648</f>
        <v>1180.3098591549297</v>
      </c>
      <c r="AF648" s="50"/>
      <c r="AG648" s="33"/>
      <c r="AH648" s="33"/>
      <c r="AI648" s="213"/>
      <c r="AJ648" s="50"/>
      <c r="AL648" s="23">
        <f t="shared" ref="AL648" si="2513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" si="2514">+AL648/AP647</f>
        <v>1.0080212290521013E-3</v>
      </c>
      <c r="AS648" s="25"/>
      <c r="AT648" s="25"/>
      <c r="AU648" s="24"/>
      <c r="AV648" s="298">
        <f t="shared" ref="AV648" si="2515">+AP648/H648</f>
        <v>0.84281471356384507</v>
      </c>
      <c r="AW648" s="298"/>
      <c r="AX648" s="24">
        <f t="shared" ref="AX648" si="2516">+AP648/BW648</f>
        <v>63403.9827856025</v>
      </c>
      <c r="AY648" s="308"/>
      <c r="BA648" s="65">
        <f t="shared" ref="BA648" si="2517">+BC648-BC647</f>
        <v>651477</v>
      </c>
      <c r="BB648" s="66"/>
      <c r="BC648" s="66">
        <v>785952372</v>
      </c>
      <c r="BD648" s="66"/>
      <c r="BE648" s="66">
        <f t="shared" ref="BE648" si="2518">+D648</f>
        <v>85924</v>
      </c>
      <c r="BF648" s="66"/>
      <c r="BG648" s="144">
        <f t="shared" ref="BG648" si="2519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" si="2520">+BC648/BW648</f>
        <v>1229972.4131455398</v>
      </c>
      <c r="BO648" s="66"/>
      <c r="BP648" s="66">
        <f t="shared" ref="BP648" si="2521">+BP647+BE648</f>
        <v>47164258</v>
      </c>
      <c r="BQ648" s="66"/>
      <c r="BR648" s="435">
        <f t="shared" ref="BR648" si="2522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3">
      <c r="B649" s="347">
        <f t="shared" si="2002"/>
        <v>44549</v>
      </c>
      <c r="C649" s="61"/>
      <c r="D649" s="17">
        <v>66751</v>
      </c>
      <c r="E649" s="16"/>
      <c r="F649" s="16"/>
      <c r="G649" s="16"/>
      <c r="H649" s="16">
        <f t="shared" ref="H649" si="2523">+H648+D649</f>
        <v>48137987</v>
      </c>
      <c r="I649" s="16"/>
      <c r="J649" s="436">
        <f t="shared" ref="J649" si="2524">+D649/H648</f>
        <v>1.3885850573927411E-3</v>
      </c>
      <c r="K649" s="16"/>
      <c r="L649" s="16"/>
      <c r="M649" s="16"/>
      <c r="N649" s="16">
        <f t="shared" ref="N649" si="2525">SUM(D643:D649)</f>
        <v>812676</v>
      </c>
      <c r="O649" s="16">
        <f t="shared" ref="O649" si="2526">+H649/BW649</f>
        <v>75215.604687500003</v>
      </c>
      <c r="P649" s="41"/>
      <c r="Q649" s="17">
        <f t="shared" ref="Q649" si="2527">SUM(D643:D649)</f>
        <v>812676</v>
      </c>
      <c r="R649" s="16"/>
      <c r="S649" s="60">
        <f t="shared" ref="S649" si="2528">+(Q649-Q642)/Q642</f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ref="Z649" si="2529">SUM(W644:W649)</f>
        <v>6861</v>
      </c>
      <c r="AA649" s="33">
        <f t="shared" ref="AA649" si="2530">+AA648+W649</f>
        <v>754327</v>
      </c>
      <c r="AB649" s="33"/>
      <c r="AC649" s="46">
        <f t="shared" ref="AC649" si="2531">+AA649/H649</f>
        <v>1.5670098544004342E-2</v>
      </c>
      <c r="AD649" s="33"/>
      <c r="AE649" s="33">
        <f t="shared" ref="AE649" si="2532">+AA649/BW649</f>
        <v>1178.6359375</v>
      </c>
      <c r="AF649" s="50"/>
      <c r="AG649" s="33"/>
      <c r="AH649" s="33"/>
      <c r="AI649" s="213"/>
      <c r="AJ649" s="50"/>
      <c r="AL649" s="23">
        <f t="shared" ref="AL649" si="2533">+AP649-AP648</f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ref="AR649" si="2534">+AL649/AP648</f>
        <v>6.1038902859659029E-4</v>
      </c>
      <c r="AS649" s="25"/>
      <c r="AT649" s="25"/>
      <c r="AU649" s="24"/>
      <c r="AV649" s="298">
        <f t="shared" ref="AV649" si="2535">+AP649/H649</f>
        <v>0.84215974797616688</v>
      </c>
      <c r="AW649" s="298"/>
      <c r="AX649" s="24">
        <f t="shared" ref="AX649" si="2536">+AP649/BW649</f>
        <v>63343.5546875</v>
      </c>
      <c r="AY649" s="308"/>
      <c r="BA649" s="65">
        <f t="shared" ref="BA649" si="2537">+BC649-BC648</f>
        <v>525957</v>
      </c>
      <c r="BB649" s="66"/>
      <c r="BC649" s="66">
        <v>786478329</v>
      </c>
      <c r="BD649" s="66"/>
      <c r="BE649" s="66">
        <f t="shared" ref="BE649" si="2538">+D649</f>
        <v>66751</v>
      </c>
      <c r="BF649" s="66"/>
      <c r="BG649" s="144">
        <f t="shared" ref="BG649" si="2539">+BE649/BA649</f>
        <v>0.12691341687628457</v>
      </c>
      <c r="BH649" s="66"/>
      <c r="BI649" s="170"/>
      <c r="BJ649" s="66"/>
      <c r="BK649" s="66"/>
      <c r="BL649" s="66"/>
      <c r="BM649" s="144"/>
      <c r="BN649" s="65">
        <f t="shared" ref="BN649" si="2540">+BC649/BW649</f>
        <v>1228872.3890625001</v>
      </c>
      <c r="BO649" s="66"/>
      <c r="BP649" s="66">
        <f t="shared" ref="BP649" si="2541">+BP648+BE649</f>
        <v>47231009</v>
      </c>
      <c r="BQ649" s="66"/>
      <c r="BR649" s="435">
        <f t="shared" ref="BR649" si="2542">+BP649/BC649</f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3">
      <c r="B650" s="158">
        <f t="shared" si="2002"/>
        <v>44550</v>
      </c>
      <c r="C650" s="61"/>
      <c r="D650" s="17">
        <v>143530</v>
      </c>
      <c r="E650" s="16"/>
      <c r="F650" s="16"/>
      <c r="G650" s="16"/>
      <c r="H650" s="16">
        <f t="shared" ref="H650" si="2543">+H649+D650</f>
        <v>48281517</v>
      </c>
      <c r="I650" s="16"/>
      <c r="J650" s="436">
        <f t="shared" ref="J650" si="2544">+D650/H649</f>
        <v>2.9816369346728189E-3</v>
      </c>
      <c r="K650" s="16"/>
      <c r="L650" s="16"/>
      <c r="M650" s="16"/>
      <c r="N650" s="16">
        <f t="shared" ref="N650" si="2545">SUM(D644:D650)</f>
        <v>860863</v>
      </c>
      <c r="O650" s="16">
        <f t="shared" ref="O650" si="2546">+H650/BW650</f>
        <v>75322.179407176285</v>
      </c>
      <c r="P650" s="41"/>
      <c r="Q650" s="17">
        <f t="shared" ref="Q650" si="2547">SUM(D644:D650)</f>
        <v>860863</v>
      </c>
      <c r="R650" s="16"/>
      <c r="S650" s="60">
        <f t="shared" ref="S650" si="2548">+(Q650-Q643)/Q643</f>
        <v>0.27662543543414397</v>
      </c>
      <c r="T650" s="16"/>
      <c r="U650" s="41"/>
      <c r="V650" s="10">
        <f t="shared" ref="V650:V656" si="2549">+V649+1</f>
        <v>542</v>
      </c>
      <c r="W650" s="34">
        <v>623</v>
      </c>
      <c r="X650" s="33">
        <v>4256</v>
      </c>
      <c r="Y650" s="33"/>
      <c r="Z650" s="33">
        <f t="shared" ref="Z650" si="2550">SUM(W645:W650)</f>
        <v>5886</v>
      </c>
      <c r="AA650" s="33">
        <f t="shared" ref="AA650" si="2551">+AA649+W650</f>
        <v>754950</v>
      </c>
      <c r="AB650" s="33"/>
      <c r="AC650" s="46">
        <f t="shared" ref="AC650" si="2552">+AA650/H650</f>
        <v>1.5636418383457171E-2</v>
      </c>
      <c r="AD650" s="33"/>
      <c r="AE650" s="33">
        <f t="shared" ref="AE650" si="2553">+AA650/BW650</f>
        <v>1177.7691107644305</v>
      </c>
      <c r="AF650" s="50"/>
      <c r="AG650" s="33"/>
      <c r="AH650" s="33"/>
      <c r="AI650" s="213"/>
      <c r="AJ650" s="50"/>
      <c r="AL650" s="23">
        <f t="shared" ref="AL650" si="2554">+AP650-AP649</f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ref="AR650" si="2555">+AL650/AP649</f>
        <v>4.4196485558971261E-3</v>
      </c>
      <c r="AS650" s="25"/>
      <c r="AT650" s="25"/>
      <c r="AU650" s="24"/>
      <c r="AV650" s="298">
        <f t="shared" ref="AV650" si="2556">+AP650/H650</f>
        <v>0.84336718334678673</v>
      </c>
      <c r="AW650" s="298"/>
      <c r="AX650" s="24">
        <f t="shared" ref="AX650" si="2557">+AP650/BW650</f>
        <v>63524.254290171608</v>
      </c>
      <c r="AY650" s="308"/>
      <c r="BA650" s="65">
        <f t="shared" ref="BA650" si="2558">+BC650-BC649</f>
        <v>4894217</v>
      </c>
      <c r="BB650" s="66"/>
      <c r="BC650" s="66">
        <v>791372546</v>
      </c>
      <c r="BD650" s="66"/>
      <c r="BE650" s="66">
        <f t="shared" ref="BE650" si="2559">+D650</f>
        <v>143530</v>
      </c>
      <c r="BF650" s="66"/>
      <c r="BG650" s="144">
        <f t="shared" ref="BG650" si="2560">+BE650/BA650</f>
        <v>2.9326447928238571E-2</v>
      </c>
      <c r="BH650" s="66"/>
      <c r="BI650" s="170"/>
      <c r="BJ650" s="66"/>
      <c r="BK650" s="66"/>
      <c r="BL650" s="66"/>
      <c r="BM650" s="144"/>
      <c r="BN650" s="65">
        <f t="shared" ref="BN650" si="2561">+BC650/BW650</f>
        <v>1234590.5553822152</v>
      </c>
      <c r="BO650" s="66"/>
      <c r="BP650" s="66">
        <f t="shared" ref="BP650" si="2562">+BP649+BE650</f>
        <v>47374539</v>
      </c>
      <c r="BQ650" s="66"/>
      <c r="BR650" s="435">
        <f t="shared" ref="BR650" si="2563">+BP650/BC650</f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3">
      <c r="B651" s="158">
        <f t="shared" si="2002"/>
        <v>44551</v>
      </c>
      <c r="C651" s="61"/>
      <c r="D651" s="17">
        <v>193227</v>
      </c>
      <c r="E651" s="16"/>
      <c r="F651" s="16"/>
      <c r="G651" s="16"/>
      <c r="H651" s="16">
        <f t="shared" ref="H651" si="2564">+H650+D651</f>
        <v>48474744</v>
      </c>
      <c r="I651" s="16"/>
      <c r="J651" s="436">
        <f t="shared" ref="J651" si="2565">+D651/H650</f>
        <v>4.0020904894102647E-3</v>
      </c>
      <c r="K651" s="16"/>
      <c r="L651" s="16"/>
      <c r="M651" s="16"/>
      <c r="N651" s="16">
        <f t="shared" ref="N651" si="2566">SUM(D645:D651)</f>
        <v>945524</v>
      </c>
      <c r="O651" s="16">
        <f t="shared" ref="O651" si="2567">+H651/BW651</f>
        <v>75505.831775700935</v>
      </c>
      <c r="P651" s="41"/>
      <c r="Q651" s="17">
        <f t="shared" ref="Q651" si="2568">SUM(D645:D651)</f>
        <v>945524</v>
      </c>
      <c r="R651" s="16"/>
      <c r="S651" s="60">
        <f t="shared" ref="S651" si="2569">+(Q651-Q644)/Q644</f>
        <v>0.40025560865515192</v>
      </c>
      <c r="T651" s="16"/>
      <c r="U651" s="41"/>
      <c r="V651" s="10">
        <f t="shared" si="2549"/>
        <v>543</v>
      </c>
      <c r="W651" s="34">
        <v>2051</v>
      </c>
      <c r="X651" s="33">
        <v>4256</v>
      </c>
      <c r="Y651" s="33"/>
      <c r="Z651" s="33">
        <f t="shared" ref="Z651" si="2570">SUM(W646:W651)</f>
        <v>6247</v>
      </c>
      <c r="AA651" s="33">
        <f t="shared" ref="AA651" si="2571">+AA650+W651</f>
        <v>757001</v>
      </c>
      <c r="AB651" s="33"/>
      <c r="AC651" s="46">
        <f t="shared" ref="AC651" si="2572">+AA651/H651</f>
        <v>1.5616400160875527E-2</v>
      </c>
      <c r="AD651" s="33"/>
      <c r="AE651" s="33">
        <f t="shared" ref="AE651" si="2573">+AA651/BW651</f>
        <v>1179.1292834890967</v>
      </c>
      <c r="AF651" s="50"/>
      <c r="AG651" s="33"/>
      <c r="AH651" s="33"/>
      <c r="AI651" s="213"/>
      <c r="AJ651" s="50"/>
      <c r="AL651" s="23">
        <f t="shared" ref="AL651" si="2574">+AP651-AP650</f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ref="AR651" si="2575">+AL651/AP650</f>
        <v>2.0750240053506162E-3</v>
      </c>
      <c r="AS651" s="25"/>
      <c r="AT651" s="25"/>
      <c r="AU651" s="24"/>
      <c r="AV651" s="298">
        <f t="shared" ref="AV651" si="2576">+AP651/H651</f>
        <v>0.84174843708303027</v>
      </c>
      <c r="AW651" s="298"/>
      <c r="AX651" s="24">
        <f t="shared" ref="AX651" si="2577">+AP651/BW651</f>
        <v>63556.915887850468</v>
      </c>
      <c r="AY651" s="308"/>
      <c r="BA651" s="65">
        <f t="shared" ref="BA651" si="2578">+BC651-BC650</f>
        <v>1884941</v>
      </c>
      <c r="BB651" s="66"/>
      <c r="BC651" s="66">
        <v>793257487</v>
      </c>
      <c r="BD651" s="66"/>
      <c r="BE651" s="66">
        <f t="shared" ref="BE651" si="2579">+D651</f>
        <v>193227</v>
      </c>
      <c r="BF651" s="66"/>
      <c r="BG651" s="144">
        <f t="shared" ref="BG651" si="2580">+BE651/BA651</f>
        <v>0.10251090087169837</v>
      </c>
      <c r="BH651" s="66"/>
      <c r="BI651" s="170"/>
      <c r="BJ651" s="66"/>
      <c r="BK651" s="66"/>
      <c r="BL651" s="66"/>
      <c r="BM651" s="144"/>
      <c r="BN651" s="65">
        <f t="shared" ref="BN651" si="2581">+BC651/BW651</f>
        <v>1235603.5623052958</v>
      </c>
      <c r="BO651" s="66"/>
      <c r="BP651" s="66">
        <f t="shared" ref="BP651" si="2582">+BP650+BE651</f>
        <v>47567766</v>
      </c>
      <c r="BQ651" s="66"/>
      <c r="BR651" s="435">
        <f t="shared" ref="BR651" si="2583">+BP651/BC651</f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3">
      <c r="B652" s="158">
        <f t="shared" si="2002"/>
        <v>44552</v>
      </c>
      <c r="C652" s="61"/>
      <c r="D652" s="17">
        <v>232383</v>
      </c>
      <c r="E652" s="16"/>
      <c r="F652" s="16"/>
      <c r="G652" s="16"/>
      <c r="H652" s="16">
        <f t="shared" ref="H652" si="2584">+H651+D652</f>
        <v>48707127</v>
      </c>
      <c r="I652" s="16"/>
      <c r="J652" s="436">
        <f t="shared" ref="J652" si="2585">+D652/H651</f>
        <v>4.7938984474059313E-3</v>
      </c>
      <c r="K652" s="16"/>
      <c r="L652" s="16"/>
      <c r="M652" s="16"/>
      <c r="N652" s="16">
        <f t="shared" ref="N652" si="2586">SUM(D646:D652)</f>
        <v>1041317</v>
      </c>
      <c r="O652" s="16">
        <f t="shared" ref="O652" si="2587">+H652/BW652</f>
        <v>75749.808709175733</v>
      </c>
      <c r="P652" s="41"/>
      <c r="Q652" s="17">
        <f t="shared" ref="Q652" si="2588">SUM(D646:D652)</f>
        <v>1041317</v>
      </c>
      <c r="R652" s="16"/>
      <c r="S652" s="60">
        <f t="shared" ref="S652" si="2589">+(Q652-Q645)/Q645</f>
        <v>0.52143681603670211</v>
      </c>
      <c r="T652" s="16"/>
      <c r="U652" s="41"/>
      <c r="V652" s="10">
        <f t="shared" si="2549"/>
        <v>544</v>
      </c>
      <c r="W652" s="34">
        <v>1634</v>
      </c>
      <c r="X652" s="33">
        <v>4256</v>
      </c>
      <c r="Y652" s="33"/>
      <c r="Z652" s="33">
        <f t="shared" ref="Z652" si="2590">SUM(W647:W652)</f>
        <v>6557</v>
      </c>
      <c r="AA652" s="33">
        <f t="shared" ref="AA652" si="2591">+AA651+W652</f>
        <v>758635</v>
      </c>
      <c r="AB652" s="33"/>
      <c r="AC652" s="46">
        <f t="shared" ref="AC652" si="2592">+AA652/H652</f>
        <v>1.5575441351734829E-2</v>
      </c>
      <c r="AD652" s="33"/>
      <c r="AE652" s="33">
        <f t="shared" ref="AE652" si="2593">+AA652/BW652</f>
        <v>1179.836702954899</v>
      </c>
      <c r="AF652" s="50"/>
      <c r="AG652" s="33"/>
      <c r="AH652" s="33"/>
      <c r="AI652" s="213"/>
      <c r="AJ652" s="50"/>
      <c r="AL652" s="23">
        <f t="shared" ref="AL652" si="2594">+AP652-AP651</f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ref="AR652" si="2595">+AL652/AP651</f>
        <v>2.5636501146714232E-3</v>
      </c>
      <c r="AS652" s="25"/>
      <c r="AT652" s="25"/>
      <c r="AU652" s="24"/>
      <c r="AV652" s="298">
        <f t="shared" ref="AV652" si="2596">+AP652/H652</f>
        <v>0.83988008572133599</v>
      </c>
      <c r="AW652" s="298"/>
      <c r="AX652" s="24">
        <f t="shared" ref="AX652" si="2597">+AP652/BW652</f>
        <v>63620.755832037328</v>
      </c>
      <c r="AY652" s="308"/>
      <c r="BA652" s="65">
        <f t="shared" ref="BA652" si="2598">+BC652-BC651</f>
        <v>1909047</v>
      </c>
      <c r="BB652" s="66"/>
      <c r="BC652" s="66">
        <v>795166534</v>
      </c>
      <c r="BD652" s="66"/>
      <c r="BE652" s="66">
        <f t="shared" ref="BE652" si="2599">+D652</f>
        <v>232383</v>
      </c>
      <c r="BF652" s="66"/>
      <c r="BG652" s="144">
        <f t="shared" ref="BG652" si="2600">+BE652/BA652</f>
        <v>0.12172722829767942</v>
      </c>
      <c r="BH652" s="66"/>
      <c r="BI652" s="170"/>
      <c r="BJ652" s="66"/>
      <c r="BK652" s="66"/>
      <c r="BL652" s="66"/>
      <c r="BM652" s="144"/>
      <c r="BN652" s="65">
        <f t="shared" ref="BN652" si="2601">+BC652/BW652</f>
        <v>1236650.9082426128</v>
      </c>
      <c r="BO652" s="66"/>
      <c r="BP652" s="66">
        <f t="shared" ref="BP652" si="2602">+BP651+BE652</f>
        <v>47800149</v>
      </c>
      <c r="BQ652" s="66"/>
      <c r="BR652" s="435">
        <f t="shared" ref="BR652" si="2603">+BP652/BC652</f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3">
      <c r="B653" s="158">
        <f t="shared" si="2002"/>
        <v>44553</v>
      </c>
      <c r="C653" s="61"/>
      <c r="D653" s="17">
        <v>267269</v>
      </c>
      <c r="E653" s="16"/>
      <c r="F653" s="16"/>
      <c r="G653" s="16"/>
      <c r="H653" s="16">
        <f t="shared" ref="H653" si="2604">+H652+D653</f>
        <v>48974396</v>
      </c>
      <c r="I653" s="16"/>
      <c r="J653" s="436">
        <f t="shared" ref="J653" si="2605">+D653/H652</f>
        <v>5.4872667813069742E-3</v>
      </c>
      <c r="K653" s="16"/>
      <c r="L653" s="16"/>
      <c r="M653" s="16"/>
      <c r="N653" s="16">
        <f t="shared" ref="N653" si="2606">SUM(D647:D653)</f>
        <v>1152791</v>
      </c>
      <c r="O653" s="16">
        <f t="shared" ref="O653" si="2607">+H653/BW653</f>
        <v>76047.198757763981</v>
      </c>
      <c r="P653" s="41"/>
      <c r="Q653" s="17">
        <f t="shared" ref="Q653" si="2608">SUM(D647:D653)</f>
        <v>1152791</v>
      </c>
      <c r="R653" s="16"/>
      <c r="S653" s="60">
        <f t="shared" ref="S653" si="2609">+(Q653-Q646)/Q646</f>
        <v>0.58061428898538525</v>
      </c>
      <c r="T653" s="16"/>
      <c r="U653" s="41"/>
      <c r="V653" s="10">
        <f t="shared" si="2549"/>
        <v>545</v>
      </c>
      <c r="W653" s="34">
        <v>1297</v>
      </c>
      <c r="X653" s="33">
        <v>4256</v>
      </c>
      <c r="Y653" s="33"/>
      <c r="Z653" s="33">
        <f t="shared" ref="Z653" si="2610">SUM(W648:W653)</f>
        <v>6201</v>
      </c>
      <c r="AA653" s="33">
        <f t="shared" ref="AA653" si="2611">+AA652+W653</f>
        <v>759932</v>
      </c>
      <c r="AB653" s="33"/>
      <c r="AC653" s="46">
        <f t="shared" ref="AC653" si="2612">+AA653/H653</f>
        <v>1.5516924394534646E-2</v>
      </c>
      <c r="AD653" s="33"/>
      <c r="AE653" s="33">
        <f t="shared" ref="AE653" si="2613">+AA653/BW653</f>
        <v>1180.0186335403728</v>
      </c>
      <c r="AF653" s="50"/>
      <c r="AG653" s="33"/>
      <c r="AH653" s="33"/>
      <c r="AI653" s="213"/>
      <c r="AJ653" s="50"/>
      <c r="AL653" s="23">
        <f t="shared" ref="AL653" si="2614">+AP653-AP652</f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ref="AR653" si="2615">+AL653/AP652</f>
        <v>1.3896254305927236E-3</v>
      </c>
      <c r="AS653" s="25"/>
      <c r="AT653" s="25"/>
      <c r="AU653" s="24"/>
      <c r="AV653" s="298">
        <f t="shared" ref="AV653" si="2616">+AP653/H653</f>
        <v>0.83645733987204252</v>
      </c>
      <c r="AW653" s="298"/>
      <c r="AX653" s="24">
        <f t="shared" ref="AX653" si="2617">+AP653/BW653</f>
        <v>63610.237577639753</v>
      </c>
      <c r="AY653" s="308"/>
      <c r="BA653" s="65">
        <f t="shared" ref="BA653" si="2618">+BC653-BC652</f>
        <v>2191415</v>
      </c>
      <c r="BB653" s="66"/>
      <c r="BC653" s="66">
        <v>797357949</v>
      </c>
      <c r="BD653" s="66"/>
      <c r="BE653" s="66">
        <f t="shared" ref="BE653" si="2619">+D653</f>
        <v>267269</v>
      </c>
      <c r="BF653" s="66"/>
      <c r="BG653" s="144">
        <f t="shared" ref="BG653" si="2620">+BE653/BA653</f>
        <v>0.12196183744293071</v>
      </c>
      <c r="BH653" s="66"/>
      <c r="BI653" s="170"/>
      <c r="BJ653" s="66"/>
      <c r="BK653" s="66"/>
      <c r="BL653" s="66"/>
      <c r="BM653" s="144"/>
      <c r="BN653" s="65">
        <f t="shared" ref="BN653" si="2621">+BC653/BW653</f>
        <v>1238133.4611801242</v>
      </c>
      <c r="BO653" s="66"/>
      <c r="BP653" s="66">
        <f t="shared" ref="BP653" si="2622">+BP652+BE653</f>
        <v>48067418</v>
      </c>
      <c r="BQ653" s="66"/>
      <c r="BR653" s="435">
        <f t="shared" ref="BR653" si="2623">+BP653/BC653</f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3">
      <c r="B654" s="158">
        <f t="shared" si="2002"/>
        <v>44554</v>
      </c>
      <c r="C654" s="61"/>
      <c r="D654" s="17">
        <v>216342</v>
      </c>
      <c r="E654" s="16"/>
      <c r="F654" s="16"/>
      <c r="G654" s="16"/>
      <c r="H654" s="16">
        <f t="shared" ref="H654" si="2624">+H653+D654</f>
        <v>49190738</v>
      </c>
      <c r="I654" s="16"/>
      <c r="J654" s="436">
        <f t="shared" ref="J654" si="2625">+D654/H653</f>
        <v>4.4174511105762281E-3</v>
      </c>
      <c r="K654" s="16"/>
      <c r="L654" s="16"/>
      <c r="M654" s="16"/>
      <c r="N654" s="16">
        <f t="shared" ref="N654" si="2626">SUM(D648:D654)</f>
        <v>1205426</v>
      </c>
      <c r="O654" s="16">
        <f t="shared" ref="O654" si="2627">+H654/BW654</f>
        <v>76264.710077519383</v>
      </c>
      <c r="P654" s="41"/>
      <c r="Q654" s="17">
        <f t="shared" ref="Q654" si="2628">SUM(D648:D654)</f>
        <v>1205426</v>
      </c>
      <c r="R654" s="16"/>
      <c r="S654" s="60">
        <f t="shared" ref="S654" si="2629">+(Q654-Q647)/Q647</f>
        <v>0.5940592357302773</v>
      </c>
      <c r="T654" s="16"/>
      <c r="U654" s="41"/>
      <c r="V654" s="10">
        <f t="shared" si="2549"/>
        <v>546</v>
      </c>
      <c r="W654" s="34">
        <v>747</v>
      </c>
      <c r="X654" s="33">
        <v>4256</v>
      </c>
      <c r="Y654" s="33"/>
      <c r="Z654" s="33">
        <f t="shared" ref="Z654" si="2630">SUM(W649:W654)</f>
        <v>6461</v>
      </c>
      <c r="AA654" s="33">
        <f t="shared" ref="AA654" si="2631">+AA653+W654</f>
        <v>760679</v>
      </c>
      <c r="AB654" s="33"/>
      <c r="AC654" s="46">
        <f t="shared" ref="AC654" si="2632">+AA654/H654</f>
        <v>1.5463866388831165E-2</v>
      </c>
      <c r="AD654" s="33"/>
      <c r="AE654" s="33">
        <f t="shared" ref="AE654" si="2633">+AA654/BW654</f>
        <v>1179.3472868217054</v>
      </c>
      <c r="AF654" s="50"/>
      <c r="AG654" s="33"/>
      <c r="AH654" s="33"/>
      <c r="AI654" s="213"/>
      <c r="AJ654" s="50"/>
      <c r="AL654" s="23">
        <f t="shared" ref="AL654" si="2634">+AP654-AP653</f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ref="AR654" si="2635">+AL654/AP653</f>
        <v>7.141951665901664E-4</v>
      </c>
      <c r="AS654" s="25"/>
      <c r="AT654" s="25"/>
      <c r="AU654" s="24"/>
      <c r="AV654" s="298">
        <f t="shared" ref="AV654" si="2636">+AP654/H654</f>
        <v>0.83337334764117588</v>
      </c>
      <c r="AW654" s="298"/>
      <c r="AX654" s="24">
        <f t="shared" ref="AX654" si="2637">+AP654/BW654</f>
        <v>63556.976744186046</v>
      </c>
      <c r="AY654" s="308"/>
      <c r="BA654" s="65">
        <f t="shared" ref="BA654" si="2638">+BC654-BC653</f>
        <v>1103948</v>
      </c>
      <c r="BB654" s="66"/>
      <c r="BC654" s="66">
        <v>798461897</v>
      </c>
      <c r="BD654" s="66"/>
      <c r="BE654" s="66">
        <f t="shared" ref="BE654" si="2639">+D654</f>
        <v>216342</v>
      </c>
      <c r="BF654" s="66"/>
      <c r="BG654" s="144">
        <f t="shared" ref="BG654" si="2640">+BE654/BA654</f>
        <v>0.19597118704866534</v>
      </c>
      <c r="BH654" s="66"/>
      <c r="BI654" s="170"/>
      <c r="BJ654" s="66"/>
      <c r="BK654" s="66"/>
      <c r="BL654" s="66"/>
      <c r="BM654" s="144"/>
      <c r="BN654" s="65">
        <f t="shared" ref="BN654" si="2641">+BC654/BW654</f>
        <v>1237925.4217054264</v>
      </c>
      <c r="BO654" s="66"/>
      <c r="BP654" s="66">
        <f t="shared" ref="BP654" si="2642">+BP653+BE654</f>
        <v>48283760</v>
      </c>
      <c r="BQ654" s="66"/>
      <c r="BR654" s="435">
        <f t="shared" ref="BR654" si="2643">+BP654/BC654</f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3">
      <c r="B655" s="158">
        <f t="shared" si="2002"/>
        <v>44555</v>
      </c>
      <c r="C655" s="61"/>
      <c r="D655" s="17">
        <v>121247</v>
      </c>
      <c r="E655" s="16"/>
      <c r="F655" s="16"/>
      <c r="G655" s="16"/>
      <c r="H655" s="16">
        <f t="shared" ref="H655" si="2644">+H654+D655</f>
        <v>49311985</v>
      </c>
      <c r="I655" s="16"/>
      <c r="J655" s="436">
        <f t="shared" ref="J655" si="2645">+D655/H654</f>
        <v>2.4648339286960893E-3</v>
      </c>
      <c r="K655" s="16"/>
      <c r="L655" s="16"/>
      <c r="M655" s="16"/>
      <c r="N655" s="16">
        <f t="shared" ref="N655" si="2646">SUM(D649:D655)</f>
        <v>1240749</v>
      </c>
      <c r="O655" s="16">
        <f t="shared" ref="O655" si="2647">+H655/BW655</f>
        <v>76334.34210526316</v>
      </c>
      <c r="P655" s="41"/>
      <c r="Q655" s="17">
        <f t="shared" ref="Q655" si="2648">SUM(D649:D655)</f>
        <v>1240749</v>
      </c>
      <c r="R655" s="16"/>
      <c r="S655" s="60">
        <f t="shared" ref="S655" si="2649">+(Q655-Q648)/Q648</f>
        <v>0.58115811084108882</v>
      </c>
      <c r="T655" s="16"/>
      <c r="U655" s="41"/>
      <c r="V655" s="10">
        <f t="shared" si="2549"/>
        <v>547</v>
      </c>
      <c r="W655" s="34">
        <v>131</v>
      </c>
      <c r="X655" s="33">
        <v>4256</v>
      </c>
      <c r="Y655" s="33"/>
      <c r="Z655" s="33">
        <f t="shared" ref="Z655" si="2650">SUM(W650:W655)</f>
        <v>6483</v>
      </c>
      <c r="AA655" s="33">
        <f t="shared" ref="AA655" si="2651">+AA654+W655</f>
        <v>760810</v>
      </c>
      <c r="AB655" s="33"/>
      <c r="AC655" s="46">
        <f t="shared" ref="AC655" si="2652">+AA655/H655</f>
        <v>1.5428500799552077E-2</v>
      </c>
      <c r="AD655" s="33"/>
      <c r="AE655" s="33">
        <f t="shared" ref="AE655" si="2653">+AA655/BW655</f>
        <v>1177.7244582043343</v>
      </c>
      <c r="AF655" s="50"/>
      <c r="AG655" s="33"/>
      <c r="AH655" s="33"/>
      <c r="AI655" s="213"/>
      <c r="AJ655" s="50"/>
      <c r="AL655" s="23">
        <f t="shared" ref="AL655" si="2654">+AP655-AP654</f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ref="AR655" si="2655">+AL655/AP654</f>
        <v>1.6914567286875599E-4</v>
      </c>
      <c r="AS655" s="25"/>
      <c r="AT655" s="25"/>
      <c r="AU655" s="24"/>
      <c r="AV655" s="298">
        <f t="shared" ref="AV655" si="2656">+AP655/H655</f>
        <v>0.83146488627460446</v>
      </c>
      <c r="AW655" s="298"/>
      <c r="AX655" s="24">
        <f t="shared" ref="AX655" si="2657">+AP655/BW655</f>
        <v>63469.325077399379</v>
      </c>
      <c r="AY655" s="308"/>
      <c r="BA655" s="65">
        <f t="shared" ref="BA655" si="2658">+BC655-BC654</f>
        <v>455597</v>
      </c>
      <c r="BB655" s="66"/>
      <c r="BC655" s="66">
        <v>798917494</v>
      </c>
      <c r="BD655" s="66"/>
      <c r="BE655" s="66">
        <f t="shared" ref="BE655" si="2659">+D655</f>
        <v>121247</v>
      </c>
      <c r="BF655" s="66"/>
      <c r="BG655" s="144">
        <f t="shared" ref="BG655" si="2660">+BE655/BA655</f>
        <v>0.26612774008608486</v>
      </c>
      <c r="BH655" s="66"/>
      <c r="BI655" s="170"/>
      <c r="BJ655" s="66"/>
      <c r="BK655" s="66"/>
      <c r="BL655" s="66"/>
      <c r="BM655" s="144"/>
      <c r="BN655" s="65">
        <f t="shared" ref="BN655" si="2661">+BC655/BW655</f>
        <v>1236714.3869969039</v>
      </c>
      <c r="BO655" s="66"/>
      <c r="BP655" s="66">
        <f t="shared" ref="BP655" si="2662">+BP654+BE655</f>
        <v>48405007</v>
      </c>
      <c r="BQ655" s="66"/>
      <c r="BR655" s="435">
        <f t="shared" ref="BR655" si="2663">+BP655/BC655</f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3">
      <c r="B656" s="158">
        <f t="shared" si="2002"/>
        <v>44556</v>
      </c>
      <c r="C656" s="61"/>
      <c r="D656" s="17">
        <v>96384</v>
      </c>
      <c r="E656" s="16"/>
      <c r="F656" s="16"/>
      <c r="G656" s="16"/>
      <c r="H656" s="16">
        <f t="shared" ref="H656" si="2664">+H655+D656</f>
        <v>49408369</v>
      </c>
      <c r="I656" s="16"/>
      <c r="J656" s="436">
        <f t="shared" ref="J656" si="2665">+D656/H655</f>
        <v>1.9545755458840281E-3</v>
      </c>
      <c r="K656" s="16"/>
      <c r="L656" s="16"/>
      <c r="M656" s="16"/>
      <c r="N656" s="16">
        <f t="shared" ref="N656" si="2666">SUM(D650:D656)</f>
        <v>1270382</v>
      </c>
      <c r="O656" s="16">
        <f t="shared" ref="O656" si="2667">+H656/BW656</f>
        <v>76365.33075734158</v>
      </c>
      <c r="P656" s="41"/>
      <c r="Q656" s="17">
        <f t="shared" ref="Q656" si="2668">SUM(D650:D656)</f>
        <v>1270382</v>
      </c>
      <c r="R656" s="16"/>
      <c r="S656" s="60">
        <f t="shared" ref="S656" si="2669">+(Q656-Q649)/Q649</f>
        <v>0.56320846192086393</v>
      </c>
      <c r="T656" s="16"/>
      <c r="U656" s="41"/>
      <c r="V656" s="10">
        <f t="shared" si="2549"/>
        <v>548</v>
      </c>
      <c r="W656" s="34">
        <v>52</v>
      </c>
      <c r="X656" s="33">
        <v>4256</v>
      </c>
      <c r="Y656" s="33"/>
      <c r="Z656" s="33">
        <f t="shared" ref="Z656" si="2670">SUM(W651:W656)</f>
        <v>5912</v>
      </c>
      <c r="AA656" s="33">
        <f t="shared" ref="AA656" si="2671">+AA655+W656</f>
        <v>760862</v>
      </c>
      <c r="AB656" s="33"/>
      <c r="AC656" s="46">
        <f t="shared" ref="AC656" si="2672">+AA656/H656</f>
        <v>1.5399455909989661E-2</v>
      </c>
      <c r="AD656" s="33"/>
      <c r="AE656" s="33">
        <f t="shared" ref="AE656" si="2673">+AA656/BW656</f>
        <v>1175.9845440494591</v>
      </c>
      <c r="AF656" s="50"/>
      <c r="AG656" s="33"/>
      <c r="AH656" s="33"/>
      <c r="AI656" s="213"/>
      <c r="AJ656" s="50"/>
      <c r="AL656" s="23">
        <f t="shared" ref="AL656" si="2674">+AP656-AP655</f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ref="AR656" si="2675">+AL656/AP655</f>
        <v>7.2763752383345811E-4</v>
      </c>
      <c r="AS656" s="25"/>
      <c r="AT656" s="25"/>
      <c r="AU656" s="24"/>
      <c r="AV656" s="298">
        <f t="shared" ref="AV656" si="2676">+AP656/H656</f>
        <v>0.83044672047361046</v>
      </c>
      <c r="AW656" s="298"/>
      <c r="AX656" s="24">
        <f t="shared" ref="AX656" si="2677">+AP656/BW656</f>
        <v>63417.338485316846</v>
      </c>
      <c r="AY656" s="308"/>
      <c r="BA656" s="65">
        <f t="shared" ref="BA656" si="2678">+BC656-BC655</f>
        <v>631315</v>
      </c>
      <c r="BB656" s="66"/>
      <c r="BC656" s="66">
        <v>799548809</v>
      </c>
      <c r="BD656" s="66"/>
      <c r="BE656" s="66">
        <f t="shared" ref="BE656" si="2679">+D656</f>
        <v>96384</v>
      </c>
      <c r="BF656" s="66"/>
      <c r="BG656" s="144">
        <f t="shared" ref="BG656" si="2680">+BE656/BA656</f>
        <v>0.15267180409145989</v>
      </c>
      <c r="BH656" s="66"/>
      <c r="BI656" s="170"/>
      <c r="BJ656" s="66"/>
      <c r="BK656" s="66"/>
      <c r="BL656" s="66"/>
      <c r="BM656" s="144"/>
      <c r="BN656" s="65">
        <f t="shared" ref="BN656" si="2681">+BC656/BW656</f>
        <v>1235778.6846986089</v>
      </c>
      <c r="BO656" s="66"/>
      <c r="BP656" s="66">
        <f t="shared" ref="BP656" si="2682">+BP655+BE656</f>
        <v>48501391</v>
      </c>
      <c r="BQ656" s="66"/>
      <c r="BR656" s="435">
        <f t="shared" ref="BR656" si="2683">+BP656/BC656</f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85" x14ac:dyDescent="0.3">
      <c r="B657" s="158">
        <f t="shared" si="2002"/>
        <v>44557</v>
      </c>
      <c r="C657" s="61"/>
      <c r="D657" s="17"/>
      <c r="E657" s="16"/>
      <c r="F657" s="16"/>
      <c r="G657" s="16"/>
      <c r="H657" s="16"/>
      <c r="I657" s="16"/>
      <c r="J657" s="436"/>
      <c r="K657" s="16"/>
      <c r="L657" s="16"/>
      <c r="M657" s="16"/>
      <c r="N657" s="16"/>
      <c r="O657" s="16"/>
      <c r="P657" s="41"/>
      <c r="Q657" s="17"/>
      <c r="R657" s="16"/>
      <c r="S657" s="60"/>
      <c r="T657" s="16"/>
      <c r="U657" s="41"/>
      <c r="V657" s="10"/>
      <c r="W657" s="34"/>
      <c r="X657" s="33"/>
      <c r="Y657" s="33"/>
      <c r="Z657" s="33"/>
      <c r="AA657" s="33"/>
      <c r="AB657" s="33"/>
      <c r="AC657" s="46"/>
      <c r="AD657" s="33"/>
      <c r="AE657" s="33"/>
      <c r="AF657" s="50"/>
      <c r="AG657" s="33"/>
      <c r="AH657" s="33"/>
      <c r="AI657" s="213"/>
      <c r="AJ657" s="50"/>
      <c r="AL657" s="23"/>
      <c r="AM657" s="24"/>
      <c r="AN657" s="24"/>
      <c r="AO657" s="24"/>
      <c r="AP657" s="24"/>
      <c r="AQ657" s="24"/>
      <c r="AR657" s="461"/>
      <c r="AS657" s="25"/>
      <c r="AT657" s="25"/>
      <c r="AU657" s="24"/>
      <c r="AV657" s="298"/>
      <c r="AW657" s="298"/>
      <c r="AX657" s="24"/>
      <c r="AY657" s="308"/>
      <c r="BA657" s="65"/>
      <c r="BB657" s="66"/>
      <c r="BC657" s="66"/>
      <c r="BD657" s="66"/>
      <c r="BE657" s="66"/>
      <c r="BF657" s="66"/>
      <c r="BG657" s="144"/>
      <c r="BH657" s="66"/>
      <c r="BI657" s="170"/>
      <c r="BJ657" s="66"/>
      <c r="BK657" s="66"/>
      <c r="BL657" s="66"/>
      <c r="BM657" s="144"/>
      <c r="BN657" s="65"/>
      <c r="BO657" s="66"/>
      <c r="BP657" s="66"/>
      <c r="BQ657" s="66"/>
      <c r="BR657" s="435"/>
      <c r="BS657" s="66"/>
      <c r="BT657" s="75"/>
      <c r="BU657" s="170"/>
      <c r="BV657" s="1"/>
      <c r="BW657" s="61"/>
    </row>
    <row r="658" spans="2:85" x14ac:dyDescent="0.3">
      <c r="B658" s="158">
        <f t="shared" si="2002"/>
        <v>44558</v>
      </c>
      <c r="C658" s="61"/>
      <c r="D658" s="17"/>
      <c r="E658" s="16"/>
      <c r="F658" s="16"/>
      <c r="G658" s="16"/>
      <c r="H658" s="16"/>
      <c r="I658" s="16"/>
      <c r="J658" s="436"/>
      <c r="K658" s="16"/>
      <c r="L658" s="16"/>
      <c r="M658" s="16"/>
      <c r="N658" s="16"/>
      <c r="O658" s="16"/>
      <c r="P658" s="41"/>
      <c r="Q658" s="410"/>
      <c r="R658" s="16"/>
      <c r="S658" s="60"/>
      <c r="T658" s="16"/>
      <c r="U658" s="41"/>
      <c r="V658" s="10"/>
      <c r="W658" s="34"/>
      <c r="X658" s="33"/>
      <c r="Y658" s="33"/>
      <c r="Z658" s="33"/>
      <c r="AA658" s="33"/>
      <c r="AB658" s="33"/>
      <c r="AC658" s="46"/>
      <c r="AD658" s="33"/>
      <c r="AE658" s="33"/>
      <c r="AF658" s="50"/>
      <c r="AG658" s="33"/>
      <c r="AH658" s="33"/>
      <c r="AI658" s="213"/>
      <c r="AJ658" s="50"/>
      <c r="AK658" s="10"/>
      <c r="AL658" s="23"/>
      <c r="AM658" s="24"/>
      <c r="AN658" s="24"/>
      <c r="AO658" s="24"/>
      <c r="AP658" s="24"/>
      <c r="AQ658" s="24"/>
      <c r="AR658" s="461"/>
      <c r="AS658" s="25"/>
      <c r="AT658" s="25"/>
      <c r="AU658" s="24"/>
      <c r="AV658" s="298"/>
      <c r="AW658" s="298"/>
      <c r="AX658" s="24"/>
      <c r="AY658" s="308"/>
      <c r="AZ658" s="10"/>
      <c r="BA658" s="65"/>
      <c r="BB658" s="66"/>
      <c r="BC658" s="66"/>
      <c r="BD658" s="66"/>
      <c r="BE658" s="66"/>
      <c r="BF658" s="66"/>
      <c r="BG658" s="144"/>
      <c r="BH658" s="66"/>
      <c r="BI658" s="170"/>
      <c r="BJ658" s="66"/>
      <c r="BK658" s="66"/>
      <c r="BL658" s="66"/>
      <c r="BM658" s="144"/>
      <c r="BN658" s="65"/>
      <c r="BO658" s="66"/>
      <c r="BP658" s="66"/>
      <c r="BQ658" s="66"/>
      <c r="BR658" s="435"/>
      <c r="BS658" s="66"/>
      <c r="BT658" s="75"/>
      <c r="BU658" s="170"/>
      <c r="BV658" s="1"/>
      <c r="BW658" s="61">
        <f>+BW586+1</f>
        <v>578</v>
      </c>
    </row>
    <row r="659" spans="2:85" x14ac:dyDescent="0.3">
      <c r="B659" s="158">
        <f t="shared" si="448"/>
        <v>44559</v>
      </c>
      <c r="D659" s="559"/>
      <c r="E659" s="19"/>
      <c r="F659" s="19"/>
      <c r="G659" s="19"/>
      <c r="H659" s="19"/>
      <c r="I659" s="19"/>
      <c r="J659" s="39"/>
      <c r="K659" s="19"/>
      <c r="L659" s="19"/>
      <c r="M659" s="19"/>
      <c r="N659" s="19"/>
      <c r="O659" s="19"/>
      <c r="P659" s="43"/>
      <c r="Q659" s="18"/>
      <c r="R659" s="19"/>
      <c r="S659" s="19"/>
      <c r="T659" s="19"/>
      <c r="U659" s="43"/>
      <c r="V659" s="1"/>
      <c r="W659" s="35"/>
      <c r="X659" s="36"/>
      <c r="Y659" s="36"/>
      <c r="Z659" s="36"/>
      <c r="AA659" s="36"/>
      <c r="AB659" s="36"/>
      <c r="AC659" s="47"/>
      <c r="AD659" s="36"/>
      <c r="AE659" s="36"/>
      <c r="AF659" s="51"/>
      <c r="AG659" s="36"/>
      <c r="AH659" s="36"/>
      <c r="AI659" s="36"/>
      <c r="AJ659" s="51"/>
      <c r="AK659" s="1"/>
      <c r="AL659" s="26"/>
      <c r="AM659" s="27"/>
      <c r="AN659" s="27"/>
      <c r="AO659" s="27"/>
      <c r="AP659" s="27"/>
      <c r="AQ659" s="27"/>
      <c r="AR659" s="27"/>
      <c r="AS659" s="27"/>
      <c r="AT659" s="27"/>
      <c r="AU659" s="27"/>
      <c r="AV659" s="300"/>
      <c r="AW659" s="300"/>
      <c r="AX659" s="27"/>
      <c r="AY659" s="307"/>
      <c r="AZ659" s="1"/>
      <c r="BA659" s="67"/>
      <c r="BB659" s="68"/>
      <c r="BC659" s="68"/>
      <c r="BD659" s="68"/>
      <c r="BE659" s="68"/>
      <c r="BF659" s="68"/>
      <c r="BG659" s="68"/>
      <c r="BH659" s="68"/>
      <c r="BI659" s="171"/>
      <c r="BJ659" s="68"/>
      <c r="BK659" s="68"/>
      <c r="BL659" s="68"/>
      <c r="BM659" s="68"/>
      <c r="BN659" s="67"/>
      <c r="BO659" s="68"/>
      <c r="BP659" s="68"/>
      <c r="BQ659" s="68"/>
      <c r="BR659" s="70"/>
      <c r="BS659" s="68"/>
      <c r="BT659" s="68"/>
      <c r="BU659" s="171"/>
      <c r="BV659" s="1"/>
      <c r="BW659" s="61">
        <f t="shared" ref="BW659" si="2684">+BW658+1</f>
        <v>579</v>
      </c>
    </row>
    <row r="660" spans="2:85" x14ac:dyDescent="0.3">
      <c r="B660" s="56"/>
      <c r="D660" s="1"/>
      <c r="E660" s="1"/>
      <c r="F660" s="1"/>
      <c r="G660" s="1"/>
      <c r="H660" s="59"/>
      <c r="I660" s="1"/>
      <c r="J660" s="59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59"/>
      <c r="X660" s="1"/>
      <c r="Y660" s="1"/>
      <c r="Z660" s="1"/>
      <c r="AA660" s="1"/>
      <c r="AB660" s="1"/>
      <c r="AC660" s="59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59"/>
      <c r="BD660" s="1"/>
      <c r="BE660" s="59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</row>
    <row r="661" spans="2:85" x14ac:dyDescent="0.3">
      <c r="B661" s="166" t="s">
        <v>74</v>
      </c>
      <c r="D661" s="56">
        <f>+D656</f>
        <v>96384</v>
      </c>
      <c r="E661" s="56">
        <f>+E238</f>
        <v>0</v>
      </c>
      <c r="F661" s="56">
        <f>+F238</f>
        <v>0</v>
      </c>
      <c r="G661" s="56">
        <f>+G238</f>
        <v>0</v>
      </c>
      <c r="H661" s="56">
        <f t="shared" ref="H661:BP661" si="2685">+H656</f>
        <v>49408369</v>
      </c>
      <c r="I661" s="56">
        <f t="shared" si="2685"/>
        <v>0</v>
      </c>
      <c r="J661" s="56">
        <f t="shared" si="2685"/>
        <v>1.9545755458840281E-3</v>
      </c>
      <c r="K661" s="56">
        <f t="shared" si="2685"/>
        <v>0</v>
      </c>
      <c r="L661" s="56">
        <f t="shared" si="2685"/>
        <v>0</v>
      </c>
      <c r="M661" s="56">
        <f t="shared" si="2685"/>
        <v>0</v>
      </c>
      <c r="N661" s="56">
        <f t="shared" si="2685"/>
        <v>1270382</v>
      </c>
      <c r="O661" s="56">
        <f t="shared" si="2685"/>
        <v>76365.33075734158</v>
      </c>
      <c r="P661" s="56">
        <f t="shared" si="2685"/>
        <v>0</v>
      </c>
      <c r="Q661" s="56">
        <f t="shared" si="2685"/>
        <v>1270382</v>
      </c>
      <c r="R661" s="56">
        <f t="shared" si="2685"/>
        <v>0</v>
      </c>
      <c r="S661" s="56">
        <f t="shared" si="2685"/>
        <v>0.56320846192086393</v>
      </c>
      <c r="T661" s="56">
        <f t="shared" si="2685"/>
        <v>0</v>
      </c>
      <c r="U661" s="56">
        <f t="shared" si="2685"/>
        <v>0</v>
      </c>
      <c r="V661" s="56">
        <f t="shared" si="2685"/>
        <v>548</v>
      </c>
      <c r="W661" s="56">
        <f t="shared" si="2685"/>
        <v>52</v>
      </c>
      <c r="X661" s="56">
        <f t="shared" si="2685"/>
        <v>4256</v>
      </c>
      <c r="Y661" s="56">
        <f t="shared" si="2685"/>
        <v>0</v>
      </c>
      <c r="Z661" s="56">
        <f t="shared" si="2685"/>
        <v>5912</v>
      </c>
      <c r="AA661" s="56">
        <f t="shared" si="2685"/>
        <v>760862</v>
      </c>
      <c r="AB661" s="56">
        <f t="shared" si="2685"/>
        <v>0</v>
      </c>
      <c r="AC661" s="56">
        <f t="shared" si="2685"/>
        <v>1.5399455909989661E-2</v>
      </c>
      <c r="AD661" s="56">
        <f t="shared" si="2685"/>
        <v>0</v>
      </c>
      <c r="AE661" s="56">
        <f t="shared" si="2685"/>
        <v>1175.9845440494591</v>
      </c>
      <c r="AF661" s="56">
        <f t="shared" si="2685"/>
        <v>0</v>
      </c>
      <c r="AG661" s="56">
        <f t="shared" si="2685"/>
        <v>0</v>
      </c>
      <c r="AH661" s="56">
        <f t="shared" si="2685"/>
        <v>0</v>
      </c>
      <c r="AI661" s="56">
        <f t="shared" si="2685"/>
        <v>0</v>
      </c>
      <c r="AJ661" s="56">
        <f t="shared" si="2685"/>
        <v>0</v>
      </c>
      <c r="AK661" s="56">
        <f t="shared" si="2685"/>
        <v>0</v>
      </c>
      <c r="AL661" s="56">
        <f t="shared" si="2685"/>
        <v>29834</v>
      </c>
      <c r="AM661" s="56">
        <f t="shared" si="2685"/>
        <v>0</v>
      </c>
      <c r="AN661" s="56">
        <f t="shared" si="2685"/>
        <v>0</v>
      </c>
      <c r="AO661" s="56">
        <f t="shared" si="2685"/>
        <v>178263</v>
      </c>
      <c r="AP661" s="56">
        <f t="shared" si="2685"/>
        <v>41031018</v>
      </c>
      <c r="AQ661" s="56">
        <f t="shared" si="2685"/>
        <v>20336656</v>
      </c>
      <c r="AR661" s="56">
        <f t="shared" si="2685"/>
        <v>7.2763752383345811E-4</v>
      </c>
      <c r="AS661" s="56">
        <f t="shared" si="2685"/>
        <v>0</v>
      </c>
      <c r="AT661" s="56">
        <f t="shared" si="2685"/>
        <v>0</v>
      </c>
      <c r="AU661" s="56">
        <f t="shared" si="2685"/>
        <v>0</v>
      </c>
      <c r="AV661" s="56">
        <f t="shared" si="2685"/>
        <v>0.83044672047361046</v>
      </c>
      <c r="AW661" s="56">
        <f t="shared" si="2685"/>
        <v>0</v>
      </c>
      <c r="AX661" s="56">
        <f t="shared" si="2685"/>
        <v>63417.338485316846</v>
      </c>
      <c r="AY661" s="56">
        <f t="shared" si="2685"/>
        <v>0</v>
      </c>
      <c r="AZ661" s="56">
        <f t="shared" si="2685"/>
        <v>0</v>
      </c>
      <c r="BA661" s="56">
        <f t="shared" si="2685"/>
        <v>631315</v>
      </c>
      <c r="BB661" s="56">
        <f t="shared" si="2685"/>
        <v>0</v>
      </c>
      <c r="BC661" s="56">
        <f t="shared" si="2685"/>
        <v>799548809</v>
      </c>
      <c r="BD661" s="56">
        <f t="shared" si="2685"/>
        <v>0</v>
      </c>
      <c r="BE661" s="56">
        <f t="shared" si="2685"/>
        <v>96384</v>
      </c>
      <c r="BF661" s="56">
        <f t="shared" si="2685"/>
        <v>0</v>
      </c>
      <c r="BG661" s="56">
        <f t="shared" si="2685"/>
        <v>0.15267180409145989</v>
      </c>
      <c r="BH661" s="56">
        <f t="shared" si="2685"/>
        <v>0</v>
      </c>
      <c r="BI661" s="56">
        <f t="shared" si="2685"/>
        <v>0</v>
      </c>
      <c r="BJ661" s="56">
        <f t="shared" si="2685"/>
        <v>0</v>
      </c>
      <c r="BK661" s="56">
        <f t="shared" si="2685"/>
        <v>0</v>
      </c>
      <c r="BL661" s="56">
        <f t="shared" si="2685"/>
        <v>0</v>
      </c>
      <c r="BM661" s="56">
        <f t="shared" si="2685"/>
        <v>0</v>
      </c>
      <c r="BN661" s="56">
        <f t="shared" si="2685"/>
        <v>1235778.6846986089</v>
      </c>
      <c r="BO661" s="56">
        <f t="shared" si="2685"/>
        <v>0</v>
      </c>
      <c r="BP661" s="56">
        <f t="shared" si="2685"/>
        <v>48501391</v>
      </c>
      <c r="BQ661" s="56">
        <f>+BQ530</f>
        <v>0</v>
      </c>
      <c r="BR661" s="56"/>
      <c r="BS661" s="56"/>
      <c r="BT661" s="56"/>
      <c r="BU661" s="56">
        <f>+BU509</f>
        <v>0</v>
      </c>
      <c r="BV661" s="56">
        <f>+BV505</f>
        <v>0</v>
      </c>
      <c r="BW661" s="56"/>
      <c r="BX661" s="56"/>
      <c r="BY661" s="56"/>
      <c r="BZ661" s="56"/>
      <c r="CA661" s="56"/>
      <c r="CB661" s="56"/>
      <c r="CC661" s="56"/>
      <c r="CD661" s="56"/>
      <c r="CE661" s="61"/>
      <c r="CF661" s="61"/>
      <c r="CG661" s="145"/>
    </row>
    <row r="662" spans="2:85" x14ac:dyDescent="0.3">
      <c r="B662" t="s">
        <v>105</v>
      </c>
      <c r="D662" s="56">
        <f>+D655-D661</f>
        <v>24863</v>
      </c>
      <c r="E662" s="56">
        <f>+E237-E661</f>
        <v>0</v>
      </c>
      <c r="F662" s="56">
        <f>+F237-F661</f>
        <v>0</v>
      </c>
      <c r="G662" s="56">
        <f>+G237-G661</f>
        <v>0</v>
      </c>
      <c r="H662" s="56">
        <f t="shared" ref="H662:BP662" si="2686">+H655-H661</f>
        <v>-96384</v>
      </c>
      <c r="I662" s="56">
        <f t="shared" si="2686"/>
        <v>0</v>
      </c>
      <c r="J662" s="56">
        <f t="shared" si="2686"/>
        <v>5.1025838281206111E-4</v>
      </c>
      <c r="K662" s="56">
        <f t="shared" si="2686"/>
        <v>0</v>
      </c>
      <c r="L662" s="56">
        <f t="shared" si="2686"/>
        <v>0</v>
      </c>
      <c r="M662" s="56">
        <f t="shared" si="2686"/>
        <v>0</v>
      </c>
      <c r="N662" s="56">
        <f t="shared" si="2686"/>
        <v>-29633</v>
      </c>
      <c r="O662" s="56">
        <f t="shared" si="2686"/>
        <v>-30.988652078420273</v>
      </c>
      <c r="P662" s="56">
        <f t="shared" si="2686"/>
        <v>0</v>
      </c>
      <c r="Q662" s="56">
        <f t="shared" si="2686"/>
        <v>-29633</v>
      </c>
      <c r="R662" s="56">
        <f t="shared" si="2686"/>
        <v>0</v>
      </c>
      <c r="S662" s="56">
        <f t="shared" si="2686"/>
        <v>1.7949648920224881E-2</v>
      </c>
      <c r="T662" s="56">
        <f t="shared" si="2686"/>
        <v>0</v>
      </c>
      <c r="U662" s="56">
        <f t="shared" si="2686"/>
        <v>0</v>
      </c>
      <c r="V662" s="56">
        <f t="shared" si="2686"/>
        <v>-1</v>
      </c>
      <c r="W662" s="56">
        <f t="shared" si="2686"/>
        <v>79</v>
      </c>
      <c r="X662" s="56">
        <f t="shared" si="2686"/>
        <v>0</v>
      </c>
      <c r="Y662" s="56">
        <f t="shared" si="2686"/>
        <v>0</v>
      </c>
      <c r="Z662" s="56">
        <f t="shared" si="2686"/>
        <v>571</v>
      </c>
      <c r="AA662" s="56">
        <f t="shared" si="2686"/>
        <v>-52</v>
      </c>
      <c r="AB662" s="56">
        <f t="shared" si="2686"/>
        <v>0</v>
      </c>
      <c r="AC662" s="56">
        <f t="shared" si="2686"/>
        <v>2.9044889562415688E-5</v>
      </c>
      <c r="AD662" s="56">
        <f t="shared" si="2686"/>
        <v>0</v>
      </c>
      <c r="AE662" s="56">
        <f t="shared" si="2686"/>
        <v>1.7399141548751231</v>
      </c>
      <c r="AF662" s="56">
        <f t="shared" si="2686"/>
        <v>0</v>
      </c>
      <c r="AG662" s="56">
        <f t="shared" si="2686"/>
        <v>0</v>
      </c>
      <c r="AH662" s="56">
        <f t="shared" si="2686"/>
        <v>0</v>
      </c>
      <c r="AI662" s="56">
        <f t="shared" si="2686"/>
        <v>0</v>
      </c>
      <c r="AJ662" s="56">
        <f t="shared" si="2686"/>
        <v>0</v>
      </c>
      <c r="AK662" s="56">
        <f t="shared" si="2686"/>
        <v>0</v>
      </c>
      <c r="AL662" s="56">
        <f t="shared" si="2686"/>
        <v>-22900</v>
      </c>
      <c r="AM662" s="56">
        <f t="shared" si="2686"/>
        <v>0</v>
      </c>
      <c r="AN662" s="56">
        <f t="shared" si="2686"/>
        <v>0</v>
      </c>
      <c r="AO662" s="56">
        <f t="shared" si="2686"/>
        <v>0</v>
      </c>
      <c r="AP662" s="56">
        <f t="shared" si="2686"/>
        <v>-29834</v>
      </c>
      <c r="AQ662" s="56">
        <f t="shared" si="2686"/>
        <v>0</v>
      </c>
      <c r="AR662" s="56">
        <f t="shared" si="2686"/>
        <v>-5.5849185096470207E-4</v>
      </c>
      <c r="AS662" s="56">
        <f t="shared" si="2686"/>
        <v>0</v>
      </c>
      <c r="AT662" s="56">
        <f t="shared" si="2686"/>
        <v>0</v>
      </c>
      <c r="AU662" s="56">
        <f t="shared" si="2686"/>
        <v>0</v>
      </c>
      <c r="AV662" s="56">
        <f t="shared" si="2686"/>
        <v>1.0181658009940087E-3</v>
      </c>
      <c r="AW662" s="56">
        <f t="shared" si="2686"/>
        <v>0</v>
      </c>
      <c r="AX662" s="56">
        <f t="shared" si="2686"/>
        <v>51.986592082532297</v>
      </c>
      <c r="AY662" s="56">
        <f t="shared" si="2686"/>
        <v>0</v>
      </c>
      <c r="AZ662" s="56">
        <f t="shared" si="2686"/>
        <v>0</v>
      </c>
      <c r="BA662" s="56">
        <f t="shared" si="2686"/>
        <v>-175718</v>
      </c>
      <c r="BB662" s="56">
        <f t="shared" si="2686"/>
        <v>0</v>
      </c>
      <c r="BC662" s="56">
        <f t="shared" si="2686"/>
        <v>-631315</v>
      </c>
      <c r="BD662" s="56">
        <f t="shared" si="2686"/>
        <v>0</v>
      </c>
      <c r="BE662" s="56">
        <f t="shared" si="2686"/>
        <v>24863</v>
      </c>
      <c r="BF662" s="56">
        <f t="shared" si="2686"/>
        <v>0</v>
      </c>
      <c r="BG662" s="56">
        <f t="shared" si="2686"/>
        <v>0.11345593599462497</v>
      </c>
      <c r="BH662" s="56">
        <f t="shared" si="2686"/>
        <v>0</v>
      </c>
      <c r="BI662" s="56">
        <f t="shared" si="2686"/>
        <v>0</v>
      </c>
      <c r="BJ662" s="56">
        <f t="shared" si="2686"/>
        <v>0</v>
      </c>
      <c r="BK662" s="56">
        <f t="shared" si="2686"/>
        <v>0</v>
      </c>
      <c r="BL662" s="56">
        <f t="shared" si="2686"/>
        <v>0</v>
      </c>
      <c r="BM662" s="56">
        <f t="shared" si="2686"/>
        <v>0</v>
      </c>
      <c r="BN662" s="56">
        <f t="shared" si="2686"/>
        <v>935.70229829498567</v>
      </c>
      <c r="BO662" s="56">
        <f t="shared" si="2686"/>
        <v>0</v>
      </c>
      <c r="BP662" s="56">
        <f t="shared" si="2686"/>
        <v>-96384</v>
      </c>
      <c r="BQ662" s="56">
        <f>+BQ529-BQ661</f>
        <v>0</v>
      </c>
      <c r="BR662" s="56"/>
      <c r="BS662" s="56"/>
      <c r="BT662" s="56"/>
      <c r="BU662" s="56">
        <f>+BU508-BU661</f>
        <v>0</v>
      </c>
      <c r="BV662" s="56">
        <f>+BV504-BV661</f>
        <v>0</v>
      </c>
      <c r="BW662" s="56"/>
      <c r="BX662" s="56"/>
      <c r="BY662" s="56"/>
      <c r="BZ662" s="56"/>
      <c r="CA662" s="56"/>
      <c r="CB662" s="56"/>
      <c r="CC662" s="56"/>
      <c r="CD662" s="56"/>
      <c r="CE662" s="61"/>
      <c r="CF662" s="61"/>
      <c r="CG662" s="105"/>
    </row>
    <row r="663" spans="2:85" x14ac:dyDescent="0.3">
      <c r="B663" s="56"/>
      <c r="D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/>
      <c r="BF663" s="56"/>
      <c r="BG663" s="56"/>
      <c r="BH663" s="56"/>
      <c r="BI663" s="56"/>
      <c r="BJ663" s="56"/>
      <c r="BK663" s="56"/>
      <c r="BL663" s="56"/>
      <c r="BM663" s="56"/>
      <c r="BN663" s="56"/>
      <c r="BO663" s="56"/>
      <c r="BP663" s="56"/>
      <c r="BQ663" s="56"/>
      <c r="BR663" s="56"/>
      <c r="BS663" s="10"/>
      <c r="BT663" s="10"/>
      <c r="BU663" s="10"/>
      <c r="BV663" s="10"/>
      <c r="BW663" s="10"/>
      <c r="BX663" s="10"/>
      <c r="BY663" s="10"/>
      <c r="BZ663" s="10"/>
      <c r="CA663" s="10"/>
      <c r="CB663" s="61"/>
      <c r="CC663" s="105"/>
      <c r="CD663" s="105"/>
      <c r="CE663" s="105"/>
      <c r="CF663" s="105"/>
    </row>
    <row r="664" spans="2:85" x14ac:dyDescent="0.3">
      <c r="B664" s="56"/>
      <c r="D664" s="56"/>
      <c r="H664" s="1"/>
      <c r="N664" s="145"/>
      <c r="O664" s="1"/>
      <c r="W664" s="56"/>
      <c r="AA664" s="59"/>
      <c r="BA664" s="59"/>
      <c r="BC664" s="56"/>
      <c r="BE664" s="59"/>
      <c r="BJ664" s="61"/>
      <c r="BK664" s="10">
        <f>+BK187</f>
        <v>4928581</v>
      </c>
      <c r="BL664" s="61"/>
      <c r="BM664" s="61"/>
      <c r="BN664" s="61"/>
      <c r="BO664" s="61"/>
      <c r="BP664" s="61"/>
      <c r="BQ664" s="61"/>
      <c r="BR664" s="61"/>
      <c r="BS664" s="10"/>
      <c r="BT664" s="10"/>
    </row>
    <row r="665" spans="2:85" x14ac:dyDescent="0.3">
      <c r="B665" s="56"/>
      <c r="D665" s="56"/>
      <c r="H665" s="56"/>
      <c r="N665" s="231"/>
      <c r="W665" s="56"/>
      <c r="AA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56"/>
      <c r="AU665" t="s">
        <v>161</v>
      </c>
      <c r="BC665" s="56"/>
      <c r="BE665" s="59"/>
      <c r="BH665" s="96"/>
      <c r="BI665" s="96"/>
      <c r="BJ665" s="96"/>
      <c r="BK665" s="493"/>
      <c r="BL665" s="96"/>
      <c r="BM665" s="96"/>
      <c r="BN665" s="96"/>
      <c r="BO665" s="96"/>
      <c r="BP665" s="96"/>
      <c r="BQ665" s="96"/>
      <c r="BR665" s="78"/>
      <c r="BS665" s="1"/>
      <c r="BT665" s="1"/>
    </row>
    <row r="666" spans="2:85" x14ac:dyDescent="0.3">
      <c r="D666" s="1"/>
      <c r="E666" s="111" t="s">
        <v>26</v>
      </c>
      <c r="F666" s="112"/>
      <c r="H666" s="112" t="s">
        <v>59</v>
      </c>
      <c r="I666" s="104"/>
      <c r="J666" s="104"/>
      <c r="K666" s="61"/>
      <c r="L666" s="10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BC666" s="56"/>
      <c r="BE666" s="59"/>
      <c r="BH666" s="96"/>
      <c r="BI666" s="96"/>
      <c r="BJ666" s="96"/>
      <c r="BK666" s="493">
        <f>+BK194-BK661</f>
        <v>5763109</v>
      </c>
      <c r="BL666" s="96"/>
      <c r="BM666" s="96"/>
      <c r="BN666" s="96"/>
      <c r="BO666" s="96"/>
      <c r="BP666" s="96"/>
      <c r="BQ666" s="96"/>
      <c r="BR666" s="78"/>
      <c r="BS666" s="1"/>
      <c r="BT666" s="1"/>
    </row>
    <row r="667" spans="2:85" x14ac:dyDescent="0.3">
      <c r="B667" s="56"/>
      <c r="D667" s="1"/>
      <c r="E667" s="111" t="s">
        <v>38</v>
      </c>
      <c r="F667" s="112"/>
      <c r="H667" s="112" t="s">
        <v>40</v>
      </c>
      <c r="I667" s="10"/>
      <c r="J667" s="10"/>
      <c r="K667" s="61"/>
      <c r="L667" s="10"/>
      <c r="AD667" s="1"/>
      <c r="AE667" s="1"/>
      <c r="AF667" s="1"/>
      <c r="AG667" s="1"/>
      <c r="AH667" s="1"/>
      <c r="AI667" s="1">
        <f>SUM(W213:W243)</f>
        <v>25465</v>
      </c>
      <c r="AJ667" s="1"/>
      <c r="AK667" s="1"/>
      <c r="AL667" s="1" t="s">
        <v>17</v>
      </c>
      <c r="AM667" s="1"/>
      <c r="AN667" s="1"/>
      <c r="AO667" s="1"/>
      <c r="BC667" s="56"/>
      <c r="BE667" s="59"/>
      <c r="BH667" s="97"/>
      <c r="BI667" s="97"/>
      <c r="BJ667" s="97"/>
      <c r="BK667" s="493">
        <f>+BK187-BK661</f>
        <v>4928581</v>
      </c>
      <c r="BL667" s="97"/>
      <c r="BM667" s="97"/>
      <c r="BN667" s="97"/>
      <c r="BO667" s="97"/>
      <c r="BP667" s="97"/>
      <c r="BQ667" s="97"/>
      <c r="BR667" s="78"/>
      <c r="BS667" s="1"/>
      <c r="BT667" s="1"/>
    </row>
    <row r="668" spans="2:85" x14ac:dyDescent="0.3">
      <c r="B668" s="231"/>
      <c r="D668" s="1"/>
      <c r="E668" s="111" t="s">
        <v>45</v>
      </c>
      <c r="F668" s="112"/>
      <c r="H668" s="112" t="s">
        <v>55</v>
      </c>
      <c r="I668" s="10"/>
      <c r="J668" s="10"/>
      <c r="K668" s="61"/>
      <c r="L668" s="10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BC668" s="56"/>
      <c r="BE668" s="59"/>
      <c r="BH668" s="97"/>
      <c r="BI668" s="97"/>
      <c r="BJ668" s="97"/>
      <c r="BK668" s="493"/>
      <c r="BL668" s="97"/>
      <c r="BM668" s="97"/>
      <c r="BN668" s="97"/>
      <c r="BO668" s="97"/>
      <c r="BP668" s="97"/>
      <c r="BQ668" s="97"/>
      <c r="BR668" s="78"/>
      <c r="BS668" s="1"/>
      <c r="BT668" s="1"/>
    </row>
    <row r="669" spans="2:85" x14ac:dyDescent="0.3">
      <c r="D669" s="1"/>
      <c r="E669" s="111" t="s">
        <v>60</v>
      </c>
      <c r="F669" s="61"/>
      <c r="H669" s="81" t="s">
        <v>135</v>
      </c>
      <c r="I669" s="61"/>
      <c r="J669" s="61"/>
      <c r="K669" s="61"/>
      <c r="L669" s="6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BH669" s="97"/>
      <c r="BI669" s="97"/>
      <c r="BJ669" s="97"/>
      <c r="BK669" s="496"/>
      <c r="BL669" s="97"/>
      <c r="BM669" s="97"/>
      <c r="BN669" s="97"/>
      <c r="BO669" s="97"/>
      <c r="BP669" s="97"/>
      <c r="BQ669" s="97"/>
      <c r="BR669" s="78"/>
      <c r="BS669" s="1"/>
      <c r="BT669" s="1"/>
    </row>
    <row r="670" spans="2:85" x14ac:dyDescent="0.3">
      <c r="E670" s="111" t="s">
        <v>136</v>
      </c>
      <c r="H670" s="81" t="s">
        <v>137</v>
      </c>
      <c r="AD670" s="1"/>
      <c r="AE670" s="1"/>
      <c r="AF670" s="1"/>
      <c r="AG670" s="1"/>
      <c r="AH670" s="1"/>
      <c r="AI670" s="1"/>
      <c r="BD670" s="78"/>
      <c r="BE670" s="78"/>
      <c r="BF670" s="78"/>
      <c r="BG670" s="78"/>
      <c r="BH670" s="78"/>
      <c r="BI670" s="78"/>
      <c r="BJ670" s="78"/>
      <c r="BK670" s="494"/>
      <c r="BL670" s="78"/>
      <c r="BM670" s="78"/>
      <c r="BN670" s="78"/>
      <c r="BO670" s="78"/>
      <c r="BP670" s="78"/>
      <c r="BQ670" s="78"/>
      <c r="BR670" s="78"/>
      <c r="BS670" s="1"/>
      <c r="BT670" s="1"/>
    </row>
    <row r="671" spans="2:85" x14ac:dyDescent="0.3">
      <c r="B671" s="56"/>
      <c r="AD671" s="1"/>
      <c r="AE671" s="1"/>
      <c r="AF671" s="1"/>
      <c r="AG671" s="1"/>
      <c r="AH671" s="1"/>
      <c r="AI671" s="1"/>
      <c r="BA671" s="545">
        <v>157602857</v>
      </c>
      <c r="BK671" s="495"/>
    </row>
    <row r="672" spans="2:85" ht="15" thickBot="1" x14ac:dyDescent="0.35">
      <c r="D672" s="56">
        <f>SUM(D363:D369)</f>
        <v>378583</v>
      </c>
      <c r="AD672" s="1"/>
      <c r="AE672" s="507"/>
      <c r="AF672" s="547"/>
      <c r="AG672" s="507"/>
      <c r="AH672" s="507"/>
      <c r="AI672" s="507"/>
      <c r="AJ672" s="500"/>
      <c r="AK672" s="500"/>
      <c r="AL672" s="500"/>
      <c r="AM672" s="500"/>
      <c r="AN672" s="500"/>
      <c r="AO672" s="500"/>
      <c r="AP672" s="500"/>
      <c r="AQ672" s="500"/>
      <c r="AR672" s="500"/>
      <c r="AS672" s="500"/>
      <c r="AT672" s="500"/>
      <c r="AU672" s="500"/>
      <c r="AV672" s="500"/>
      <c r="AW672" s="500"/>
      <c r="AX672" s="500"/>
      <c r="AZ672" s="106"/>
      <c r="BA672" s="106"/>
      <c r="BB672" s="106"/>
      <c r="BC672" s="106"/>
      <c r="BK672" s="1"/>
    </row>
    <row r="673" spans="2:87" x14ac:dyDescent="0.3">
      <c r="D673" s="531">
        <f>SUM(D356:D362)</f>
        <v>417052</v>
      </c>
      <c r="J673" s="486"/>
      <c r="V673" s="106"/>
      <c r="AA673" s="56"/>
      <c r="AD673" s="1"/>
      <c r="AE673" s="507"/>
      <c r="AF673" s="546"/>
      <c r="AG673" s="1"/>
      <c r="AH673" s="1"/>
      <c r="AI673" s="485"/>
      <c r="AJ673" s="464"/>
      <c r="AK673" s="465"/>
      <c r="AL673" s="465"/>
      <c r="AM673" s="465"/>
      <c r="AN673" s="465"/>
      <c r="AO673" s="465"/>
      <c r="AP673" s="465"/>
      <c r="AQ673" s="465"/>
      <c r="AR673" s="465"/>
      <c r="AS673" s="465"/>
      <c r="AT673" s="465"/>
      <c r="AU673" s="465"/>
      <c r="AV673" s="465"/>
      <c r="AW673" s="466"/>
      <c r="AX673" s="500"/>
      <c r="AZ673" s="106"/>
      <c r="BA673" s="77"/>
      <c r="BB673" s="106"/>
      <c r="BC673" s="106"/>
      <c r="BK673" s="56"/>
    </row>
    <row r="674" spans="2:87" x14ac:dyDescent="0.3">
      <c r="D674" s="1"/>
      <c r="J674" s="214"/>
      <c r="AD674" s="1"/>
      <c r="AE674" s="507"/>
      <c r="AF674" s="546"/>
      <c r="AG674" s="1"/>
      <c r="AH674" s="1"/>
      <c r="AI674" s="485"/>
      <c r="AJ674" s="467"/>
      <c r="AK674" s="608" t="s">
        <v>142</v>
      </c>
      <c r="AL674" s="608"/>
      <c r="AM674" s="608"/>
      <c r="AN674" s="608"/>
      <c r="AO674" s="608"/>
      <c r="AP674" s="608"/>
      <c r="AQ674" s="608"/>
      <c r="AR674" s="608"/>
      <c r="AS674" s="608"/>
      <c r="AT674" s="608"/>
      <c r="AU674" s="608"/>
      <c r="AV674" s="608"/>
      <c r="AW674" s="468"/>
      <c r="AX674" s="500"/>
      <c r="AZ674" s="106"/>
      <c r="BA674" s="106"/>
      <c r="BB674" s="106"/>
      <c r="BC674" s="106"/>
    </row>
    <row r="675" spans="2:87" ht="15.6" x14ac:dyDescent="0.3">
      <c r="D675" s="1">
        <v>331000000</v>
      </c>
      <c r="H675" s="235">
        <f>+H269/D675</f>
        <v>4.5635842900302113E-2</v>
      </c>
      <c r="J675" s="57"/>
      <c r="AD675" s="1"/>
      <c r="AE675" s="507"/>
      <c r="AF675" s="546"/>
      <c r="AG675" s="1"/>
      <c r="AH675" s="1"/>
      <c r="AI675" s="485"/>
      <c r="AJ675" s="467"/>
      <c r="AK675" s="608" t="s">
        <v>141</v>
      </c>
      <c r="AL675" s="608"/>
      <c r="AM675" s="608"/>
      <c r="AN675" s="608"/>
      <c r="AO675" s="473"/>
      <c r="AP675" s="474" t="s">
        <v>20</v>
      </c>
      <c r="AQ675" s="473"/>
      <c r="AR675" s="474" t="s">
        <v>4</v>
      </c>
      <c r="AS675" s="475"/>
      <c r="AT675" s="475"/>
      <c r="AU675" s="475"/>
      <c r="AV675" s="479" t="s">
        <v>10</v>
      </c>
      <c r="AW675" s="468"/>
      <c r="AX675" s="500"/>
      <c r="AZ675" s="106"/>
      <c r="BA675" s="106"/>
      <c r="BB675" s="106"/>
      <c r="BC675" s="106"/>
    </row>
    <row r="676" spans="2:87" ht="15.6" x14ac:dyDescent="0.3">
      <c r="H676" s="235">
        <f>+AA269/H269</f>
        <v>1.9000541790705667E-2</v>
      </c>
      <c r="AD676" s="1"/>
      <c r="AE676" s="507"/>
      <c r="AF676" s="546"/>
      <c r="AG676" s="1"/>
      <c r="AH676" s="1"/>
      <c r="AI676" s="485"/>
      <c r="AJ676" s="467"/>
      <c r="AK676" s="623" t="s">
        <v>138</v>
      </c>
      <c r="AL676" s="623"/>
      <c r="AM676" s="623"/>
      <c r="AN676" s="623"/>
      <c r="AO676" s="473"/>
      <c r="AP676" s="476">
        <f>+AH50</f>
        <v>898992</v>
      </c>
      <c r="AQ676" s="477"/>
      <c r="AR676" s="476">
        <f>+AH51</f>
        <v>55687</v>
      </c>
      <c r="AS676" s="478"/>
      <c r="AT676" s="478"/>
      <c r="AU676" s="478"/>
      <c r="AV676" s="491">
        <f t="shared" ref="AV676:AV682" si="2687">+AR676/AP676</f>
        <v>6.194382152455194E-2</v>
      </c>
      <c r="AW676" s="468"/>
      <c r="AX676" s="500"/>
      <c r="AZ676" s="106"/>
      <c r="BA676" s="77"/>
      <c r="BB676" s="106"/>
      <c r="BC676" s="106"/>
    </row>
    <row r="677" spans="2:87" ht="15.6" x14ac:dyDescent="0.3">
      <c r="D677" s="235"/>
      <c r="AD677" s="1"/>
      <c r="AE677" s="507"/>
      <c r="AF677" s="546"/>
      <c r="AG677" s="1"/>
      <c r="AH677" s="1"/>
      <c r="AI677" s="485"/>
      <c r="AJ677" s="467"/>
      <c r="AK677" s="624" t="s">
        <v>139</v>
      </c>
      <c r="AL677" s="625"/>
      <c r="AM677" s="625"/>
      <c r="AN677" s="625"/>
      <c r="AO677" s="64"/>
      <c r="AP677" s="469">
        <f>+AG83</f>
        <v>742147</v>
      </c>
      <c r="AQ677" s="64"/>
      <c r="AR677" s="469">
        <f>+AG84</f>
        <v>42339</v>
      </c>
      <c r="AS677" s="64"/>
      <c r="AT677" s="64"/>
      <c r="AU677" s="64"/>
      <c r="AV677" s="489">
        <f t="shared" si="2687"/>
        <v>5.7049344671608188E-2</v>
      </c>
      <c r="AW677" s="468"/>
      <c r="AX677" s="500"/>
      <c r="AZ677" s="106"/>
      <c r="BA677" s="77"/>
      <c r="BB677" s="106"/>
      <c r="BC677" s="106"/>
    </row>
    <row r="678" spans="2:87" ht="15.6" x14ac:dyDescent="0.3">
      <c r="AD678" s="1"/>
      <c r="AE678" s="507"/>
      <c r="AF678" s="546"/>
      <c r="AG678" s="1"/>
      <c r="AH678" s="1"/>
      <c r="AI678" s="485"/>
      <c r="AJ678" s="467"/>
      <c r="AK678" s="625" t="s">
        <v>140</v>
      </c>
      <c r="AL678" s="625"/>
      <c r="AM678" s="625"/>
      <c r="AN678" s="625"/>
      <c r="AO678" s="64"/>
      <c r="AP678" s="469">
        <f>+AH113</f>
        <v>869627</v>
      </c>
      <c r="AQ678" s="64"/>
      <c r="AR678" s="469">
        <f>+AH114</f>
        <v>21252</v>
      </c>
      <c r="AS678" s="64"/>
      <c r="AT678" s="64"/>
      <c r="AU678" s="64"/>
      <c r="AV678" s="489">
        <f t="shared" si="2687"/>
        <v>2.4438063675575852E-2</v>
      </c>
      <c r="AW678" s="468"/>
      <c r="AX678" s="500"/>
      <c r="AZ678" s="106"/>
      <c r="BA678" s="106"/>
      <c r="BB678" s="106"/>
      <c r="BC678" s="106"/>
    </row>
    <row r="679" spans="2:87" ht="15.6" x14ac:dyDescent="0.3">
      <c r="D679" s="428"/>
      <c r="AD679" s="1"/>
      <c r="AE679" s="507"/>
      <c r="AF679" s="546"/>
      <c r="AG679" s="1"/>
      <c r="AH679" s="1"/>
      <c r="AI679" s="485"/>
      <c r="AJ679" s="467"/>
      <c r="AK679" s="625" t="s">
        <v>143</v>
      </c>
      <c r="AL679" s="625"/>
      <c r="AM679" s="625"/>
      <c r="AN679" s="625"/>
      <c r="AO679" s="64"/>
      <c r="AP679" s="469">
        <f>+AG685</f>
        <v>1970617</v>
      </c>
      <c r="AQ679" s="64"/>
      <c r="AR679" s="469">
        <f>+AG687</f>
        <v>25901</v>
      </c>
      <c r="AS679" s="64"/>
      <c r="AT679" s="64"/>
      <c r="AU679" s="64"/>
      <c r="AV679" s="489">
        <f t="shared" si="2687"/>
        <v>1.3143599187462607E-2</v>
      </c>
      <c r="AW679" s="468"/>
      <c r="AX679" s="500"/>
    </row>
    <row r="680" spans="2:87" ht="15.6" x14ac:dyDescent="0.3">
      <c r="D680" s="428"/>
      <c r="AD680" s="1"/>
      <c r="AE680" s="507"/>
      <c r="AF680" s="546"/>
      <c r="AG680" s="1"/>
      <c r="AH680" s="1"/>
      <c r="AI680" s="485"/>
      <c r="AJ680" s="467"/>
      <c r="AK680" s="543"/>
      <c r="AL680" s="543" t="s">
        <v>151</v>
      </c>
      <c r="AM680" s="543"/>
      <c r="AN680" s="543"/>
      <c r="AO680" s="64"/>
      <c r="AP680" s="469">
        <f>SUM(D144:D174)</f>
        <v>1493931</v>
      </c>
      <c r="AQ680" s="64"/>
      <c r="AR680" s="469">
        <f>SUM(W144:W174)</f>
        <v>30354</v>
      </c>
      <c r="AS680" s="64"/>
      <c r="AT680" s="64"/>
      <c r="AU680" s="64"/>
      <c r="AV680" s="489">
        <f t="shared" si="2687"/>
        <v>2.0318207467413155E-2</v>
      </c>
      <c r="AW680" s="468"/>
      <c r="AX680" s="500"/>
    </row>
    <row r="681" spans="2:87" ht="15.6" x14ac:dyDescent="0.3">
      <c r="D681" s="428"/>
      <c r="AD681" s="1"/>
      <c r="AE681" s="507"/>
      <c r="AF681" s="546"/>
      <c r="AG681" s="1"/>
      <c r="AH681" s="1"/>
      <c r="AI681" s="485"/>
      <c r="AJ681" s="467"/>
      <c r="AK681" s="543"/>
      <c r="AL681" s="543" t="s">
        <v>152</v>
      </c>
      <c r="AM681" s="543"/>
      <c r="AN681" s="543"/>
      <c r="AO681" s="64"/>
      <c r="AP681" s="469">
        <f>SUM(D175:D204)</f>
        <v>1202331</v>
      </c>
      <c r="AQ681" s="64"/>
      <c r="AR681" s="544">
        <f>SUM(W175:W204)</f>
        <v>24042</v>
      </c>
      <c r="AS681" s="64"/>
      <c r="AT681" s="64"/>
      <c r="AU681" s="64"/>
      <c r="AV681" s="489">
        <f t="shared" si="2687"/>
        <v>1.9996157464125936E-2</v>
      </c>
      <c r="AW681" s="468"/>
      <c r="AX681" s="500"/>
    </row>
    <row r="682" spans="2:87" ht="15.6" x14ac:dyDescent="0.3">
      <c r="D682" s="428"/>
      <c r="AD682" s="1"/>
      <c r="AE682" s="507"/>
      <c r="AF682" s="546"/>
      <c r="AG682" s="1"/>
      <c r="AH682" s="1"/>
      <c r="AI682" s="485"/>
      <c r="AJ682" s="467"/>
      <c r="AK682" s="543"/>
      <c r="AL682" s="543" t="s">
        <v>153</v>
      </c>
      <c r="AM682" s="543"/>
      <c r="AN682" s="543"/>
      <c r="AO682" s="64"/>
      <c r="AP682" s="469">
        <f>SUM(D205:D230)</f>
        <v>1470960</v>
      </c>
      <c r="AQ682" s="64"/>
      <c r="AR682" s="469">
        <f>SUM(W205:W235)</f>
        <v>24156</v>
      </c>
      <c r="AS682" s="64"/>
      <c r="AT682" s="64"/>
      <c r="AU682" s="64"/>
      <c r="AV682" s="489">
        <f t="shared" si="2687"/>
        <v>1.6421928536465982E-2</v>
      </c>
      <c r="AW682" s="468"/>
      <c r="AX682" s="500"/>
      <c r="BA682" s="486">
        <f>+AV676-AV682</f>
        <v>4.5521892988085955E-2</v>
      </c>
    </row>
    <row r="683" spans="2:87" ht="15" thickBot="1" x14ac:dyDescent="0.35">
      <c r="B683" s="427"/>
      <c r="D683" s="235"/>
      <c r="AD683" s="1"/>
      <c r="AE683" s="507"/>
      <c r="AF683" s="546"/>
      <c r="AG683" s="1"/>
      <c r="AH683" s="1"/>
      <c r="AI683" s="485"/>
      <c r="AJ683" s="467"/>
      <c r="AK683" s="480"/>
      <c r="AL683" s="480"/>
      <c r="AM683" s="480"/>
      <c r="AN683" s="480"/>
      <c r="AO683" s="481"/>
      <c r="AP683" s="482"/>
      <c r="AQ683" s="481"/>
      <c r="AR683" s="482"/>
      <c r="AS683" s="481"/>
      <c r="AT683" s="481"/>
      <c r="AU683" s="481"/>
      <c r="AV683" s="483"/>
      <c r="AW683" s="468"/>
      <c r="AX683" s="500"/>
      <c r="BA683">
        <f>+BA682/AV676</f>
        <v>0.73488996751747038</v>
      </c>
    </row>
    <row r="684" spans="2:87" ht="15.6" x14ac:dyDescent="0.3">
      <c r="B684" s="427"/>
      <c r="D684" s="235"/>
      <c r="AD684" s="1"/>
      <c r="AE684" s="507"/>
      <c r="AF684" s="546"/>
      <c r="AG684" s="1"/>
      <c r="AH684" s="1"/>
      <c r="AI684" s="485"/>
      <c r="AJ684" s="467"/>
      <c r="AK684" s="623" t="s">
        <v>138</v>
      </c>
      <c r="AL684" s="623"/>
      <c r="AM684" s="623"/>
      <c r="AN684" s="623"/>
      <c r="AO684" s="64"/>
      <c r="AP684" s="469"/>
      <c r="AQ684" s="64"/>
      <c r="AR684" s="469">
        <f>+AR676</f>
        <v>55687</v>
      </c>
      <c r="AS684" s="64"/>
      <c r="AT684" s="64"/>
      <c r="AU684" s="64"/>
      <c r="AV684" s="144"/>
      <c r="AW684" s="468"/>
      <c r="AX684" s="500"/>
    </row>
    <row r="685" spans="2:87" ht="15.6" x14ac:dyDescent="0.3">
      <c r="B685" s="427"/>
      <c r="D685" s="235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10"/>
      <c r="AE685" s="507"/>
      <c r="AF685" s="546"/>
      <c r="AG685" s="33">
        <f>SUM(D113:D143)</f>
        <v>1970617</v>
      </c>
      <c r="AH685" s="1"/>
      <c r="AI685" s="485"/>
      <c r="AJ685" s="467"/>
      <c r="AK685" s="609" t="s">
        <v>153</v>
      </c>
      <c r="AL685" s="609"/>
      <c r="AM685" s="609"/>
      <c r="AN685" s="609"/>
      <c r="AO685" s="64"/>
      <c r="AP685" s="469"/>
      <c r="AQ685" s="64"/>
      <c r="AR685" s="469">
        <f>+AR682</f>
        <v>24156</v>
      </c>
      <c r="AS685" s="64"/>
      <c r="AT685" s="64"/>
      <c r="AU685" s="64"/>
      <c r="AV685" s="144"/>
      <c r="AW685" s="468"/>
      <c r="AX685" s="500"/>
    </row>
    <row r="686" spans="2:87" ht="15.6" x14ac:dyDescent="0.3">
      <c r="B686" s="427"/>
      <c r="D686" s="235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10"/>
      <c r="AE686" s="507"/>
      <c r="AF686" s="546"/>
      <c r="AG686" s="33">
        <f>SUM(W125:W138)</f>
        <v>12117</v>
      </c>
      <c r="AH686" s="1"/>
      <c r="AI686" s="485"/>
      <c r="AJ686" s="467"/>
      <c r="AK686" s="63"/>
      <c r="AL686" s="497" t="s">
        <v>3</v>
      </c>
      <c r="AM686" s="63"/>
      <c r="AN686" s="63"/>
      <c r="AO686" s="64"/>
      <c r="AP686" s="469"/>
      <c r="AQ686" s="64"/>
      <c r="AR686" s="469">
        <f>+AR684-AR685</f>
        <v>31531</v>
      </c>
      <c r="AS686" s="64"/>
      <c r="AT686" s="64"/>
      <c r="AU686" s="64"/>
      <c r="AV686" s="484">
        <f>+AR686/AR684</f>
        <v>0.5662183274372834</v>
      </c>
      <c r="AW686" s="468"/>
      <c r="AX686" s="500"/>
    </row>
    <row r="687" spans="2:87" ht="15" thickBot="1" x14ac:dyDescent="0.35">
      <c r="D687" s="427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10"/>
      <c r="AE687" s="507"/>
      <c r="AF687" s="548"/>
      <c r="AG687" s="33">
        <f>SUM(W113:W143)</f>
        <v>25901</v>
      </c>
      <c r="AH687" s="1"/>
      <c r="AI687" s="485"/>
      <c r="AJ687" s="470"/>
      <c r="AK687" s="471"/>
      <c r="AL687" s="471"/>
      <c r="AM687" s="471"/>
      <c r="AN687" s="471"/>
      <c r="AO687" s="471"/>
      <c r="AP687" s="471"/>
      <c r="AQ687" s="471"/>
      <c r="AR687" s="471"/>
      <c r="AS687" s="471"/>
      <c r="AT687" s="471"/>
      <c r="AU687" s="471"/>
      <c r="AV687" s="471"/>
      <c r="AW687" s="472"/>
      <c r="AX687" s="500"/>
      <c r="BD687" s="78"/>
      <c r="BE687" s="78"/>
      <c r="BF687" s="78"/>
      <c r="BG687" s="78"/>
      <c r="BH687" s="78"/>
      <c r="BI687" s="78"/>
      <c r="BJ687" s="78"/>
      <c r="BK687" s="78"/>
      <c r="BL687" s="78"/>
      <c r="BM687" s="78"/>
      <c r="BN687" s="78"/>
      <c r="BO687" s="78"/>
      <c r="BP687" s="78"/>
      <c r="BQ687" s="78"/>
      <c r="BR687" s="78"/>
      <c r="BS687" s="1"/>
      <c r="BT687" s="1"/>
      <c r="BU687" s="1"/>
      <c r="BV687" s="1"/>
      <c r="BW687" s="78"/>
      <c r="BX687" s="78"/>
      <c r="BY687" s="78"/>
      <c r="BZ687" s="78"/>
      <c r="CA687" s="78"/>
      <c r="CB687" s="78"/>
      <c r="CC687" s="78"/>
      <c r="CD687" s="78"/>
      <c r="CE687" s="78"/>
      <c r="CF687" s="78"/>
      <c r="CG687" s="78"/>
      <c r="CH687" s="78"/>
      <c r="CI687" s="78"/>
    </row>
    <row r="688" spans="2:87" x14ac:dyDescent="0.3"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10"/>
      <c r="AE688" s="507"/>
      <c r="AF688" s="507"/>
      <c r="AG688" s="507"/>
      <c r="AH688" s="507"/>
      <c r="AI688" s="507"/>
      <c r="AJ688" s="500"/>
      <c r="AK688" s="500"/>
      <c r="AL688" s="500"/>
      <c r="AM688" s="500"/>
      <c r="AN688" s="500"/>
      <c r="AO688" s="500"/>
      <c r="AP688" s="500"/>
      <c r="AQ688" s="500"/>
      <c r="AR688" s="500"/>
      <c r="AS688" s="500"/>
      <c r="AT688" s="500"/>
      <c r="AU688" s="500"/>
      <c r="AV688" s="500"/>
      <c r="AW688" s="500"/>
      <c r="AX688" s="500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77"/>
      <c r="BX688" s="77"/>
      <c r="BY688" s="77"/>
      <c r="BZ688" s="77"/>
      <c r="CA688" s="109"/>
      <c r="CB688" s="1"/>
      <c r="CC688" s="1"/>
      <c r="CD688" s="1"/>
      <c r="CE688" s="1"/>
      <c r="CF688" s="1"/>
      <c r="CG688" s="1"/>
      <c r="CH688" s="1"/>
      <c r="CI688" s="1"/>
    </row>
    <row r="689" spans="4:87" x14ac:dyDescent="0.3">
      <c r="D689">
        <v>10</v>
      </c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10"/>
      <c r="AE689" s="10"/>
      <c r="AF689" s="10"/>
      <c r="AG689" s="10"/>
      <c r="AH689" s="10"/>
      <c r="AI689" s="10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77"/>
      <c r="BX689" s="77"/>
      <c r="BY689" s="77"/>
      <c r="BZ689" s="77"/>
      <c r="CA689" s="77"/>
      <c r="CB689" s="1"/>
      <c r="CC689" s="1"/>
      <c r="CD689" s="1"/>
      <c r="CE689" s="1"/>
      <c r="CF689" s="1"/>
      <c r="CG689" s="1"/>
      <c r="CH689" s="1"/>
      <c r="CI689" s="1"/>
    </row>
    <row r="690" spans="4:87" x14ac:dyDescent="0.3">
      <c r="D690" s="1">
        <v>77000000</v>
      </c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10"/>
      <c r="AE690" s="10"/>
      <c r="AF690" s="10"/>
      <c r="AG690" s="10"/>
      <c r="AH690" s="10"/>
      <c r="AI690" s="10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77"/>
      <c r="BX690" s="77"/>
      <c r="BY690" s="77"/>
      <c r="BZ690" s="77"/>
      <c r="CA690" s="77"/>
      <c r="CB690" s="1"/>
      <c r="CC690" s="1"/>
      <c r="CD690" s="1"/>
      <c r="CE690" s="1"/>
      <c r="CF690" s="1"/>
      <c r="CG690" s="1"/>
    </row>
    <row r="691" spans="4:87" x14ac:dyDescent="0.3">
      <c r="D691" s="57">
        <f>+D690/D693</f>
        <v>0.23262839879154079</v>
      </c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10"/>
      <c r="AE691" s="10"/>
      <c r="AF691" s="10"/>
      <c r="AG691" s="501"/>
      <c r="AH691" s="10"/>
      <c r="AI691" s="10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77"/>
      <c r="BX691" s="77"/>
      <c r="BY691" s="77"/>
      <c r="BZ691" s="77"/>
      <c r="CA691" s="77"/>
      <c r="CB691" s="1"/>
      <c r="CC691" s="1"/>
      <c r="CD691" s="1"/>
      <c r="CE691" s="1"/>
      <c r="CF691" s="1"/>
      <c r="CG691" s="1"/>
    </row>
    <row r="692" spans="4:87" x14ac:dyDescent="0.3"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10"/>
      <c r="AE692" s="10"/>
      <c r="AF692" s="507"/>
      <c r="AG692" s="526"/>
      <c r="AH692" s="507"/>
      <c r="AI692" s="507"/>
      <c r="AJ692" s="500"/>
      <c r="AK692" s="500"/>
      <c r="AL692" s="500"/>
      <c r="AM692" s="500"/>
      <c r="AN692" s="500"/>
      <c r="AO692" s="500"/>
      <c r="AP692" s="500"/>
      <c r="AQ692" s="500"/>
      <c r="AR692" s="500"/>
      <c r="AS692" s="500"/>
      <c r="AT692" s="500"/>
      <c r="AU692" s="500"/>
      <c r="AV692" s="500"/>
      <c r="AW692" s="500"/>
      <c r="AX692" s="500"/>
      <c r="AY692" s="500"/>
      <c r="AZ692" s="500"/>
      <c r="BA692" s="500"/>
      <c r="BB692" s="500"/>
      <c r="BC692" s="500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77"/>
      <c r="BX692" s="77"/>
      <c r="BY692" s="110"/>
      <c r="BZ692" s="77"/>
      <c r="CA692" s="77"/>
    </row>
    <row r="693" spans="4:87" x14ac:dyDescent="0.3">
      <c r="D693" s="1">
        <v>331000000</v>
      </c>
      <c r="H693">
        <v>0.13400000000000001</v>
      </c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10"/>
      <c r="AE693" s="10"/>
      <c r="AF693" s="507"/>
      <c r="AG693" s="527"/>
      <c r="AH693" s="507"/>
      <c r="AI693" s="507"/>
      <c r="AJ693" s="524"/>
      <c r="AK693" s="524"/>
      <c r="AL693" s="525"/>
      <c r="AM693" s="525"/>
      <c r="AN693" s="525"/>
      <c r="AO693" s="525"/>
      <c r="AP693" s="525"/>
      <c r="AQ693" s="525"/>
      <c r="AR693" s="525"/>
      <c r="AS693" s="525"/>
      <c r="AT693" s="525"/>
      <c r="AU693" s="525"/>
      <c r="AV693" s="525"/>
      <c r="AW693" s="525"/>
      <c r="AX693" s="525"/>
      <c r="AY693" s="525"/>
      <c r="AZ693" s="525"/>
      <c r="BA693" s="525"/>
      <c r="BB693" s="524"/>
      <c r="BC693" s="524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77"/>
      <c r="BX693" s="77"/>
      <c r="BY693" s="77"/>
      <c r="BZ693" s="77"/>
      <c r="CA693" s="77"/>
    </row>
    <row r="694" spans="4:87" x14ac:dyDescent="0.3">
      <c r="D694" s="1">
        <f>+D693*H693</f>
        <v>44354000</v>
      </c>
      <c r="H694" s="1">
        <f>+D694*0.001</f>
        <v>44354</v>
      </c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10"/>
      <c r="AE694" s="10"/>
      <c r="AF694" s="507"/>
      <c r="AG694" s="526"/>
      <c r="AH694" s="507"/>
      <c r="AI694" s="507"/>
      <c r="AJ694" s="524"/>
      <c r="AK694" s="524"/>
      <c r="AL694" s="138"/>
      <c r="AM694" s="138"/>
      <c r="AN694" s="138"/>
      <c r="AO694" s="138"/>
      <c r="AP694" s="138"/>
      <c r="AQ694" s="138"/>
      <c r="AR694" s="138"/>
      <c r="AS694" s="78"/>
      <c r="AT694" s="78"/>
      <c r="AU694" s="78"/>
      <c r="AV694" s="98"/>
      <c r="AW694" s="98"/>
      <c r="AX694" s="98"/>
      <c r="AY694" s="98"/>
      <c r="AZ694" s="524"/>
      <c r="BA694" s="524"/>
      <c r="BB694" s="530"/>
      <c r="BC694" s="524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77"/>
      <c r="BX694" s="77"/>
      <c r="BY694" s="77"/>
      <c r="BZ694" s="77"/>
      <c r="CA694" s="77"/>
    </row>
    <row r="695" spans="4:87" x14ac:dyDescent="0.3">
      <c r="D695" s="425">
        <v>7.1999999999999995E-2</v>
      </c>
      <c r="H695" s="1">
        <f>+AA204*H693</f>
        <v>28746.886000000002</v>
      </c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10"/>
      <c r="AE695" s="10"/>
      <c r="AF695" s="507"/>
      <c r="AG695" s="526">
        <v>44031</v>
      </c>
      <c r="AH695" s="507"/>
      <c r="AI695" s="507"/>
      <c r="AJ695" s="524"/>
      <c r="AK695" s="524"/>
      <c r="AL695" s="138"/>
      <c r="AM695" s="138"/>
      <c r="AN695" s="138"/>
      <c r="AO695" s="138"/>
      <c r="AP695" s="138"/>
      <c r="AQ695" s="138"/>
      <c r="AR695" s="138"/>
      <c r="AS695" s="138"/>
      <c r="AT695" s="98"/>
      <c r="AU695" s="78"/>
      <c r="AV695" s="98"/>
      <c r="AW695" s="98"/>
      <c r="AX695" s="98"/>
      <c r="AY695" s="98"/>
      <c r="AZ695" s="524"/>
      <c r="BA695" s="524"/>
      <c r="BB695" s="530"/>
      <c r="BC695" s="524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77"/>
      <c r="BX695" s="77"/>
      <c r="BY695" s="77"/>
      <c r="BZ695" s="77"/>
      <c r="CA695" s="77"/>
    </row>
    <row r="696" spans="4:87" x14ac:dyDescent="0.3"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10"/>
      <c r="AE696" s="10"/>
      <c r="AF696" s="507"/>
      <c r="AG696" s="526">
        <v>44038</v>
      </c>
      <c r="AH696" s="507"/>
      <c r="AI696" s="507"/>
      <c r="AJ696" s="524"/>
      <c r="AK696" s="524"/>
      <c r="AL696" s="78"/>
      <c r="AM696" s="78"/>
      <c r="AN696" s="139"/>
      <c r="AO696" s="139"/>
      <c r="AP696" s="139"/>
      <c r="AQ696" s="139"/>
      <c r="AR696" s="139"/>
      <c r="AS696" s="78"/>
      <c r="AT696" s="78"/>
      <c r="AU696" s="78"/>
      <c r="AV696" s="98"/>
      <c r="AW696" s="98"/>
      <c r="AX696" s="98"/>
      <c r="AY696" s="98"/>
      <c r="AZ696" s="524"/>
      <c r="BA696" s="524"/>
      <c r="BB696" s="530"/>
      <c r="BC696" s="524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77"/>
      <c r="BX696" s="77"/>
      <c r="BY696" s="77"/>
      <c r="BZ696" s="77"/>
      <c r="CA696" s="77"/>
    </row>
    <row r="697" spans="4:87" x14ac:dyDescent="0.3">
      <c r="D697" s="235">
        <v>4.2000000000000003E-2</v>
      </c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10"/>
      <c r="AE697" s="10"/>
      <c r="AF697" s="507"/>
      <c r="AG697" s="526">
        <v>44045</v>
      </c>
      <c r="AH697" s="507"/>
      <c r="AI697" s="507"/>
      <c r="AJ697" s="524"/>
      <c r="AK697" s="524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98"/>
      <c r="AW697" s="98"/>
      <c r="AX697" s="98"/>
      <c r="AY697" s="98"/>
      <c r="AZ697" s="524"/>
      <c r="BA697" s="524"/>
      <c r="BB697" s="530"/>
      <c r="BC697" s="524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4:87" x14ac:dyDescent="0.3">
      <c r="D698" s="531">
        <f>+D693*D695*D697</f>
        <v>1000944.0000000001</v>
      </c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10"/>
      <c r="AE698" s="10"/>
      <c r="AF698" s="507"/>
      <c r="AG698" s="526">
        <v>44052</v>
      </c>
      <c r="AH698" s="507"/>
      <c r="AI698" s="507"/>
      <c r="AJ698" s="524"/>
      <c r="AK698" s="524"/>
      <c r="AL698" s="78"/>
      <c r="AM698" s="78"/>
      <c r="AN698" s="139"/>
      <c r="AO698" s="139"/>
      <c r="AP698" s="139"/>
      <c r="AQ698" s="139"/>
      <c r="AR698" s="139"/>
      <c r="AS698" s="139"/>
      <c r="AT698" s="139"/>
      <c r="AU698" s="78"/>
      <c r="AV698" s="98"/>
      <c r="AW698" s="98"/>
      <c r="AX698" s="98"/>
      <c r="AY698" s="98"/>
      <c r="AZ698" s="524"/>
      <c r="BA698" s="524"/>
      <c r="BB698" s="530"/>
      <c r="BC698" s="524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4:87" x14ac:dyDescent="0.3"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10"/>
      <c r="AE699" s="10"/>
      <c r="AF699" s="507"/>
      <c r="AG699" s="526"/>
      <c r="AH699" s="507"/>
      <c r="AI699" s="507"/>
      <c r="AJ699" s="524"/>
      <c r="AK699" s="524"/>
      <c r="AL699" s="78"/>
      <c r="AM699" s="78"/>
      <c r="AN699" s="139"/>
      <c r="AO699" s="139"/>
      <c r="AP699" s="139"/>
      <c r="AQ699" s="139"/>
      <c r="AR699" s="139"/>
      <c r="AS699" s="139"/>
      <c r="AT699" s="139"/>
      <c r="AU699" s="78"/>
      <c r="AV699" s="98"/>
      <c r="AW699" s="98"/>
      <c r="AX699" s="98"/>
      <c r="AY699" s="98"/>
      <c r="AZ699" s="524"/>
      <c r="BA699" s="524"/>
      <c r="BB699" s="530"/>
      <c r="BC699" s="524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4:87" x14ac:dyDescent="0.3"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10"/>
      <c r="AE700" s="10"/>
      <c r="AF700" s="507"/>
      <c r="AG700" s="526"/>
      <c r="AH700" s="507"/>
      <c r="AI700" s="507"/>
      <c r="AJ700" s="524"/>
      <c r="AK700" s="524"/>
      <c r="AL700" s="78"/>
      <c r="AM700" s="78"/>
      <c r="AN700" s="139"/>
      <c r="AO700" s="139"/>
      <c r="AP700" s="139"/>
      <c r="AQ700" s="139"/>
      <c r="AR700" s="139"/>
      <c r="AS700" s="139"/>
      <c r="AT700" s="139"/>
      <c r="AU700" s="78"/>
      <c r="AV700" s="98"/>
      <c r="AW700" s="98"/>
      <c r="AX700" s="98"/>
      <c r="AY700" s="98"/>
      <c r="AZ700" s="524"/>
      <c r="BA700" s="524"/>
      <c r="BB700" s="530"/>
      <c r="BC700" s="524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4:87" x14ac:dyDescent="0.3"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10"/>
      <c r="AE701" s="10"/>
      <c r="AF701" s="507"/>
      <c r="AG701" s="528"/>
      <c r="AH701" s="507"/>
      <c r="AI701" s="507"/>
      <c r="AJ701" s="524"/>
      <c r="AK701" s="524"/>
      <c r="AL701" s="78"/>
      <c r="AM701" s="78"/>
      <c r="AN701" s="139"/>
      <c r="AO701" s="139"/>
      <c r="AP701" s="139"/>
      <c r="AQ701" s="139"/>
      <c r="AR701" s="139"/>
      <c r="AS701" s="139"/>
      <c r="AT701" s="139"/>
      <c r="AU701" s="78"/>
      <c r="AV701" s="98"/>
      <c r="AW701" s="98"/>
      <c r="AX701" s="98"/>
      <c r="AY701" s="98"/>
      <c r="AZ701" s="524"/>
      <c r="BA701" s="524"/>
      <c r="BB701" s="530"/>
      <c r="BC701" s="524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4:87" x14ac:dyDescent="0.3"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10"/>
      <c r="AE702" s="10"/>
      <c r="AF702" s="507"/>
      <c r="AG702" s="507"/>
      <c r="AH702" s="507"/>
      <c r="AI702" s="507"/>
      <c r="AJ702" s="524"/>
      <c r="AK702" s="524"/>
      <c r="AL702" s="78"/>
      <c r="AM702" s="78"/>
      <c r="AN702" s="139"/>
      <c r="AO702" s="139"/>
      <c r="AP702" s="139"/>
      <c r="AQ702" s="139"/>
      <c r="AR702" s="139"/>
      <c r="AS702" s="139"/>
      <c r="AT702" s="139"/>
      <c r="AU702" s="78"/>
      <c r="AV702" s="98"/>
      <c r="AW702" s="98"/>
      <c r="AX702" s="98"/>
      <c r="AY702" s="98"/>
      <c r="AZ702" s="524"/>
      <c r="BA702" s="524"/>
      <c r="BB702" s="530"/>
      <c r="BC702" s="524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4:87" x14ac:dyDescent="0.3"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10"/>
      <c r="AE703" s="10"/>
      <c r="AF703" s="507"/>
      <c r="AG703" s="507"/>
      <c r="AH703" s="507"/>
      <c r="AI703" s="507"/>
      <c r="AJ703" s="524"/>
      <c r="AK703" s="524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78"/>
      <c r="AW703" s="78"/>
      <c r="AX703" s="78"/>
      <c r="AY703" s="78"/>
      <c r="AZ703" s="524"/>
      <c r="BA703" s="530"/>
      <c r="BB703" s="530"/>
      <c r="BC703" s="524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4:87" x14ac:dyDescent="0.3">
      <c r="AD704" s="10"/>
      <c r="AE704" s="10"/>
      <c r="AF704" s="507"/>
      <c r="AG704" s="507"/>
      <c r="AH704" s="507"/>
      <c r="AI704" s="507"/>
      <c r="AJ704" s="524"/>
      <c r="AK704" s="524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78"/>
      <c r="AW704" s="78"/>
      <c r="AX704" s="78"/>
      <c r="AY704" s="78"/>
      <c r="AZ704" s="524"/>
      <c r="BA704" s="530"/>
      <c r="BB704" s="530"/>
      <c r="BC704" s="524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2:79" ht="15" thickBot="1" x14ac:dyDescent="0.35">
      <c r="B705" s="500"/>
      <c r="C705" s="500"/>
      <c r="D705" s="500"/>
      <c r="E705" s="500"/>
      <c r="F705" s="500"/>
      <c r="G705" s="500"/>
      <c r="H705" s="500"/>
      <c r="I705" s="500"/>
      <c r="J705" s="500"/>
      <c r="K705" s="500"/>
      <c r="L705" s="500"/>
      <c r="M705" s="500"/>
      <c r="N705" s="500"/>
      <c r="O705" s="500"/>
      <c r="P705" s="500"/>
      <c r="Q705" s="500"/>
      <c r="R705" s="500"/>
      <c r="S705" s="500"/>
      <c r="T705" s="500"/>
      <c r="U705" s="500"/>
      <c r="V705" s="500"/>
      <c r="AD705" s="10"/>
      <c r="AE705" s="10"/>
      <c r="AF705" s="507"/>
      <c r="AG705" s="507"/>
      <c r="AH705" s="507"/>
      <c r="AI705" s="507"/>
      <c r="AJ705" s="524"/>
      <c r="AK705" s="524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78"/>
      <c r="AW705" s="78"/>
      <c r="AX705" s="78"/>
      <c r="AY705" s="78"/>
      <c r="AZ705" s="524"/>
      <c r="BA705" s="530"/>
      <c r="BB705" s="530"/>
      <c r="BC705" s="524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2:79" x14ac:dyDescent="0.3">
      <c r="B706" s="500"/>
      <c r="C706" s="510"/>
      <c r="D706" s="357"/>
      <c r="E706" s="357"/>
      <c r="F706" s="357"/>
      <c r="G706" s="357"/>
      <c r="H706" s="357"/>
      <c r="I706" s="357"/>
      <c r="J706" s="357"/>
      <c r="K706" s="357"/>
      <c r="L706" s="357"/>
      <c r="M706" s="357"/>
      <c r="N706" s="357"/>
      <c r="O706" s="357"/>
      <c r="P706" s="511"/>
      <c r="V706" s="500"/>
      <c r="AD706" s="10"/>
      <c r="AE706" s="10"/>
      <c r="AF706" s="507"/>
      <c r="AG706" s="507"/>
      <c r="AH706" s="507"/>
      <c r="AI706" s="507"/>
      <c r="AJ706" s="524"/>
      <c r="AK706" s="524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78"/>
      <c r="AW706" s="78"/>
      <c r="AX706" s="78"/>
      <c r="AY706" s="78"/>
      <c r="AZ706" s="524"/>
      <c r="BA706" s="530"/>
      <c r="BB706" s="530"/>
      <c r="BC706" s="524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2:79" x14ac:dyDescent="0.3">
      <c r="B707" s="500"/>
      <c r="C707" s="512"/>
      <c r="D707" s="502" t="s">
        <v>149</v>
      </c>
      <c r="E707" s="387"/>
      <c r="F707" s="387"/>
      <c r="G707" s="387"/>
      <c r="H707" s="627" t="s">
        <v>20</v>
      </c>
      <c r="I707" s="627"/>
      <c r="J707" s="627"/>
      <c r="K707" s="387"/>
      <c r="L707" s="387"/>
      <c r="M707" s="387"/>
      <c r="N707" s="387"/>
      <c r="O707" s="387"/>
      <c r="P707" s="513"/>
      <c r="V707" s="500"/>
      <c r="AD707" s="10"/>
      <c r="AE707" s="10"/>
      <c r="AF707" s="507"/>
      <c r="AG707" s="507"/>
      <c r="AH707" s="507"/>
      <c r="AI707" s="507"/>
      <c r="AJ707" s="524"/>
      <c r="AK707" s="524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78"/>
      <c r="AW707" s="78"/>
      <c r="AX707" s="78"/>
      <c r="AY707" s="78"/>
      <c r="AZ707" s="524"/>
      <c r="BA707" s="530"/>
      <c r="BB707" s="530"/>
      <c r="BC707" s="524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2:79" x14ac:dyDescent="0.3">
      <c r="B708" s="500"/>
      <c r="C708" s="512"/>
      <c r="D708" s="514" t="s">
        <v>150</v>
      </c>
      <c r="E708" s="387"/>
      <c r="F708" s="387"/>
      <c r="G708" s="387"/>
      <c r="H708" s="515" t="s">
        <v>147</v>
      </c>
      <c r="I708" s="502"/>
      <c r="J708" s="516" t="s">
        <v>148</v>
      </c>
      <c r="K708" s="502"/>
      <c r="L708" s="502"/>
      <c r="M708" s="502"/>
      <c r="N708" s="502"/>
      <c r="O708" s="517" t="s">
        <v>3</v>
      </c>
      <c r="P708" s="513"/>
      <c r="V708" s="500"/>
      <c r="AD708" s="10"/>
      <c r="AE708" s="10"/>
      <c r="AF708" s="507"/>
      <c r="AG708" s="507"/>
      <c r="AH708" s="507"/>
      <c r="AI708" s="507"/>
      <c r="AJ708" s="524"/>
      <c r="AK708" s="524"/>
      <c r="AL708" s="529"/>
      <c r="AM708" s="529"/>
      <c r="AN708" s="529"/>
      <c r="AO708" s="529"/>
      <c r="AP708" s="529"/>
      <c r="AQ708" s="529"/>
      <c r="AR708" s="529"/>
      <c r="AS708" s="529"/>
      <c r="AT708" s="529"/>
      <c r="AU708" s="529"/>
      <c r="AV708" s="524"/>
      <c r="AW708" s="524"/>
      <c r="AX708" s="524"/>
      <c r="AY708" s="524"/>
      <c r="AZ708" s="524"/>
      <c r="BA708" s="530"/>
      <c r="BB708" s="530"/>
      <c r="BC708" s="524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2:79" x14ac:dyDescent="0.3">
      <c r="B709" s="500"/>
      <c r="C709" s="512"/>
      <c r="D709" s="503" t="s">
        <v>146</v>
      </c>
      <c r="E709" s="15"/>
      <c r="F709" s="15"/>
      <c r="G709" s="15"/>
      <c r="H709" s="518">
        <f>SUM(D133:D139)</f>
        <v>471981</v>
      </c>
      <c r="I709" s="15"/>
      <c r="J709" s="16">
        <f>+H709/7</f>
        <v>67425.857142857145</v>
      </c>
      <c r="K709" s="15"/>
      <c r="L709" s="15"/>
      <c r="M709" s="15"/>
      <c r="N709" s="15"/>
      <c r="O709" s="15"/>
      <c r="P709" s="513"/>
      <c r="V709" s="500"/>
      <c r="AD709" s="10"/>
      <c r="AE709" s="10"/>
      <c r="AF709" s="507"/>
      <c r="AG709" s="507"/>
      <c r="AH709" s="507"/>
      <c r="AI709" s="507"/>
      <c r="AJ709" s="524"/>
      <c r="AK709" s="524"/>
      <c r="AL709" s="529"/>
      <c r="AM709" s="529"/>
      <c r="AN709" s="529"/>
      <c r="AO709" s="529"/>
      <c r="AP709" s="529"/>
      <c r="AQ709" s="529"/>
      <c r="AR709" s="529"/>
      <c r="AS709" s="529"/>
      <c r="AT709" s="529"/>
      <c r="AU709" s="529"/>
      <c r="AV709" s="529"/>
      <c r="AW709" s="529"/>
      <c r="AX709" s="529"/>
      <c r="AY709" s="529"/>
      <c r="AZ709" s="524"/>
      <c r="BA709" s="524"/>
      <c r="BB709" s="530"/>
      <c r="BC709" s="524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2:79" x14ac:dyDescent="0.3">
      <c r="B710" s="500"/>
      <c r="C710" s="512"/>
      <c r="D710" s="503" t="s">
        <v>145</v>
      </c>
      <c r="E710" s="15"/>
      <c r="F710" s="15"/>
      <c r="G710" s="15"/>
      <c r="H710" s="16">
        <f>SUM(D140:D146)</f>
        <v>427527</v>
      </c>
      <c r="I710" s="15"/>
      <c r="J710" s="16">
        <f>+H710/7</f>
        <v>61075.285714285717</v>
      </c>
      <c r="K710" s="15"/>
      <c r="L710" s="15"/>
      <c r="M710" s="15"/>
      <c r="N710" s="15"/>
      <c r="O710" s="15"/>
      <c r="P710" s="513"/>
      <c r="V710" s="500"/>
      <c r="AJ710" s="98"/>
      <c r="AK710" s="98"/>
      <c r="AL710" s="98"/>
      <c r="AM710" s="98"/>
      <c r="AN710" s="98"/>
      <c r="AO710" s="98"/>
      <c r="AP710" s="98"/>
      <c r="AQ710" s="98"/>
      <c r="AR710" s="98"/>
      <c r="AS710" s="98"/>
      <c r="AT710" s="78"/>
      <c r="AU710" s="98"/>
      <c r="AV710" s="140"/>
      <c r="AW710" s="140"/>
      <c r="AX710" s="140"/>
      <c r="AY710" s="140"/>
      <c r="AZ710" s="98"/>
      <c r="BA710" s="98"/>
      <c r="BB710" s="98"/>
      <c r="BC710" s="98"/>
    </row>
    <row r="711" spans="2:79" x14ac:dyDescent="0.3">
      <c r="B711" s="506"/>
      <c r="C711" s="512"/>
      <c r="D711" s="503" t="s">
        <v>144</v>
      </c>
      <c r="E711" s="15"/>
      <c r="F711" s="15"/>
      <c r="G711" s="15"/>
      <c r="H711" s="16">
        <f>SUM(D147:D153)</f>
        <v>383516</v>
      </c>
      <c r="I711" s="15"/>
      <c r="J711" s="16">
        <f>+H711/7</f>
        <v>54788</v>
      </c>
      <c r="K711" s="15"/>
      <c r="L711" s="15"/>
      <c r="M711" s="15"/>
      <c r="N711" s="15"/>
      <c r="O711" s="518">
        <f>+H709-H711</f>
        <v>88465</v>
      </c>
      <c r="P711" s="513"/>
      <c r="V711" s="500"/>
      <c r="AA711">
        <f>+O711/7</f>
        <v>12637.857142857143</v>
      </c>
      <c r="AJ711" s="98"/>
      <c r="AK711" s="98"/>
      <c r="AL711" s="98"/>
      <c r="AM711" s="98"/>
      <c r="AN711" s="98"/>
      <c r="AO711" s="98"/>
      <c r="AP711" s="98"/>
      <c r="AQ711" s="98"/>
      <c r="AR711" s="98"/>
      <c r="AS711" s="98"/>
      <c r="AT711" s="98"/>
      <c r="AU711" s="98"/>
      <c r="AV711" s="78"/>
      <c r="AW711" s="78"/>
      <c r="AX711" s="78"/>
      <c r="AY711" s="78"/>
      <c r="AZ711" s="98"/>
      <c r="BA711" s="141"/>
      <c r="BB711" s="98"/>
      <c r="BC711" s="98"/>
    </row>
    <row r="712" spans="2:79" x14ac:dyDescent="0.3">
      <c r="B712" s="507"/>
      <c r="C712" s="512"/>
      <c r="D712" s="519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60">
        <f>+O711/H709</f>
        <v>0.18743339244588236</v>
      </c>
      <c r="P712" s="513"/>
      <c r="V712" s="500"/>
      <c r="X712" s="61"/>
      <c r="Y712" s="61"/>
      <c r="Z712" s="98"/>
      <c r="AA712" s="98"/>
      <c r="AB712" s="98"/>
      <c r="AC712" s="98"/>
      <c r="AD712" s="98"/>
      <c r="AE712" s="98"/>
      <c r="AF712" s="98"/>
      <c r="AG712" s="98"/>
      <c r="AH712" s="98"/>
      <c r="AI712" s="98"/>
      <c r="AJ712" s="98"/>
      <c r="AK712" s="98"/>
      <c r="AL712" s="98"/>
      <c r="AM712" s="98"/>
      <c r="AN712" s="98"/>
      <c r="AO712" s="98"/>
      <c r="AP712" s="78">
        <v>480454</v>
      </c>
      <c r="AQ712" s="98"/>
      <c r="AR712" s="98"/>
      <c r="AS712" s="98"/>
      <c r="AT712" s="98"/>
      <c r="AU712" s="98"/>
      <c r="AV712" s="98"/>
      <c r="AW712" s="98"/>
      <c r="AX712" s="98"/>
      <c r="AY712" s="98"/>
      <c r="AZ712" s="98"/>
      <c r="BA712" s="98"/>
      <c r="BB712" s="98"/>
      <c r="BC712" s="98"/>
    </row>
    <row r="713" spans="2:79" ht="15" thickBot="1" x14ac:dyDescent="0.35">
      <c r="B713" s="507"/>
      <c r="C713" s="520"/>
      <c r="D713" s="521"/>
      <c r="E713" s="521"/>
      <c r="F713" s="521"/>
      <c r="G713" s="521"/>
      <c r="H713" s="521"/>
      <c r="I713" s="521"/>
      <c r="J713" s="522"/>
      <c r="K713" s="521"/>
      <c r="L713" s="521"/>
      <c r="M713" s="521"/>
      <c r="N713" s="521"/>
      <c r="O713" s="521"/>
      <c r="P713" s="523"/>
      <c r="V713" s="500"/>
      <c r="X713" s="61"/>
      <c r="Y713" s="61"/>
      <c r="Z713" s="98"/>
      <c r="AA713" s="98"/>
      <c r="AB713" s="98"/>
      <c r="AC713" s="98"/>
      <c r="AD713" s="98"/>
      <c r="AE713" s="98"/>
      <c r="AF713" s="98"/>
      <c r="AG713" s="98"/>
      <c r="AH713" s="98"/>
      <c r="AI713" s="98"/>
      <c r="AJ713" s="98"/>
      <c r="AK713" s="98"/>
      <c r="AL713" s="98"/>
      <c r="AM713" s="98"/>
      <c r="AN713" s="98"/>
      <c r="AO713" s="98"/>
      <c r="AP713" s="140">
        <f>+N201</f>
        <v>290088</v>
      </c>
      <c r="AQ713" s="98"/>
      <c r="AR713" s="98"/>
      <c r="AS713" s="98"/>
      <c r="AT713" s="98"/>
      <c r="AU713" s="98"/>
      <c r="AV713" s="98"/>
      <c r="AW713" s="98"/>
      <c r="AX713" s="98"/>
      <c r="AY713" s="98"/>
      <c r="AZ713" s="98"/>
      <c r="BA713" s="98"/>
      <c r="BB713" s="98"/>
      <c r="BC713" s="98"/>
    </row>
    <row r="714" spans="2:79" x14ac:dyDescent="0.3">
      <c r="B714" s="507"/>
      <c r="C714" s="500"/>
      <c r="D714" s="508"/>
      <c r="E714" s="500"/>
      <c r="F714" s="500"/>
      <c r="G714" s="500"/>
      <c r="H714" s="509"/>
      <c r="I714" s="500"/>
      <c r="J714" s="500"/>
      <c r="K714" s="500"/>
      <c r="L714" s="500"/>
      <c r="M714" s="500"/>
      <c r="N714" s="500"/>
      <c r="O714" s="500"/>
      <c r="P714" s="500"/>
      <c r="Q714" s="500"/>
      <c r="R714" s="500"/>
      <c r="S714" s="500"/>
      <c r="T714" s="500"/>
      <c r="U714" s="500"/>
      <c r="V714" s="500"/>
      <c r="X714" s="61"/>
      <c r="Y714" s="61"/>
      <c r="Z714" s="98"/>
      <c r="AA714" s="98"/>
      <c r="AB714" s="98"/>
      <c r="AC714" s="98"/>
      <c r="AD714" s="98"/>
      <c r="AE714" s="98"/>
      <c r="AF714" s="98"/>
      <c r="AG714" s="98"/>
      <c r="AH714" s="98"/>
      <c r="AI714" s="98"/>
      <c r="AJ714" s="98"/>
      <c r="AK714" s="98"/>
      <c r="AL714" s="98"/>
      <c r="AM714" s="98"/>
      <c r="AN714" s="98"/>
      <c r="AO714" s="98"/>
      <c r="AP714" s="140">
        <f>+AP712-AP713</f>
        <v>190366</v>
      </c>
      <c r="AQ714" s="98"/>
      <c r="AR714" s="98"/>
    </row>
    <row r="715" spans="2:79" x14ac:dyDescent="0.3">
      <c r="B715" s="1"/>
      <c r="D715" s="55"/>
      <c r="X715" s="61"/>
      <c r="Y715" s="61"/>
      <c r="Z715" s="98"/>
      <c r="AA715" s="98"/>
      <c r="AB715" s="98"/>
      <c r="AC715" s="98"/>
      <c r="AD715" s="98"/>
      <c r="AE715" s="98"/>
      <c r="AF715" s="98"/>
      <c r="AG715" s="98"/>
      <c r="AH715" s="98"/>
      <c r="AI715" s="98"/>
      <c r="AJ715" s="98"/>
      <c r="AK715" s="98"/>
      <c r="AL715" s="98"/>
      <c r="AM715" s="98"/>
      <c r="AN715" s="98"/>
      <c r="AO715" s="98"/>
      <c r="AP715" s="84">
        <f>+AP714/AP712</f>
        <v>0.3962210742339537</v>
      </c>
      <c r="AQ715" s="98"/>
      <c r="AR715" s="98"/>
    </row>
    <row r="716" spans="2:79" x14ac:dyDescent="0.3">
      <c r="B716" s="55"/>
      <c r="D716" s="55"/>
      <c r="J716" s="56">
        <f>+J709-J711</f>
        <v>12637.857142857145</v>
      </c>
      <c r="X716" s="61"/>
      <c r="Y716" s="61"/>
      <c r="Z716" s="98"/>
      <c r="AA716" s="98"/>
      <c r="AB716" s="98"/>
      <c r="AC716" s="98"/>
      <c r="AD716" s="98"/>
      <c r="AE716" s="98"/>
      <c r="AF716" s="98"/>
      <c r="AG716" s="98"/>
      <c r="AH716" s="98"/>
      <c r="AI716" s="98"/>
      <c r="AJ716" s="98"/>
      <c r="AK716" s="98"/>
      <c r="AL716" s="98"/>
      <c r="AM716" s="98"/>
      <c r="AN716" s="98"/>
      <c r="AO716" s="98"/>
      <c r="AP716" s="98"/>
      <c r="AQ716" s="98"/>
      <c r="AR716" s="98"/>
    </row>
    <row r="717" spans="2:79" x14ac:dyDescent="0.3">
      <c r="B717" s="57"/>
      <c r="D717" s="55"/>
      <c r="X717" s="61"/>
      <c r="Y717" s="61"/>
      <c r="Z717" s="98"/>
      <c r="AA717" s="98"/>
      <c r="AB717" s="98"/>
      <c r="AC717" s="98"/>
      <c r="AD717" s="98"/>
      <c r="AE717" s="98"/>
      <c r="AF717" s="98"/>
      <c r="AG717" s="98"/>
      <c r="AH717" s="98"/>
      <c r="AI717" s="98"/>
      <c r="AJ717" s="98"/>
      <c r="AK717" s="98"/>
      <c r="AL717" s="98"/>
      <c r="AM717" s="98"/>
      <c r="AN717" s="98"/>
      <c r="AO717" s="98"/>
      <c r="AP717" s="98"/>
      <c r="AQ717" s="98"/>
      <c r="AR717" s="98"/>
    </row>
    <row r="718" spans="2:79" x14ac:dyDescent="0.3">
      <c r="B718" s="1"/>
      <c r="D718" s="55"/>
      <c r="X718" s="61"/>
      <c r="Y718" s="61"/>
      <c r="Z718" s="98"/>
      <c r="AA718" s="98"/>
      <c r="AB718" s="98"/>
      <c r="AC718" s="98"/>
      <c r="AD718" s="98"/>
      <c r="AE718" s="98"/>
      <c r="AF718" s="98"/>
      <c r="AG718" s="98"/>
      <c r="AH718" s="98"/>
      <c r="AI718" s="98"/>
      <c r="AJ718" s="98"/>
      <c r="AK718" s="98"/>
      <c r="AL718" s="98"/>
      <c r="AM718" s="98"/>
      <c r="AN718" s="98"/>
      <c r="AO718" s="98"/>
      <c r="AP718" s="98"/>
      <c r="AQ718" s="98"/>
      <c r="AR718" s="98"/>
    </row>
    <row r="719" spans="2:79" x14ac:dyDescent="0.3">
      <c r="B719" s="1"/>
      <c r="D719" s="55"/>
      <c r="Z719" s="106"/>
      <c r="AA719" s="106"/>
      <c r="AB719" s="106"/>
      <c r="AC719" s="106"/>
      <c r="AD719" s="106"/>
      <c r="AE719" s="106"/>
      <c r="AF719" s="106"/>
      <c r="AG719" s="106"/>
      <c r="AH719" s="106"/>
      <c r="AI719" s="106"/>
      <c r="AJ719" s="106"/>
      <c r="AK719" s="106"/>
      <c r="AL719" s="106"/>
      <c r="AM719" s="106"/>
      <c r="AN719" s="106"/>
      <c r="AO719" s="106"/>
      <c r="AP719" s="106"/>
      <c r="AQ719" s="106"/>
      <c r="AR719" s="106"/>
    </row>
    <row r="720" spans="2:79" x14ac:dyDescent="0.3">
      <c r="B720" s="1"/>
      <c r="D720" s="55"/>
      <c r="AT720" s="500"/>
      <c r="AU720" s="500"/>
      <c r="AV720" s="500"/>
      <c r="AW720" s="500"/>
      <c r="AX720" s="500"/>
      <c r="AY720" s="500"/>
      <c r="AZ720" s="500"/>
      <c r="BA720" s="500"/>
      <c r="BB720" s="500"/>
      <c r="BC720" s="500"/>
      <c r="BD720" s="500"/>
      <c r="BE720" s="500"/>
      <c r="BF720" s="500"/>
      <c r="BG720" s="500"/>
      <c r="BH720" s="500"/>
      <c r="BI720" s="500"/>
    </row>
    <row r="721" spans="2:61" ht="15.6" x14ac:dyDescent="0.3">
      <c r="B721" s="1"/>
      <c r="D721" s="55"/>
      <c r="AT721" s="500"/>
      <c r="AU721" s="533"/>
      <c r="AV721" s="534"/>
      <c r="AW721" s="534"/>
      <c r="AX721" s="534"/>
      <c r="AY721" s="534"/>
      <c r="AZ721" s="534"/>
      <c r="BA721" s="534"/>
      <c r="BB721" s="534"/>
      <c r="BC721" s="534"/>
      <c r="BD721" s="534"/>
      <c r="BE721" s="534" t="s">
        <v>156</v>
      </c>
      <c r="BF721" s="534"/>
      <c r="BG721" s="534" t="s">
        <v>2</v>
      </c>
      <c r="BH721" s="533"/>
      <c r="BI721" s="500"/>
    </row>
    <row r="722" spans="2:61" ht="16.2" thickBot="1" x14ac:dyDescent="0.35">
      <c r="B722" s="57" t="e">
        <f>+B721/B720</f>
        <v>#DIV/0!</v>
      </c>
      <c r="D722" s="55"/>
      <c r="AT722" s="500"/>
      <c r="AU722" s="533"/>
      <c r="AV722" s="634" t="s">
        <v>155</v>
      </c>
      <c r="AW722" s="634"/>
      <c r="AX722" s="634"/>
      <c r="AY722" s="534"/>
      <c r="AZ722" s="534"/>
      <c r="BA722" s="535" t="s">
        <v>20</v>
      </c>
      <c r="BB722" s="534"/>
      <c r="BC722" s="535" t="s">
        <v>3</v>
      </c>
      <c r="BD722" s="534"/>
      <c r="BE722" s="535" t="s">
        <v>65</v>
      </c>
      <c r="BF722" s="534"/>
      <c r="BG722" s="535" t="s">
        <v>65</v>
      </c>
      <c r="BH722" s="533"/>
      <c r="BI722" s="500"/>
    </row>
    <row r="723" spans="2:61" ht="21" x14ac:dyDescent="0.4">
      <c r="B723" s="1"/>
      <c r="D723" s="55"/>
      <c r="AT723" s="500"/>
      <c r="AU723" s="533"/>
      <c r="AV723" s="536" t="s">
        <v>143</v>
      </c>
      <c r="AW723" s="533"/>
      <c r="AX723" s="537"/>
      <c r="AY723" s="533"/>
      <c r="AZ723" s="533"/>
      <c r="BA723" s="538">
        <f>+N143</f>
        <v>1970617</v>
      </c>
      <c r="BB723" s="537"/>
      <c r="BC723" s="537"/>
      <c r="BD723" s="537"/>
      <c r="BE723" s="537"/>
      <c r="BF723" s="537"/>
      <c r="BG723" s="537"/>
      <c r="BH723" s="533"/>
      <c r="BI723" s="500"/>
    </row>
    <row r="724" spans="2:61" ht="21" x14ac:dyDescent="0.4">
      <c r="B724" s="1"/>
      <c r="D724" s="55"/>
      <c r="AT724" s="500"/>
      <c r="AU724" s="533"/>
      <c r="AV724" s="536" t="s">
        <v>151</v>
      </c>
      <c r="AW724" s="533"/>
      <c r="AX724" s="537"/>
      <c r="AY724" s="533"/>
      <c r="AZ724" s="533"/>
      <c r="BA724" s="538">
        <f>+N174</f>
        <v>1493931</v>
      </c>
      <c r="BB724" s="537"/>
      <c r="BC724" s="538">
        <f>+BA724-BA723</f>
        <v>-476686</v>
      </c>
      <c r="BD724" s="537"/>
      <c r="BE724" s="539">
        <f>+BC724/BA723</f>
        <v>-0.24189682723735764</v>
      </c>
      <c r="BF724" s="537"/>
      <c r="BG724" s="537"/>
      <c r="BH724" s="533"/>
      <c r="BI724" s="500"/>
    </row>
    <row r="725" spans="2:61" ht="21" x14ac:dyDescent="0.4">
      <c r="B725" s="1">
        <f>+B721*50</f>
        <v>0</v>
      </c>
      <c r="D725" s="55"/>
      <c r="AT725" s="500"/>
      <c r="AU725" s="533"/>
      <c r="AV725" s="536" t="s">
        <v>152</v>
      </c>
      <c r="AW725" s="533"/>
      <c r="AX725" s="537"/>
      <c r="AY725" s="533"/>
      <c r="AZ725" s="533"/>
      <c r="BA725" s="538">
        <f>+N204</f>
        <v>1202331</v>
      </c>
      <c r="BB725" s="537"/>
      <c r="BC725" s="538">
        <f>+BA725-BA724</f>
        <v>-291600</v>
      </c>
      <c r="BD725" s="537"/>
      <c r="BE725" s="539">
        <f>+BC725/BA724</f>
        <v>-0.19518973767864781</v>
      </c>
      <c r="BF725" s="537"/>
      <c r="BG725" s="537"/>
      <c r="BH725" s="533"/>
      <c r="BI725" s="500"/>
    </row>
    <row r="726" spans="2:61" ht="21" x14ac:dyDescent="0.4">
      <c r="B726" s="1"/>
      <c r="D726" s="55"/>
      <c r="AT726" s="500"/>
      <c r="AU726" s="533"/>
      <c r="AV726" s="536" t="s">
        <v>153</v>
      </c>
      <c r="AW726" s="533"/>
      <c r="AX726" s="537"/>
      <c r="AY726" s="533"/>
      <c r="AZ726" s="540" t="s">
        <v>26</v>
      </c>
      <c r="BA726" s="538">
        <f>+N218</f>
        <v>371489</v>
      </c>
      <c r="BB726" s="537"/>
      <c r="BC726" s="538">
        <f>+BA726-BA725</f>
        <v>-830842</v>
      </c>
      <c r="BD726" s="537"/>
      <c r="BE726" s="539">
        <f>+BC726/BA725</f>
        <v>-0.69102601529861574</v>
      </c>
      <c r="BF726" s="537"/>
      <c r="BG726" s="539">
        <f>+(BA726-BA723)/BA723</f>
        <v>-0.81148594577231392</v>
      </c>
      <c r="BH726" s="533"/>
      <c r="BI726" s="500"/>
    </row>
    <row r="727" spans="2:61" x14ac:dyDescent="0.3">
      <c r="B727" s="1"/>
      <c r="D727" s="55"/>
      <c r="AT727" s="500"/>
      <c r="AU727" s="533"/>
      <c r="AV727" s="533"/>
      <c r="AW727" s="533"/>
      <c r="AX727" s="533"/>
      <c r="AY727" s="533"/>
      <c r="AZ727" s="533"/>
      <c r="BA727" s="533"/>
      <c r="BB727" s="533"/>
      <c r="BC727" s="533"/>
      <c r="BD727" s="533"/>
      <c r="BE727" s="533"/>
      <c r="BF727" s="533"/>
      <c r="BG727" s="533"/>
      <c r="BH727" s="533"/>
      <c r="BI727" s="500"/>
    </row>
    <row r="728" spans="2:61" ht="16.2" x14ac:dyDescent="0.3">
      <c r="B728" s="1"/>
      <c r="D728" s="55"/>
      <c r="AT728" s="500"/>
      <c r="AU728" s="533"/>
      <c r="AV728" s="533"/>
      <c r="AW728" s="533"/>
      <c r="AX728" s="541" t="s">
        <v>26</v>
      </c>
      <c r="AY728" s="533"/>
      <c r="AZ728" s="542" t="s">
        <v>154</v>
      </c>
      <c r="BA728" s="533"/>
      <c r="BB728" s="533"/>
      <c r="BC728" s="533"/>
      <c r="BD728" s="533"/>
      <c r="BE728" s="533"/>
      <c r="BF728" s="533"/>
      <c r="BG728" s="533"/>
      <c r="BH728" s="533"/>
      <c r="BI728" s="500"/>
    </row>
    <row r="729" spans="2:61" x14ac:dyDescent="0.3">
      <c r="B729" s="1"/>
      <c r="D729" s="55"/>
      <c r="AT729" s="500"/>
      <c r="AU729" s="533"/>
      <c r="AV729" s="533"/>
      <c r="AW729" s="533"/>
      <c r="AX729" s="533"/>
      <c r="AY729" s="533"/>
      <c r="AZ729" s="533"/>
      <c r="BA729" s="533"/>
      <c r="BB729" s="533"/>
      <c r="BC729" s="533"/>
      <c r="BD729" s="533"/>
      <c r="BE729" s="533"/>
      <c r="BF729" s="533"/>
      <c r="BG729" s="533"/>
      <c r="BH729" s="533"/>
      <c r="BI729" s="500"/>
    </row>
    <row r="730" spans="2:61" x14ac:dyDescent="0.3">
      <c r="B730" s="1"/>
      <c r="D730" s="55"/>
      <c r="AT730" s="532"/>
      <c r="AU730" s="532"/>
      <c r="AV730" s="532"/>
      <c r="AW730" s="532"/>
      <c r="AX730" s="532"/>
      <c r="AY730" s="532"/>
      <c r="AZ730" s="532"/>
      <c r="BA730" s="532"/>
      <c r="BB730" s="532"/>
      <c r="BC730" s="532"/>
      <c r="BD730" s="532"/>
      <c r="BE730" s="532"/>
      <c r="BF730" s="532"/>
      <c r="BG730" s="532"/>
      <c r="BH730" s="532"/>
      <c r="BI730" s="532"/>
    </row>
    <row r="731" spans="2:61" x14ac:dyDescent="0.3">
      <c r="B731" s="1"/>
      <c r="D731" s="55"/>
    </row>
    <row r="732" spans="2:61" x14ac:dyDescent="0.3">
      <c r="B732" s="1"/>
      <c r="D732" s="55"/>
      <c r="AS732" s="61"/>
      <c r="AT732" s="500"/>
      <c r="AU732" s="500"/>
      <c r="AV732" s="500"/>
      <c r="AW732" s="500"/>
      <c r="AX732" s="500"/>
      <c r="AY732" s="500"/>
      <c r="AZ732" s="500"/>
      <c r="BA732" s="500"/>
      <c r="BB732" s="500"/>
      <c r="BC732" s="500"/>
      <c r="BD732" s="500"/>
      <c r="BE732" s="500"/>
      <c r="BF732" s="500"/>
      <c r="BG732" s="500"/>
      <c r="BH732" s="500"/>
      <c r="BI732" s="500"/>
    </row>
    <row r="733" spans="2:61" x14ac:dyDescent="0.3">
      <c r="B733" s="1"/>
      <c r="D733" s="55"/>
      <c r="AT733" s="500"/>
      <c r="AU733" s="550"/>
      <c r="AV733" s="550"/>
      <c r="AW733" s="550"/>
      <c r="AX733" s="550"/>
      <c r="AY733" s="550"/>
      <c r="AZ733" s="550"/>
      <c r="BA733" s="550"/>
      <c r="BB733" s="550"/>
      <c r="BC733" s="550"/>
      <c r="BD733" s="550"/>
      <c r="BE733" s="550"/>
      <c r="BF733" s="550"/>
      <c r="BG733" s="550"/>
      <c r="BH733" s="550"/>
      <c r="BI733" s="500"/>
    </row>
    <row r="734" spans="2:61" ht="15" thickBot="1" x14ac:dyDescent="0.35">
      <c r="B734" s="1"/>
      <c r="D734" s="55"/>
      <c r="AT734" s="500"/>
      <c r="AU734" s="550"/>
      <c r="AV734" s="610" t="s">
        <v>160</v>
      </c>
      <c r="AW734" s="610"/>
      <c r="AX734" s="610"/>
      <c r="AY734" s="551"/>
      <c r="AZ734" s="551"/>
      <c r="BA734" s="552" t="s">
        <v>23</v>
      </c>
      <c r="BB734" s="553"/>
      <c r="BC734" s="552" t="s">
        <v>3</v>
      </c>
      <c r="BD734" s="553"/>
      <c r="BE734" s="552" t="s">
        <v>20</v>
      </c>
      <c r="BF734" s="553"/>
      <c r="BG734" s="552" t="s">
        <v>21</v>
      </c>
      <c r="BH734" s="550"/>
      <c r="BI734" s="500"/>
    </row>
    <row r="735" spans="2:61" x14ac:dyDescent="0.3">
      <c r="B735" s="1"/>
      <c r="AT735" s="500"/>
      <c r="AU735" s="550"/>
      <c r="AV735" s="551" t="s">
        <v>143</v>
      </c>
      <c r="AW735" s="551"/>
      <c r="AX735" s="551"/>
      <c r="AY735" s="551"/>
      <c r="AZ735" s="551"/>
      <c r="BA735" s="554">
        <f>+BK275</f>
        <v>13351981</v>
      </c>
      <c r="BB735" s="551"/>
      <c r="BC735" s="551"/>
      <c r="BD735" s="551"/>
      <c r="BE735" s="555">
        <f>+N143</f>
        <v>1970617</v>
      </c>
      <c r="BF735" s="551"/>
      <c r="BG735" s="556">
        <f>+BE735/BA735</f>
        <v>0.14758985951223269</v>
      </c>
      <c r="BH735" s="550"/>
      <c r="BI735" s="500"/>
    </row>
    <row r="736" spans="2:61" x14ac:dyDescent="0.3">
      <c r="B736" s="1"/>
      <c r="AT736" s="500"/>
      <c r="AU736" s="550"/>
      <c r="AV736" s="551"/>
      <c r="AW736" s="551"/>
      <c r="AX736" s="551"/>
      <c r="AY736" s="551"/>
      <c r="AZ736" s="551"/>
      <c r="BA736" s="554"/>
      <c r="BB736" s="551"/>
      <c r="BC736" s="551"/>
      <c r="BD736" s="551"/>
      <c r="BE736" s="551"/>
      <c r="BF736" s="551"/>
      <c r="BG736" s="556"/>
      <c r="BH736" s="550"/>
      <c r="BI736" s="500"/>
    </row>
    <row r="737" spans="2:68" x14ac:dyDescent="0.3">
      <c r="B737" s="1"/>
      <c r="AT737" s="500"/>
      <c r="AU737" s="550"/>
      <c r="AV737" s="551" t="s">
        <v>159</v>
      </c>
      <c r="AW737" s="551"/>
      <c r="AX737" s="551"/>
      <c r="AY737" s="551"/>
      <c r="AZ737" s="551"/>
      <c r="BA737" s="554">
        <v>52440389</v>
      </c>
      <c r="BB737" s="551"/>
      <c r="BC737" s="556">
        <f>+(BA737-BA735)/BA735</f>
        <v>2.9275362210296736</v>
      </c>
      <c r="BD737" s="551"/>
      <c r="BE737" s="555">
        <f>+N273</f>
        <v>1462688</v>
      </c>
      <c r="BF737" s="551"/>
      <c r="BG737" s="556">
        <f>+BE737/BA737</f>
        <v>2.7892394162064665E-2</v>
      </c>
      <c r="BH737" s="550"/>
      <c r="BI737" s="500"/>
    </row>
    <row r="738" spans="2:68" x14ac:dyDescent="0.3">
      <c r="B738" s="1"/>
      <c r="AT738" s="500"/>
      <c r="AU738" s="550"/>
      <c r="AV738" s="551"/>
      <c r="AW738" s="551"/>
      <c r="AX738" s="551"/>
      <c r="AY738" s="551"/>
      <c r="AZ738" s="551"/>
      <c r="BA738" s="554"/>
      <c r="BB738" s="551"/>
      <c r="BC738" s="551"/>
      <c r="BD738" s="551"/>
      <c r="BE738" s="551"/>
      <c r="BF738" s="551"/>
      <c r="BG738" s="551"/>
      <c r="BH738" s="550"/>
      <c r="BI738" s="500"/>
    </row>
    <row r="739" spans="2:68" x14ac:dyDescent="0.3">
      <c r="B739" s="1"/>
      <c r="AT739" s="500"/>
      <c r="AU739" s="550"/>
      <c r="AV739" s="631" t="s">
        <v>105</v>
      </c>
      <c r="AW739" s="631"/>
      <c r="AX739" s="631"/>
      <c r="AY739" s="631"/>
      <c r="AZ739" s="551"/>
      <c r="BA739" s="555">
        <f>+BA737-BA735</f>
        <v>39088408</v>
      </c>
      <c r="BB739" s="551"/>
      <c r="BC739" s="551"/>
      <c r="BD739" s="551"/>
      <c r="BE739" s="555">
        <f>+BE737-BE735</f>
        <v>-507929</v>
      </c>
      <c r="BF739" s="551"/>
      <c r="BG739" s="558"/>
      <c r="BH739" s="550"/>
      <c r="BI739" s="500"/>
    </row>
    <row r="740" spans="2:68" x14ac:dyDescent="0.3">
      <c r="B740" s="1"/>
      <c r="AT740" s="500"/>
      <c r="AU740" s="550"/>
      <c r="AV740" s="550"/>
      <c r="AW740" s="550"/>
      <c r="AX740" s="550"/>
      <c r="AY740" s="550"/>
      <c r="AZ740" s="550"/>
      <c r="BA740" s="550"/>
      <c r="BB740" s="550"/>
      <c r="BC740" s="550"/>
      <c r="BD740" s="550"/>
      <c r="BE740" s="550"/>
      <c r="BF740" s="550"/>
      <c r="BG740" s="550"/>
      <c r="BH740" s="550"/>
      <c r="BI740" s="500"/>
    </row>
    <row r="741" spans="2:68" x14ac:dyDescent="0.3">
      <c r="B741" s="1"/>
      <c r="AT741" s="500"/>
      <c r="AU741" s="500"/>
      <c r="AV741" s="500"/>
      <c r="AW741" s="500"/>
      <c r="AX741" s="500"/>
      <c r="AY741" s="500"/>
      <c r="AZ741" s="500"/>
      <c r="BA741" s="500"/>
      <c r="BB741" s="500"/>
      <c r="BC741" s="500"/>
      <c r="BD741" s="500"/>
      <c r="BE741" s="557"/>
      <c r="BF741" s="500"/>
      <c r="BG741" s="507"/>
      <c r="BH741" s="500"/>
      <c r="BI741" s="500"/>
    </row>
    <row r="742" spans="2:68" x14ac:dyDescent="0.3">
      <c r="B742" s="1"/>
    </row>
    <row r="743" spans="2:68" x14ac:dyDescent="0.3">
      <c r="B743" s="1"/>
    </row>
    <row r="744" spans="2:68" x14ac:dyDescent="0.3">
      <c r="B744" s="1"/>
      <c r="H744" s="1">
        <v>4000000</v>
      </c>
      <c r="AR744" s="500"/>
      <c r="AS744" s="500"/>
      <c r="AT744" s="500"/>
      <c r="AU744" s="500"/>
      <c r="AV744" s="500"/>
      <c r="AW744" s="500"/>
      <c r="AX744" s="500"/>
      <c r="AY744" s="500"/>
      <c r="AZ744" s="500"/>
      <c r="BA744" s="500"/>
      <c r="BB744" s="500"/>
      <c r="BC744" s="500"/>
      <c r="BD744" s="500"/>
      <c r="BE744" s="500"/>
      <c r="BF744" s="500"/>
      <c r="BG744" s="500"/>
      <c r="BH744" s="500"/>
      <c r="BI744" s="500"/>
    </row>
    <row r="745" spans="2:68" ht="15.6" x14ac:dyDescent="0.3">
      <c r="B745" s="1"/>
      <c r="H745" s="1"/>
      <c r="AR745" s="500"/>
      <c r="AS745" s="626" t="s">
        <v>170</v>
      </c>
      <c r="AT745" s="626"/>
      <c r="AU745" s="626"/>
      <c r="AV745" s="626"/>
      <c r="AW745" s="626"/>
      <c r="AX745" s="626"/>
      <c r="AY745" s="626"/>
      <c r="AZ745" s="626"/>
      <c r="BA745" s="626"/>
      <c r="BB745" s="626"/>
      <c r="BC745" s="626"/>
      <c r="BD745" s="626"/>
      <c r="BE745" s="626"/>
      <c r="BF745" s="626"/>
      <c r="BG745" s="626"/>
      <c r="BH745" s="626"/>
      <c r="BI745" s="500"/>
    </row>
    <row r="746" spans="2:68" x14ac:dyDescent="0.3">
      <c r="H746" s="1">
        <f>+H744/7</f>
        <v>571428.57142857148</v>
      </c>
      <c r="AR746" s="500"/>
      <c r="AS746" s="533"/>
      <c r="AT746" s="561"/>
      <c r="AU746" s="561"/>
      <c r="AV746" s="561"/>
      <c r="AW746" s="561"/>
      <c r="AX746" s="561"/>
      <c r="AY746" s="561"/>
      <c r="AZ746" s="561"/>
      <c r="BA746" s="561"/>
      <c r="BB746" s="561"/>
      <c r="BC746" s="561"/>
      <c r="BD746" s="561"/>
      <c r="BE746" s="632" t="s">
        <v>166</v>
      </c>
      <c r="BF746" s="561"/>
      <c r="BG746" s="638" t="s">
        <v>167</v>
      </c>
      <c r="BH746" s="533"/>
      <c r="BI746" s="500"/>
    </row>
    <row r="747" spans="2:68" x14ac:dyDescent="0.3">
      <c r="AR747" s="500"/>
      <c r="AS747" s="533"/>
      <c r="AT747" s="608" t="s">
        <v>19</v>
      </c>
      <c r="AU747" s="608"/>
      <c r="AV747" s="608"/>
      <c r="AW747" s="608"/>
      <c r="AX747" s="608"/>
      <c r="AY747" s="608"/>
      <c r="AZ747" s="561"/>
      <c r="BA747" s="560" t="s">
        <v>20</v>
      </c>
      <c r="BB747" s="561"/>
      <c r="BC747" s="560" t="s">
        <v>165</v>
      </c>
      <c r="BD747" s="561"/>
      <c r="BE747" s="633"/>
      <c r="BF747" s="561"/>
      <c r="BG747" s="636"/>
      <c r="BH747" s="533"/>
      <c r="BI747" s="500"/>
    </row>
    <row r="748" spans="2:68" x14ac:dyDescent="0.3">
      <c r="H748" t="s">
        <v>168</v>
      </c>
      <c r="J748">
        <v>28</v>
      </c>
      <c r="N748" s="1">
        <f>+H746*J748</f>
        <v>16000000.000000002</v>
      </c>
      <c r="AR748" s="500"/>
      <c r="AS748" s="533"/>
      <c r="AT748" s="628" t="s">
        <v>162</v>
      </c>
      <c r="AU748" s="628"/>
      <c r="AV748" s="628"/>
      <c r="AW748" s="628"/>
      <c r="AX748" s="628"/>
      <c r="AY748" s="561"/>
      <c r="AZ748" s="561"/>
      <c r="BA748" s="562">
        <f>+H174</f>
        <v>6826001</v>
      </c>
      <c r="BB748" s="561"/>
      <c r="BC748" s="561">
        <v>10</v>
      </c>
      <c r="BD748" s="561"/>
      <c r="BE748" s="563">
        <f>+BA748*BC748</f>
        <v>68260010</v>
      </c>
      <c r="BF748" s="561"/>
      <c r="BG748" s="561"/>
      <c r="BH748" s="533"/>
      <c r="BI748" s="500"/>
      <c r="BP748" s="56">
        <f>+BE748-BA748</f>
        <v>61434009</v>
      </c>
    </row>
    <row r="749" spans="2:68" x14ac:dyDescent="0.3">
      <c r="D749" s="56">
        <f>+N748+N749</f>
        <v>33714285.714285716</v>
      </c>
      <c r="H749" t="s">
        <v>169</v>
      </c>
      <c r="J749">
        <v>31</v>
      </c>
      <c r="N749" s="1">
        <f>+J749*H$746</f>
        <v>17714285.714285716</v>
      </c>
      <c r="AR749" s="500"/>
      <c r="AS749" s="533"/>
      <c r="AT749" s="628" t="s">
        <v>171</v>
      </c>
      <c r="AU749" s="628"/>
      <c r="AV749" s="628"/>
      <c r="AW749" s="628"/>
      <c r="AX749" s="628"/>
      <c r="AY749" s="561"/>
      <c r="AZ749" s="561"/>
      <c r="BA749" s="562">
        <f>+BA761-BA748</f>
        <v>3109228</v>
      </c>
      <c r="BB749" s="561"/>
      <c r="BC749" s="561">
        <v>5</v>
      </c>
      <c r="BD749" s="561"/>
      <c r="BE749" s="563">
        <f>+BA749*BC749</f>
        <v>15546140</v>
      </c>
      <c r="BF749" s="561"/>
      <c r="BG749" s="561"/>
      <c r="BH749" s="533"/>
      <c r="BI749" s="500"/>
      <c r="BP749" s="56">
        <f>+BE749-BA749</f>
        <v>12436912</v>
      </c>
    </row>
    <row r="750" spans="2:68" x14ac:dyDescent="0.3">
      <c r="D750" s="56">
        <f>+D749+N750</f>
        <v>50857142.857142866</v>
      </c>
      <c r="H750" t="s">
        <v>138</v>
      </c>
      <c r="J750">
        <v>30</v>
      </c>
      <c r="N750" s="1">
        <f>+J750*H$746</f>
        <v>17142857.142857146</v>
      </c>
      <c r="AR750" s="500"/>
      <c r="AS750" s="533"/>
      <c r="AT750" s="628" t="s">
        <v>163</v>
      </c>
      <c r="AU750" s="628"/>
      <c r="AV750" s="628"/>
      <c r="AW750" s="628"/>
      <c r="AX750" s="628"/>
      <c r="AY750" s="628"/>
      <c r="AZ750" s="628"/>
      <c r="BA750" s="562">
        <f>+BA763-BA761</f>
        <v>16784558</v>
      </c>
      <c r="BB750" s="561"/>
      <c r="BC750" s="561">
        <v>1</v>
      </c>
      <c r="BD750" s="561"/>
      <c r="BE750" s="563">
        <f>+BC750*BA750</f>
        <v>16784558</v>
      </c>
      <c r="BF750" s="561"/>
      <c r="BG750" s="561"/>
      <c r="BH750" s="533"/>
      <c r="BI750" s="500"/>
      <c r="BP750" s="56">
        <f>+BE750-BA750</f>
        <v>0</v>
      </c>
    </row>
    <row r="751" spans="2:68" x14ac:dyDescent="0.3">
      <c r="D751" s="56">
        <f>+D750+N751</f>
        <v>68571428.571428582</v>
      </c>
      <c r="H751" t="s">
        <v>139</v>
      </c>
      <c r="J751">
        <v>31</v>
      </c>
      <c r="N751" s="1">
        <f>+J751*H$746</f>
        <v>17714285.714285716</v>
      </c>
      <c r="AR751" s="500"/>
      <c r="AS751" s="533"/>
      <c r="AT751" s="569" t="s">
        <v>183</v>
      </c>
      <c r="AU751" s="561"/>
      <c r="AV751" s="561"/>
      <c r="AW751" s="561"/>
      <c r="AX751" s="561"/>
      <c r="AY751" s="561"/>
      <c r="AZ751" s="561"/>
      <c r="BA751" s="562">
        <f>SUM(D328:D386)</f>
        <v>4197929</v>
      </c>
      <c r="BB751" s="561"/>
      <c r="BC751" s="561">
        <v>1</v>
      </c>
      <c r="BD751" s="561"/>
      <c r="BE751" s="563">
        <f>+BC751*BA751</f>
        <v>4197929</v>
      </c>
      <c r="BF751" s="561"/>
      <c r="BG751" s="561"/>
      <c r="BH751" s="533"/>
      <c r="BI751" s="500"/>
      <c r="BP751" s="56">
        <f>+BE751-BA751</f>
        <v>0</v>
      </c>
    </row>
    <row r="752" spans="2:68" x14ac:dyDescent="0.3">
      <c r="D752" s="56"/>
      <c r="N752" s="1"/>
      <c r="AR752" s="500"/>
      <c r="AS752" s="533"/>
      <c r="AT752" s="569" t="s">
        <v>188</v>
      </c>
      <c r="AU752" s="561"/>
      <c r="AV752" s="561"/>
      <c r="AW752" s="561"/>
      <c r="AX752" s="561"/>
      <c r="AY752" s="561"/>
      <c r="AZ752" s="561"/>
      <c r="BA752" s="562">
        <f>SUM(D387:D509)</f>
        <v>4225210</v>
      </c>
      <c r="BB752" s="561"/>
      <c r="BC752" s="561">
        <v>1</v>
      </c>
      <c r="BD752" s="561"/>
      <c r="BE752" s="563">
        <f>+BC752*BA752</f>
        <v>4225210</v>
      </c>
      <c r="BF752" s="561"/>
      <c r="BG752" s="561"/>
      <c r="BH752" s="533"/>
      <c r="BI752" s="500"/>
      <c r="BP752" s="56"/>
    </row>
    <row r="753" spans="4:75" x14ac:dyDescent="0.3">
      <c r="AR753" s="500"/>
      <c r="AS753" s="533"/>
      <c r="AT753" s="628" t="s">
        <v>189</v>
      </c>
      <c r="AU753" s="628"/>
      <c r="AV753" s="628"/>
      <c r="AW753" s="628"/>
      <c r="AX753" s="628"/>
      <c r="AY753" s="628"/>
      <c r="AZ753" s="628"/>
      <c r="BA753" s="585">
        <f>SUM(D510:D635)</f>
        <v>11511436</v>
      </c>
      <c r="BB753" s="561"/>
      <c r="BC753" s="561"/>
      <c r="BD753" s="561"/>
      <c r="BE753" s="563"/>
      <c r="BF753" s="561"/>
      <c r="BG753" s="561"/>
      <c r="BH753" s="533"/>
      <c r="BI753" s="500"/>
      <c r="BP753" s="56">
        <f>+BA751-BA752</f>
        <v>-27281</v>
      </c>
    </row>
    <row r="754" spans="4:75" ht="15" thickBot="1" x14ac:dyDescent="0.35">
      <c r="D754" s="56">
        <f>+BE754+D751</f>
        <v>177585275.5714286</v>
      </c>
      <c r="H754" s="59">
        <f>+D754/320000000</f>
        <v>0.55495398616071434</v>
      </c>
      <c r="AR754" s="500"/>
      <c r="AS754" s="533"/>
      <c r="AT754" s="561"/>
      <c r="AU754" s="561"/>
      <c r="AV754" s="561"/>
      <c r="AW754" s="561"/>
      <c r="AX754" s="561"/>
      <c r="AY754" s="561"/>
      <c r="AZ754" s="561"/>
      <c r="BA754" s="564">
        <f>SUM(BA748:BA753)</f>
        <v>46654362</v>
      </c>
      <c r="BB754" s="561"/>
      <c r="BC754" s="561"/>
      <c r="BD754" s="561"/>
      <c r="BE754" s="564">
        <f>SUM(BE748:BE753)</f>
        <v>109013847</v>
      </c>
      <c r="BF754" s="561"/>
      <c r="BG754" s="565">
        <f>+BE754/320000000</f>
        <v>0.34066827187499998</v>
      </c>
      <c r="BH754" s="533"/>
      <c r="BI754" s="500"/>
      <c r="BP754" s="59">
        <f>+BP753/BA751</f>
        <v>-6.4986806589630271E-3</v>
      </c>
    </row>
    <row r="755" spans="4:75" ht="15" thickTop="1" x14ac:dyDescent="0.3">
      <c r="D755" s="56"/>
      <c r="H755" s="59"/>
      <c r="AR755" s="500"/>
      <c r="AS755" s="533"/>
      <c r="AT755" s="575" t="s">
        <v>185</v>
      </c>
      <c r="AU755" s="561"/>
      <c r="AV755" s="561"/>
      <c r="AW755" s="561"/>
      <c r="AX755" s="561"/>
      <c r="AY755" s="561"/>
      <c r="AZ755" s="561"/>
      <c r="BA755" s="484">
        <f>+BY775</f>
        <v>0.61144144144144141</v>
      </c>
      <c r="BB755" s="561"/>
      <c r="BC755" s="561"/>
      <c r="BD755" s="561"/>
      <c r="BE755" s="574"/>
      <c r="BF755" s="561"/>
      <c r="BG755" s="484"/>
      <c r="BH755" s="533"/>
      <c r="BI755" s="500"/>
      <c r="BP755" s="59"/>
    </row>
    <row r="756" spans="4:75" x14ac:dyDescent="0.3">
      <c r="D756" s="56"/>
      <c r="H756" s="59"/>
      <c r="AR756" s="500"/>
      <c r="AS756" s="533"/>
      <c r="AT756" s="575" t="s">
        <v>187</v>
      </c>
      <c r="AU756" s="561"/>
      <c r="AV756" s="561"/>
      <c r="AW756" s="561"/>
      <c r="AX756" s="561"/>
      <c r="AY756" s="561"/>
      <c r="AZ756" s="561"/>
      <c r="BA756" s="576">
        <f>+BA754*BA755</f>
        <v>28526410.350810811</v>
      </c>
      <c r="BB756" s="561"/>
      <c r="BC756" s="561"/>
      <c r="BD756" s="561"/>
      <c r="BE756" s="574"/>
      <c r="BF756" s="561"/>
      <c r="BG756" s="484"/>
      <c r="BH756" s="533"/>
      <c r="BI756" s="500"/>
      <c r="BP756" s="59"/>
    </row>
    <row r="757" spans="4:75" ht="15" thickBot="1" x14ac:dyDescent="0.35">
      <c r="D757" s="56"/>
      <c r="H757" s="59"/>
      <c r="AR757" s="500"/>
      <c r="AS757" s="533"/>
      <c r="AT757" s="575" t="s">
        <v>186</v>
      </c>
      <c r="AU757" s="561"/>
      <c r="AV757" s="561"/>
      <c r="AW757" s="561"/>
      <c r="AX757" s="561"/>
      <c r="AY757" s="561"/>
      <c r="AZ757" s="561"/>
      <c r="BA757" s="564">
        <f>+BA754-BA756</f>
        <v>18127951.649189189</v>
      </c>
      <c r="BB757" s="561"/>
      <c r="BC757" s="561"/>
      <c r="BD757" s="561"/>
      <c r="BE757" s="574"/>
      <c r="BF757" s="561"/>
      <c r="BG757" s="484"/>
      <c r="BH757" s="533"/>
      <c r="BI757" s="500"/>
      <c r="BP757" s="59"/>
    </row>
    <row r="758" spans="4:75" ht="15" thickTop="1" x14ac:dyDescent="0.3">
      <c r="AR758" s="500"/>
      <c r="AS758" s="533"/>
      <c r="AT758" s="561"/>
      <c r="AU758" s="561"/>
      <c r="AV758" s="561"/>
      <c r="AW758" s="561"/>
      <c r="AX758" s="561"/>
      <c r="AY758" s="561"/>
      <c r="AZ758" s="561"/>
      <c r="BA758" s="561"/>
      <c r="BB758" s="561"/>
      <c r="BC758" s="561"/>
      <c r="BD758" s="561"/>
      <c r="BE758" s="561"/>
      <c r="BF758" s="561"/>
      <c r="BG758" s="561"/>
      <c r="BH758" s="533"/>
      <c r="BI758" s="500"/>
      <c r="BP758">
        <v>35761323</v>
      </c>
      <c r="BR758" s="56">
        <f>+BA754-BP758</f>
        <v>10893039</v>
      </c>
    </row>
    <row r="759" spans="4:75" x14ac:dyDescent="0.3">
      <c r="AR759" s="500"/>
      <c r="AS759" s="500"/>
      <c r="AT759" s="500"/>
      <c r="AU759" s="500"/>
      <c r="AV759" s="500"/>
      <c r="AW759" s="500"/>
      <c r="AX759" s="500"/>
      <c r="AY759" s="500"/>
      <c r="AZ759" s="500"/>
      <c r="BA759" s="500"/>
      <c r="BB759" s="500"/>
      <c r="BC759" s="500"/>
      <c r="BD759" s="500"/>
      <c r="BE759" s="500"/>
      <c r="BF759" s="500"/>
      <c r="BG759" s="500"/>
      <c r="BH759" s="500"/>
      <c r="BI759" s="500"/>
    </row>
    <row r="760" spans="4:75" x14ac:dyDescent="0.3">
      <c r="BP760" s="586">
        <v>221538504.58886749</v>
      </c>
      <c r="BQ760" s="587"/>
      <c r="BR760" s="587"/>
      <c r="BS760" s="587"/>
      <c r="BT760" s="587"/>
    </row>
    <row r="761" spans="4:75" x14ac:dyDescent="0.3">
      <c r="AV761" t="s">
        <v>153</v>
      </c>
      <c r="BA761" s="56">
        <f>+H235</f>
        <v>9935229</v>
      </c>
    </row>
    <row r="763" spans="4:75" x14ac:dyDescent="0.3">
      <c r="AV763" t="s">
        <v>164</v>
      </c>
      <c r="BA763" s="56">
        <f>+H327</f>
        <v>26719787</v>
      </c>
    </row>
    <row r="764" spans="4:75" x14ac:dyDescent="0.3">
      <c r="BA764" s="56"/>
    </row>
    <row r="765" spans="4:75" x14ac:dyDescent="0.3">
      <c r="AR765" s="500"/>
      <c r="AS765" s="500"/>
      <c r="AT765" s="500"/>
      <c r="AU765" s="500"/>
      <c r="AV765" s="500"/>
      <c r="AW765" s="500"/>
      <c r="AX765" s="500"/>
      <c r="AY765" s="500"/>
      <c r="AZ765" s="500"/>
      <c r="BA765" s="557"/>
      <c r="BB765" s="500"/>
      <c r="BC765" s="500"/>
      <c r="BD765" s="500"/>
      <c r="BE765" s="500"/>
      <c r="BF765" s="500"/>
      <c r="BG765" s="500"/>
      <c r="BH765" s="500"/>
      <c r="BI765" s="500"/>
      <c r="BJ765" s="500"/>
      <c r="BK765" s="500"/>
      <c r="BL765" s="500"/>
      <c r="BM765" s="500"/>
      <c r="BN765" s="500"/>
      <c r="BO765" s="500"/>
      <c r="BP765" s="500"/>
      <c r="BQ765" s="500"/>
      <c r="BR765" s="500"/>
      <c r="BS765" s="500"/>
      <c r="BT765" s="500"/>
      <c r="BU765" s="500"/>
      <c r="BV765" s="500"/>
      <c r="BW765" s="500"/>
    </row>
    <row r="766" spans="4:75" ht="14.4" customHeight="1" x14ac:dyDescent="0.3">
      <c r="AR766" s="500"/>
      <c r="AS766" s="533"/>
      <c r="AT766" s="608" t="s">
        <v>176</v>
      </c>
      <c r="AU766" s="608"/>
      <c r="AV766" s="608"/>
      <c r="AW766" s="608"/>
      <c r="AX766" s="608"/>
      <c r="AY766" s="608"/>
      <c r="AZ766" s="608"/>
      <c r="BA766" s="608"/>
      <c r="BB766" s="608"/>
      <c r="BC766" s="608"/>
      <c r="BD766" s="608"/>
      <c r="BE766" s="608"/>
      <c r="BF766" s="608"/>
      <c r="BG766" s="608"/>
      <c r="BH766" s="608"/>
      <c r="BI766" s="608"/>
      <c r="BJ766" s="608"/>
      <c r="BK766" s="608"/>
      <c r="BL766" s="608"/>
      <c r="BM766" s="608"/>
      <c r="BN766" s="608"/>
      <c r="BO766" s="608"/>
      <c r="BP766" s="608"/>
      <c r="BQ766" s="608"/>
      <c r="BR766" s="608"/>
      <c r="BS766" s="608"/>
      <c r="BT766" s="608"/>
      <c r="BU766" s="608"/>
      <c r="BV766" s="608"/>
      <c r="BW766" s="500"/>
    </row>
    <row r="767" spans="4:75" ht="14.4" customHeight="1" x14ac:dyDescent="0.3">
      <c r="AR767" s="500"/>
      <c r="AS767" s="533"/>
      <c r="AT767" s="533"/>
      <c r="AU767" s="533"/>
      <c r="AV767" s="533"/>
      <c r="AW767" s="533"/>
      <c r="AX767" s="533"/>
      <c r="AY767" s="533"/>
      <c r="AZ767" s="533"/>
      <c r="BA767" s="629" t="s">
        <v>172</v>
      </c>
      <c r="BB767" s="629"/>
      <c r="BC767" s="629"/>
      <c r="BD767" s="629"/>
      <c r="BE767" s="629"/>
      <c r="BF767" s="561"/>
      <c r="BG767" s="608" t="s">
        <v>180</v>
      </c>
      <c r="BH767" s="608"/>
      <c r="BI767" s="608"/>
      <c r="BJ767" s="608"/>
      <c r="BK767" s="608"/>
      <c r="BL767" s="608"/>
      <c r="BM767" s="608"/>
      <c r="BN767" s="608"/>
      <c r="BO767" s="608"/>
      <c r="BP767" s="608"/>
      <c r="BQ767" s="533"/>
      <c r="BR767" s="635" t="s">
        <v>176</v>
      </c>
      <c r="BS767" s="635"/>
      <c r="BT767" s="635"/>
      <c r="BU767" s="635"/>
      <c r="BV767" s="635"/>
      <c r="BW767" s="500"/>
    </row>
    <row r="768" spans="4:75" x14ac:dyDescent="0.3">
      <c r="AR768" s="500"/>
      <c r="AS768" s="533"/>
      <c r="AT768" s="533"/>
      <c r="AU768" s="533"/>
      <c r="AV768" s="533"/>
      <c r="AW768" s="533"/>
      <c r="AX768" s="533"/>
      <c r="AY768" s="533"/>
      <c r="AZ768" s="533"/>
      <c r="BA768" s="570" t="s">
        <v>177</v>
      </c>
      <c r="BB768" s="571"/>
      <c r="BC768" s="572" t="s">
        <v>182</v>
      </c>
      <c r="BD768" s="571"/>
      <c r="BE768" s="572" t="s">
        <v>178</v>
      </c>
      <c r="BF768" s="561"/>
      <c r="BG768" s="570"/>
      <c r="BH768" s="571"/>
      <c r="BI768" s="630"/>
      <c r="BJ768" s="630"/>
      <c r="BK768" s="630"/>
      <c r="BL768" s="630"/>
      <c r="BM768" s="630"/>
      <c r="BN768" s="630"/>
      <c r="BO768" s="473"/>
      <c r="BP768" s="572"/>
      <c r="BQ768" s="533"/>
      <c r="BR768" s="636"/>
      <c r="BS768" s="636"/>
      <c r="BT768" s="636"/>
      <c r="BU768" s="636"/>
      <c r="BV768" s="636"/>
      <c r="BW768" s="500"/>
    </row>
    <row r="769" spans="44:90" x14ac:dyDescent="0.3">
      <c r="AR769" s="500"/>
      <c r="AS769" s="533"/>
      <c r="AT769" s="533"/>
      <c r="AU769" s="533"/>
      <c r="AV769" s="533"/>
      <c r="AW769" s="533"/>
      <c r="AX769" s="533"/>
      <c r="AY769" s="533"/>
      <c r="AZ769" s="533"/>
      <c r="BA769" s="568" t="s">
        <v>173</v>
      </c>
      <c r="BB769" s="566"/>
      <c r="BC769" s="568" t="s">
        <v>175</v>
      </c>
      <c r="BD769" s="566"/>
      <c r="BE769" s="568" t="s">
        <v>174</v>
      </c>
      <c r="BF769" s="561"/>
      <c r="BG769" s="567" t="s">
        <v>180</v>
      </c>
      <c r="BH769" s="561"/>
      <c r="BI769" s="595" t="s">
        <v>184</v>
      </c>
      <c r="BJ769" s="595"/>
      <c r="BK769" s="595"/>
      <c r="BL769" s="595"/>
      <c r="BM769" s="595"/>
      <c r="BN769" s="595"/>
      <c r="BO769" s="561"/>
      <c r="BP769" s="568" t="s">
        <v>181</v>
      </c>
      <c r="BQ769" s="533"/>
      <c r="BR769" s="637" t="s">
        <v>179</v>
      </c>
      <c r="BS769" s="637"/>
      <c r="BT769" s="637"/>
      <c r="BU769" s="637"/>
      <c r="BV769" s="637"/>
      <c r="BW769" s="500"/>
    </row>
    <row r="770" spans="44:90" x14ac:dyDescent="0.3">
      <c r="AR770" s="500"/>
      <c r="AS770" s="533"/>
      <c r="AT770" s="628" t="s">
        <v>162</v>
      </c>
      <c r="AU770" s="628"/>
      <c r="AV770" s="628"/>
      <c r="AW770" s="628"/>
      <c r="AX770" s="628"/>
      <c r="AY770" s="561"/>
      <c r="AZ770" s="561"/>
      <c r="BA770" s="562">
        <f>+BA748</f>
        <v>6826001</v>
      </c>
      <c r="BB770" s="561"/>
      <c r="BC770" s="562">
        <f>+BE770-BA770</f>
        <v>61434009</v>
      </c>
      <c r="BD770" s="561"/>
      <c r="BE770" s="562">
        <f>+BE748</f>
        <v>68260010</v>
      </c>
      <c r="BF770" s="533"/>
      <c r="BG770" s="563">
        <v>0</v>
      </c>
      <c r="BH770" s="563"/>
      <c r="BI770" s="563"/>
      <c r="BJ770" s="563"/>
      <c r="BK770" s="563"/>
      <c r="BL770" s="563"/>
      <c r="BM770" s="563"/>
      <c r="BN770" s="563">
        <f>+BG770</f>
        <v>0</v>
      </c>
      <c r="BO770" s="563"/>
      <c r="BP770" s="563">
        <f>+BN770*0.5</f>
        <v>0</v>
      </c>
      <c r="BQ770" s="561"/>
      <c r="BR770" s="586">
        <f t="shared" ref="BR770:BR775" si="2688">+BE770+BP770</f>
        <v>68260010</v>
      </c>
      <c r="BS770" s="587"/>
      <c r="BT770" s="587"/>
      <c r="BU770" s="587"/>
      <c r="BV770" s="587"/>
      <c r="BW770" s="500"/>
      <c r="CA770" s="56">
        <f>+BR770</f>
        <v>68260010</v>
      </c>
    </row>
    <row r="771" spans="44:90" x14ac:dyDescent="0.3">
      <c r="AR771" s="500"/>
      <c r="AS771" s="533"/>
      <c r="AT771" s="628" t="s">
        <v>171</v>
      </c>
      <c r="AU771" s="628"/>
      <c r="AV771" s="628"/>
      <c r="AW771" s="628"/>
      <c r="AX771" s="628"/>
      <c r="AY771" s="561"/>
      <c r="AZ771" s="561"/>
      <c r="BA771" s="562">
        <f>+BA770+BA749</f>
        <v>9935229</v>
      </c>
      <c r="BB771" s="561"/>
      <c r="BC771" s="562">
        <f>+BE771-BA771</f>
        <v>73870921</v>
      </c>
      <c r="BD771" s="561"/>
      <c r="BE771" s="562">
        <f>+BE770+BE749</f>
        <v>83806150</v>
      </c>
      <c r="BF771" s="533"/>
      <c r="BG771" s="563">
        <v>0</v>
      </c>
      <c r="BH771" s="563"/>
      <c r="BI771" s="563"/>
      <c r="BJ771" s="563"/>
      <c r="BK771" s="563"/>
      <c r="BL771" s="563"/>
      <c r="BM771" s="563"/>
      <c r="BN771" s="563">
        <f>+BN770+BG771</f>
        <v>0</v>
      </c>
      <c r="BO771" s="563"/>
      <c r="BP771" s="563">
        <f>+BN771*0.5</f>
        <v>0</v>
      </c>
      <c r="BQ771" s="561"/>
      <c r="BR771" s="586">
        <f t="shared" si="2688"/>
        <v>83806150</v>
      </c>
      <c r="BS771" s="587"/>
      <c r="BT771" s="587"/>
      <c r="BU771" s="587"/>
      <c r="BV771" s="587"/>
      <c r="BW771" s="500"/>
    </row>
    <row r="772" spans="44:90" x14ac:dyDescent="0.3">
      <c r="AR772" s="500"/>
      <c r="AS772" s="533"/>
      <c r="AT772" s="628" t="s">
        <v>163</v>
      </c>
      <c r="AU772" s="628"/>
      <c r="AV772" s="628"/>
      <c r="AW772" s="628"/>
      <c r="AX772" s="628"/>
      <c r="AY772" s="628"/>
      <c r="AZ772" s="628"/>
      <c r="BA772" s="562">
        <f>+BA771+BA750</f>
        <v>26719787</v>
      </c>
      <c r="BB772" s="561"/>
      <c r="BC772" s="562">
        <f>(+BE772-BA772)*(1-0.2)</f>
        <v>59096736.800000004</v>
      </c>
      <c r="BD772" s="561"/>
      <c r="BE772" s="562">
        <f>+BE771+BE750</f>
        <v>100590708</v>
      </c>
      <c r="BF772" s="533"/>
      <c r="BG772" s="563">
        <f>13400000+5660000</f>
        <v>19060000</v>
      </c>
      <c r="BH772" s="563"/>
      <c r="BI772" s="588"/>
      <c r="BJ772" s="588"/>
      <c r="BK772" s="588"/>
      <c r="BL772" s="588"/>
      <c r="BM772" s="588"/>
      <c r="BN772" s="588"/>
      <c r="BO772" s="563"/>
      <c r="BP772" s="563">
        <f>+BG772</f>
        <v>19060000</v>
      </c>
      <c r="BQ772" s="561"/>
      <c r="BR772" s="586">
        <f t="shared" si="2688"/>
        <v>119650708</v>
      </c>
      <c r="BS772" s="587"/>
      <c r="BT772" s="587"/>
      <c r="BU772" s="587"/>
      <c r="BV772" s="587"/>
      <c r="BW772" s="500"/>
    </row>
    <row r="773" spans="44:90" x14ac:dyDescent="0.3">
      <c r="AR773" s="500"/>
      <c r="AS773" s="533"/>
      <c r="AT773" s="569" t="s">
        <v>183</v>
      </c>
      <c r="AU773" s="561"/>
      <c r="AV773" s="561"/>
      <c r="AW773" s="561"/>
      <c r="AX773" s="561"/>
      <c r="AY773" s="561"/>
      <c r="AZ773" s="561"/>
      <c r="BA773" s="562">
        <f>+BA772+BA751</f>
        <v>30917716</v>
      </c>
      <c r="BB773" s="561"/>
      <c r="BC773" s="562">
        <f>(+BE773-BA773)*(1-0.34)</f>
        <v>48754807.859999992</v>
      </c>
      <c r="BD773" s="561"/>
      <c r="BE773" s="562">
        <f>+BE772+BE751</f>
        <v>104788637</v>
      </c>
      <c r="BF773" s="533"/>
      <c r="BG773" s="563">
        <f>53420000-BG772</f>
        <v>34360000</v>
      </c>
      <c r="BH773" s="563"/>
      <c r="BI773" s="588"/>
      <c r="BJ773" s="588"/>
      <c r="BK773" s="588"/>
      <c r="BL773" s="588"/>
      <c r="BM773" s="588"/>
      <c r="BN773" s="588"/>
      <c r="BO773" s="563"/>
      <c r="BP773" s="563">
        <f>+BP772+BG773</f>
        <v>53420000</v>
      </c>
      <c r="BQ773" s="561"/>
      <c r="BR773" s="586">
        <f t="shared" si="2688"/>
        <v>158208637</v>
      </c>
      <c r="BS773" s="587"/>
      <c r="BT773" s="587"/>
      <c r="BU773" s="587"/>
      <c r="BV773" s="587"/>
      <c r="BW773" s="500"/>
    </row>
    <row r="774" spans="44:90" x14ac:dyDescent="0.3">
      <c r="AR774" s="500"/>
      <c r="AS774" s="533"/>
      <c r="AT774" s="569" t="s">
        <v>188</v>
      </c>
      <c r="AU774" s="561"/>
      <c r="AV774" s="561"/>
      <c r="AW774" s="561"/>
      <c r="AX774" s="561"/>
      <c r="AY774" s="561"/>
      <c r="AZ774" s="561"/>
      <c r="BA774" s="562">
        <v>17702720</v>
      </c>
      <c r="BB774" s="561"/>
      <c r="BC774" s="562">
        <v>36659557</v>
      </c>
      <c r="BD774" s="561"/>
      <c r="BE774" s="562">
        <f>+BA774+BC774</f>
        <v>54362277</v>
      </c>
      <c r="BF774" s="533"/>
      <c r="BG774" s="563">
        <f>164760000-BP773</f>
        <v>111340000</v>
      </c>
      <c r="BH774" s="563"/>
      <c r="BI774" s="588"/>
      <c r="BJ774" s="588"/>
      <c r="BK774" s="588"/>
      <c r="BL774" s="588"/>
      <c r="BM774" s="588"/>
      <c r="BN774" s="588"/>
      <c r="BO774" s="563"/>
      <c r="BP774" s="563">
        <f>+BP773+BG774</f>
        <v>164760000</v>
      </c>
      <c r="BQ774" s="561"/>
      <c r="BR774" s="586">
        <f t="shared" si="2688"/>
        <v>219122277</v>
      </c>
      <c r="BS774" s="587"/>
      <c r="BT774" s="587"/>
      <c r="BU774" s="587"/>
      <c r="BV774" s="587"/>
      <c r="BW774" s="500"/>
      <c r="CL774" s="1">
        <v>333000000</v>
      </c>
    </row>
    <row r="775" spans="44:90" x14ac:dyDescent="0.3">
      <c r="AR775" s="500"/>
      <c r="AS775" s="533"/>
      <c r="AT775" s="569" t="s">
        <v>189</v>
      </c>
      <c r="AU775" s="561"/>
      <c r="AV775" s="561"/>
      <c r="AW775" s="561"/>
      <c r="AX775" s="561"/>
      <c r="AY775" s="561"/>
      <c r="AZ775" s="561"/>
      <c r="BA775" s="562">
        <f>+BA757</f>
        <v>18127951.649189189</v>
      </c>
      <c r="BB775" s="561"/>
      <c r="BC775" s="562">
        <f>+BC771*BY775</f>
        <v>45167742.416846842</v>
      </c>
      <c r="BD775" s="561"/>
      <c r="BE775" s="562">
        <f>+BA775+BC775</f>
        <v>63295694.066036031</v>
      </c>
      <c r="BF775" s="533"/>
      <c r="BG775" s="563">
        <f>203610000-BP774</f>
        <v>38850000</v>
      </c>
      <c r="BH775" s="563"/>
      <c r="BI775" s="588"/>
      <c r="BJ775" s="588"/>
      <c r="BK775" s="588"/>
      <c r="BL775" s="588"/>
      <c r="BM775" s="588"/>
      <c r="BN775" s="588"/>
      <c r="BO775" s="563"/>
      <c r="BP775" s="563">
        <f>+BP774+BG775</f>
        <v>203610000</v>
      </c>
      <c r="BQ775" s="561"/>
      <c r="BR775" s="586">
        <f t="shared" si="2688"/>
        <v>266905694.06603605</v>
      </c>
      <c r="BS775" s="586"/>
      <c r="BT775" s="586"/>
      <c r="BU775" s="586"/>
      <c r="BV775" s="586"/>
      <c r="BW775" s="500"/>
      <c r="BY775" s="59">
        <f>+BP775/CL774</f>
        <v>0.61144144144144141</v>
      </c>
      <c r="CL775" s="1"/>
    </row>
    <row r="776" spans="44:90" x14ac:dyDescent="0.3">
      <c r="AR776" s="500"/>
      <c r="AS776" s="500"/>
      <c r="AT776" s="500"/>
      <c r="AU776" s="500"/>
      <c r="AV776" s="500"/>
      <c r="AW776" s="500"/>
      <c r="AX776" s="500"/>
      <c r="AY776" s="500"/>
      <c r="AZ776" s="500"/>
      <c r="BA776" s="500"/>
      <c r="BB776" s="500"/>
      <c r="BC776" s="500"/>
      <c r="BD776" s="500"/>
      <c r="BE776" s="500"/>
      <c r="BF776" s="500"/>
      <c r="BG776" s="500"/>
      <c r="BH776" s="500"/>
      <c r="BI776" s="500"/>
      <c r="BJ776" s="500"/>
      <c r="BK776" s="500"/>
      <c r="BL776" s="500"/>
      <c r="BM776" s="500"/>
      <c r="BN776" s="500"/>
      <c r="BO776" s="500"/>
      <c r="BP776" s="500"/>
      <c r="BQ776" s="500"/>
      <c r="BR776" s="500"/>
      <c r="BS776" s="500"/>
      <c r="BT776" s="500"/>
      <c r="BU776" s="500"/>
      <c r="BV776" s="500"/>
      <c r="BW776" s="500"/>
      <c r="CL776" s="59">
        <f>+BR775/CL774</f>
        <v>0.80151860079890702</v>
      </c>
    </row>
    <row r="778" spans="44:90" x14ac:dyDescent="0.3">
      <c r="BA778" s="56">
        <f>+BR774+BA756</f>
        <v>247648687.35081083</v>
      </c>
      <c r="BC778" s="59">
        <f>+BA778/CL774</f>
        <v>0.74368975180423669</v>
      </c>
      <c r="BE778" s="56"/>
      <c r="BG778" s="1">
        <v>202530000</v>
      </c>
      <c r="BP778" s="1">
        <f>+(BP775-BP774)/2</f>
        <v>19425000</v>
      </c>
      <c r="CL778" s="56">
        <f>+CL774-BR774</f>
        <v>113877723</v>
      </c>
    </row>
    <row r="779" spans="44:90" x14ac:dyDescent="0.3">
      <c r="BG779" s="56">
        <f>+BP775-BG778</f>
        <v>1080000</v>
      </c>
      <c r="BP779" s="56">
        <v>1800000</v>
      </c>
    </row>
    <row r="780" spans="44:90" ht="15" thickBot="1" x14ac:dyDescent="0.35">
      <c r="BP780" s="578">
        <f>+BP778-BP779</f>
        <v>17625000</v>
      </c>
    </row>
    <row r="781" spans="44:90" ht="15" thickTop="1" x14ac:dyDescent="0.3">
      <c r="CL781" s="59">
        <f>+BP774/CL774</f>
        <v>0.49477477477477477</v>
      </c>
    </row>
    <row r="783" spans="44:90" x14ac:dyDescent="0.3">
      <c r="BE783" s="500"/>
      <c r="BF783" s="500"/>
      <c r="BG783" s="500"/>
      <c r="BH783" s="500"/>
      <c r="BI783" s="500"/>
      <c r="BJ783" s="500"/>
      <c r="BK783" s="500"/>
      <c r="BL783" s="500"/>
      <c r="BM783" s="500"/>
      <c r="BN783" s="500"/>
      <c r="BO783" s="500"/>
      <c r="BP783" s="500"/>
      <c r="BQ783" s="500"/>
      <c r="BR783" s="500"/>
      <c r="BS783" s="500"/>
      <c r="BT783" s="500"/>
      <c r="BU783" s="500"/>
      <c r="BV783" s="500"/>
      <c r="BW783" s="500"/>
      <c r="BX783" s="500"/>
      <c r="BY783" s="500"/>
    </row>
    <row r="784" spans="44:90" x14ac:dyDescent="0.3">
      <c r="BE784" s="500"/>
      <c r="BF784" s="500"/>
      <c r="BG784" s="500"/>
      <c r="BH784" s="500"/>
      <c r="BI784" s="500"/>
      <c r="BJ784" s="500"/>
      <c r="BK784" s="500"/>
      <c r="BL784" s="500"/>
      <c r="BM784" s="500"/>
      <c r="BN784" s="500"/>
      <c r="BO784" s="500"/>
      <c r="BP784" s="500"/>
      <c r="BQ784" s="500"/>
      <c r="BR784" s="500"/>
      <c r="BS784" s="500"/>
      <c r="BT784" s="500"/>
      <c r="BU784" s="500"/>
      <c r="BV784" s="500"/>
      <c r="BW784" s="500"/>
      <c r="BX784" s="500"/>
      <c r="BY784" s="500"/>
    </row>
    <row r="785" spans="42:90" x14ac:dyDescent="0.3">
      <c r="AP785" s="1">
        <v>1500000</v>
      </c>
      <c r="BE785" s="500"/>
      <c r="BF785" s="500"/>
      <c r="BG785" s="500"/>
      <c r="BH785" s="500"/>
      <c r="BI785" s="500"/>
      <c r="BJ785" s="500"/>
      <c r="BK785" s="500"/>
      <c r="BL785" s="500"/>
      <c r="BM785" s="500"/>
      <c r="BN785" s="500"/>
      <c r="BO785" s="500"/>
      <c r="BP785" s="500"/>
      <c r="BQ785" s="500"/>
      <c r="BR785" s="500"/>
      <c r="BS785" s="500"/>
      <c r="BT785" s="500"/>
      <c r="BU785" s="500"/>
      <c r="BV785" s="500"/>
      <c r="BW785" s="500"/>
      <c r="BX785" s="500"/>
      <c r="BY785" s="500"/>
    </row>
    <row r="786" spans="42:90" x14ac:dyDescent="0.3">
      <c r="AP786">
        <v>7</v>
      </c>
      <c r="BE786" s="500"/>
      <c r="BY786" s="500"/>
      <c r="CL786">
        <v>177090000</v>
      </c>
    </row>
    <row r="787" spans="42:90" x14ac:dyDescent="0.3">
      <c r="AP787" s="1">
        <f>+AP785*AP786</f>
        <v>10500000</v>
      </c>
      <c r="BE787" s="500"/>
      <c r="BY787" s="500"/>
      <c r="CL787" s="231">
        <f>+CL786/CL774</f>
        <v>0.53180180180180181</v>
      </c>
    </row>
    <row r="788" spans="42:90" x14ac:dyDescent="0.3">
      <c r="BE788" s="500"/>
      <c r="BY788" s="500"/>
    </row>
    <row r="789" spans="42:90" x14ac:dyDescent="0.3">
      <c r="BE789" s="500"/>
      <c r="BY789" s="500"/>
    </row>
    <row r="790" spans="42:90" x14ac:dyDescent="0.3">
      <c r="BE790" s="500"/>
      <c r="BY790" s="500"/>
      <c r="CL790" s="56">
        <f>+BR774+27420000</f>
        <v>246542277</v>
      </c>
    </row>
    <row r="791" spans="42:90" x14ac:dyDescent="0.3">
      <c r="BE791" s="500"/>
      <c r="BY791" s="500"/>
    </row>
    <row r="792" spans="42:90" x14ac:dyDescent="0.3">
      <c r="BE792" s="500"/>
      <c r="BY792" s="500"/>
      <c r="CL792" s="59">
        <f>+CL790/CL774</f>
        <v>0.74036719819819818</v>
      </c>
    </row>
    <row r="793" spans="42:90" x14ac:dyDescent="0.3">
      <c r="BE793" s="500"/>
      <c r="BY793" s="500"/>
    </row>
    <row r="794" spans="42:90" x14ac:dyDescent="0.3">
      <c r="BE794" s="500"/>
      <c r="BY794" s="500"/>
    </row>
    <row r="795" spans="42:90" x14ac:dyDescent="0.3">
      <c r="BE795" s="500"/>
      <c r="BY795" s="500"/>
    </row>
    <row r="796" spans="42:90" x14ac:dyDescent="0.3">
      <c r="BE796" s="500"/>
      <c r="BY796" s="500"/>
    </row>
    <row r="797" spans="42:90" x14ac:dyDescent="0.3">
      <c r="BE797" s="500"/>
      <c r="BY797" s="500"/>
    </row>
    <row r="798" spans="42:90" x14ac:dyDescent="0.3">
      <c r="BE798" s="500"/>
      <c r="BY798" s="500"/>
    </row>
    <row r="799" spans="42:90" x14ac:dyDescent="0.3">
      <c r="BE799" s="500"/>
      <c r="BF799" s="500"/>
      <c r="BG799" s="500"/>
      <c r="BH799" s="500"/>
      <c r="BI799" s="500"/>
      <c r="BJ799" s="500"/>
      <c r="BK799" s="500"/>
      <c r="BL799" s="500"/>
      <c r="BM799" s="500"/>
      <c r="BN799" s="500"/>
      <c r="BO799" s="500"/>
      <c r="BP799" s="500"/>
      <c r="BQ799" s="500"/>
      <c r="BR799" s="500"/>
      <c r="BS799" s="500"/>
      <c r="BT799" s="500"/>
      <c r="BU799" s="500"/>
      <c r="BV799" s="500"/>
      <c r="BW799" s="500"/>
      <c r="BX799" s="500"/>
      <c r="BY799" s="500"/>
    </row>
    <row r="800" spans="42:90" x14ac:dyDescent="0.3">
      <c r="BE800" s="500"/>
      <c r="BF800" s="500"/>
      <c r="BG800" s="500"/>
      <c r="BH800" s="500"/>
      <c r="BI800" s="500"/>
      <c r="BJ800" s="500"/>
      <c r="BK800" s="500"/>
      <c r="BL800" s="500"/>
      <c r="BM800" s="500"/>
      <c r="BN800" s="500"/>
      <c r="BO800" s="500"/>
      <c r="BP800" s="500"/>
      <c r="BQ800" s="500"/>
      <c r="BR800" s="500"/>
      <c r="BS800" s="500"/>
      <c r="BT800" s="500"/>
      <c r="BU800" s="500"/>
      <c r="BV800" s="500"/>
      <c r="BW800" s="500"/>
      <c r="BX800" s="500"/>
      <c r="BY800" s="500"/>
    </row>
    <row r="801" spans="57:77" x14ac:dyDescent="0.3">
      <c r="BE801" s="500"/>
      <c r="BF801" s="500"/>
      <c r="BG801" s="500"/>
      <c r="BH801" s="500"/>
      <c r="BI801" s="500"/>
      <c r="BJ801" s="500"/>
      <c r="BK801" s="500"/>
      <c r="BL801" s="500"/>
      <c r="BM801" s="500"/>
      <c r="BN801" s="500"/>
      <c r="BO801" s="500"/>
      <c r="BP801" s="500"/>
      <c r="BQ801" s="500"/>
      <c r="BR801" s="500"/>
      <c r="BS801" s="500"/>
      <c r="BT801" s="500"/>
      <c r="BU801" s="500"/>
      <c r="BV801" s="500"/>
      <c r="BW801" s="500"/>
      <c r="BX801" s="500"/>
      <c r="BY801" s="500"/>
    </row>
    <row r="802" spans="57:77" x14ac:dyDescent="0.3">
      <c r="BE802" s="500"/>
      <c r="BF802" s="500"/>
      <c r="BG802" s="500"/>
      <c r="BH802" s="500"/>
      <c r="BI802" s="500"/>
      <c r="BJ802" s="500"/>
      <c r="BK802" s="500"/>
      <c r="BL802" s="500"/>
      <c r="BM802" s="500"/>
      <c r="BN802" s="500"/>
      <c r="BO802" s="500"/>
      <c r="BP802" s="500"/>
      <c r="BQ802" s="500"/>
      <c r="BR802" s="500"/>
      <c r="BS802" s="500"/>
      <c r="BT802" s="500"/>
      <c r="BU802" s="500"/>
      <c r="BV802" s="500"/>
      <c r="BW802" s="500"/>
      <c r="BX802" s="500"/>
      <c r="BY802" s="500"/>
    </row>
    <row r="803" spans="57:77" x14ac:dyDescent="0.3">
      <c r="BE803" s="500"/>
      <c r="BF803" s="500"/>
      <c r="BG803" s="500"/>
      <c r="BH803" s="500"/>
      <c r="BI803" s="500"/>
      <c r="BJ803" s="500"/>
      <c r="BK803" s="500"/>
      <c r="BL803" s="500"/>
      <c r="BM803" s="500"/>
      <c r="BN803" s="500"/>
      <c r="BO803" s="500"/>
      <c r="BP803" s="500"/>
      <c r="BQ803" s="500"/>
      <c r="BR803" s="500"/>
      <c r="BS803" s="500"/>
      <c r="BT803" s="500"/>
      <c r="BU803" s="500"/>
      <c r="BV803" s="500"/>
      <c r="BW803" s="500"/>
      <c r="BX803" s="500"/>
      <c r="BY803" s="500"/>
    </row>
    <row r="804" spans="57:77" x14ac:dyDescent="0.3">
      <c r="BE804" s="500"/>
      <c r="BF804" s="500"/>
      <c r="BG804" s="500"/>
      <c r="BH804" s="500"/>
      <c r="BI804" s="500"/>
      <c r="BJ804" s="500"/>
      <c r="BK804" s="500"/>
      <c r="BL804" s="500"/>
      <c r="BM804" s="500"/>
      <c r="BN804" s="500"/>
      <c r="BO804" s="500"/>
      <c r="BP804" s="500"/>
      <c r="BQ804" s="500"/>
      <c r="BR804" s="500"/>
      <c r="BS804" s="500"/>
      <c r="BT804" s="500"/>
      <c r="BU804" s="500"/>
      <c r="BV804" s="500"/>
      <c r="BW804" s="500"/>
      <c r="BX804" s="500"/>
      <c r="BY804" s="500"/>
    </row>
    <row r="805" spans="57:77" x14ac:dyDescent="0.3">
      <c r="BE805" s="500"/>
      <c r="BF805" s="500"/>
      <c r="BG805" s="500"/>
      <c r="BH805" s="500"/>
      <c r="BI805" s="500"/>
      <c r="BJ805" s="500"/>
      <c r="BK805" s="500"/>
      <c r="BL805" s="500"/>
      <c r="BM805" s="500"/>
      <c r="BN805" s="500"/>
      <c r="BO805" s="500"/>
      <c r="BP805" s="500"/>
      <c r="BQ805" s="500"/>
      <c r="BR805" s="500"/>
      <c r="BS805" s="500"/>
      <c r="BT805" s="500"/>
      <c r="BU805" s="500"/>
      <c r="BV805" s="500"/>
      <c r="BW805" s="500"/>
      <c r="BX805" s="500"/>
      <c r="BY805" s="500"/>
    </row>
    <row r="806" spans="57:77" x14ac:dyDescent="0.3">
      <c r="BE806" s="500"/>
      <c r="BF806" s="500"/>
      <c r="BG806" s="500"/>
      <c r="BH806" s="500"/>
      <c r="BI806" s="500"/>
      <c r="BJ806" s="500"/>
      <c r="BK806" s="500"/>
      <c r="BL806" s="500"/>
      <c r="BM806" s="500"/>
      <c r="BN806" s="500"/>
      <c r="BO806" s="500"/>
      <c r="BP806" s="500"/>
      <c r="BQ806" s="500"/>
      <c r="BR806" s="500"/>
      <c r="BS806" s="500"/>
      <c r="BT806" s="500"/>
      <c r="BU806" s="500"/>
      <c r="BV806" s="500"/>
      <c r="BW806" s="500"/>
      <c r="BX806" s="500"/>
      <c r="BY806" s="500"/>
    </row>
  </sheetData>
  <mergeCells count="60">
    <mergeCell ref="BR775:BV775"/>
    <mergeCell ref="AV739:AY739"/>
    <mergeCell ref="BE746:BE747"/>
    <mergeCell ref="AV722:AX722"/>
    <mergeCell ref="BR767:BV768"/>
    <mergeCell ref="BR769:BV769"/>
    <mergeCell ref="AT749:AX749"/>
    <mergeCell ref="AT753:AZ753"/>
    <mergeCell ref="AT747:AY747"/>
    <mergeCell ref="AT750:AZ750"/>
    <mergeCell ref="AT766:BV766"/>
    <mergeCell ref="BG746:BG747"/>
    <mergeCell ref="AT748:AX748"/>
    <mergeCell ref="BP760:BT760"/>
    <mergeCell ref="BI774:BN774"/>
    <mergeCell ref="BR770:BV770"/>
    <mergeCell ref="AK679:AN679"/>
    <mergeCell ref="AS745:BH745"/>
    <mergeCell ref="H707:J707"/>
    <mergeCell ref="AK684:AN684"/>
    <mergeCell ref="BI775:BN775"/>
    <mergeCell ref="AT770:AX770"/>
    <mergeCell ref="AT771:AX771"/>
    <mergeCell ref="AT772:AZ772"/>
    <mergeCell ref="BA767:BE767"/>
    <mergeCell ref="BG767:BP767"/>
    <mergeCell ref="BI769:BN769"/>
    <mergeCell ref="BI768:BN768"/>
    <mergeCell ref="AK675:AN675"/>
    <mergeCell ref="AK685:AN685"/>
    <mergeCell ref="AV734:AX734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674:AV674"/>
    <mergeCell ref="AK676:AN676"/>
    <mergeCell ref="AK677:AN677"/>
    <mergeCell ref="AK678:AN678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BR771:BV771"/>
    <mergeCell ref="BR772:BV772"/>
    <mergeCell ref="BR774:BV774"/>
    <mergeCell ref="BI773:BN773"/>
    <mergeCell ref="BR773:BV773"/>
    <mergeCell ref="BI772:BN772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680:AP682 AR680:AR682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676"/>
  <sheetViews>
    <sheetView topLeftCell="A634" workbookViewId="0">
      <selection activeCell="Y20" sqref="Y20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1.3320312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0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39" t="s">
        <v>7</v>
      </c>
      <c r="F7" s="640"/>
      <c r="G7" s="644">
        <v>0.7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5"/>
    </row>
    <row r="8" spans="3:40" x14ac:dyDescent="0.3">
      <c r="E8" s="641" t="s">
        <v>110</v>
      </c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3"/>
    </row>
    <row r="9" spans="3:40" x14ac:dyDescent="0.3">
      <c r="E9" s="659" t="s">
        <v>35</v>
      </c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1"/>
      <c r="Q9" s="657" t="s">
        <v>103</v>
      </c>
      <c r="R9" s="5"/>
      <c r="S9" s="654" t="s">
        <v>4</v>
      </c>
      <c r="T9" s="655"/>
      <c r="U9" s="656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8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1" t="s">
        <v>46</v>
      </c>
      <c r="AE14" s="652"/>
      <c r="AF14" s="653"/>
      <c r="AG14" s="193"/>
      <c r="AH14" s="649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0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+K664</f>
        <v>5102844</v>
      </c>
      <c r="AG16" s="187"/>
      <c r="AH16" s="201">
        <f>+AJ31</f>
        <v>15925.959405770656</v>
      </c>
      <c r="AI16" s="201"/>
      <c r="AJ16" s="202">
        <f>+S664</f>
        <v>96918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1055519</v>
      </c>
      <c r="AG17" s="188"/>
      <c r="AH17" s="149">
        <v>15314</v>
      </c>
      <c r="AI17" s="201"/>
      <c r="AJ17" s="148">
        <v>20050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1954488</v>
      </c>
      <c r="AG18" s="188"/>
      <c r="AH18" s="149">
        <v>15267</v>
      </c>
      <c r="AI18" s="201"/>
      <c r="AJ18" s="148">
        <v>36050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8112851</v>
      </c>
      <c r="AG19" s="188"/>
      <c r="AH19" s="188"/>
      <c r="AI19" s="188"/>
      <c r="AJ19" s="206">
        <f>SUM(AJ16:AJ18)</f>
        <v>153018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Table'!H661</f>
        <v>0.1641999354400871</v>
      </c>
      <c r="AG21" s="188"/>
      <c r="AH21" s="188"/>
      <c r="AI21" s="188"/>
      <c r="AJ21" s="208">
        <f>+AJ19/'Main Table'!AA661</f>
        <v>0.20111137105020357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1" t="s">
        <v>120</v>
      </c>
      <c r="AB25" s="652"/>
      <c r="AC25" s="652"/>
      <c r="AD25" s="652"/>
      <c r="AE25" s="652"/>
      <c r="AF25" s="652"/>
      <c r="AG25" s="652"/>
      <c r="AH25" s="652"/>
      <c r="AI25" s="652"/>
      <c r="AJ25" s="652"/>
      <c r="AK25" s="653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+E664</f>
        <v>3184372</v>
      </c>
      <c r="AE27" s="155"/>
      <c r="AF27" s="186">
        <v>16369</v>
      </c>
      <c r="AG27" s="155"/>
      <c r="AH27" s="177">
        <f>+AD27/AD$31</f>
        <v>0.51708091906891496</v>
      </c>
      <c r="AI27" s="177"/>
      <c r="AJ27" s="155">
        <f>+AF27*AH27</f>
        <v>8464.0975642390695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+G664</f>
        <v>1443915</v>
      </c>
      <c r="AE28" s="155"/>
      <c r="AF28" s="186">
        <v>16256</v>
      </c>
      <c r="AG28" s="155"/>
      <c r="AH28" s="177">
        <f>+AD28/AD$31</f>
        <v>0.23446409378596228</v>
      </c>
      <c r="AI28" s="177"/>
      <c r="AJ28" s="155">
        <f>+AF28*AH28</f>
        <v>3811.4483085846027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+I664</f>
        <v>474557</v>
      </c>
      <c r="AE29" s="155"/>
      <c r="AF29" s="186">
        <v>13310</v>
      </c>
      <c r="AG29" s="155"/>
      <c r="AH29" s="177">
        <f>+AD29/AD$31</f>
        <v>7.7058952192327737E-2</v>
      </c>
      <c r="AI29" s="177"/>
      <c r="AJ29" s="155">
        <f>+AF29*AH29</f>
        <v>1025.6546536798821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1055519</v>
      </c>
      <c r="AE30" s="237"/>
      <c r="AF30" s="155">
        <f>+AH17</f>
        <v>15314</v>
      </c>
      <c r="AG30" s="237"/>
      <c r="AH30" s="177">
        <f>+AD30/AD$31</f>
        <v>0.1713960349527951</v>
      </c>
      <c r="AI30" s="237"/>
      <c r="AJ30" s="155">
        <f>+AF30*AH30</f>
        <v>2624.758879267104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6158363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15925.959405770656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6" t="s">
        <v>29</v>
      </c>
      <c r="AB36" s="647"/>
      <c r="AC36" s="647"/>
      <c r="AD36" s="647"/>
      <c r="AE36" s="647"/>
      <c r="AF36" s="647"/>
      <c r="AG36" s="647"/>
      <c r="AH36" s="647"/>
      <c r="AI36" s="648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Table'!AA661</f>
        <v>760862</v>
      </c>
      <c r="AJ49" s="56">
        <f>+AJ19</f>
        <v>153018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153018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607844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255294.47999999998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352549.52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0.46335540479088194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662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657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" si="99">SUM(E553:I553)</f>
        <v>3840282</v>
      </c>
      <c r="L553" s="6"/>
      <c r="M553" s="438">
        <f t="shared" ref="M553" si="100">+(K553-K552)/K552</f>
        <v>2.1196928415548521E-3</v>
      </c>
      <c r="N553" s="29"/>
      <c r="O553" s="29"/>
      <c r="P553" s="29"/>
      <c r="Q553" s="332">
        <f t="shared" ref="Q553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ref="K554" si="102">SUM(E554:I554)</f>
        <v>3847488</v>
      </c>
      <c r="L554" s="6"/>
      <c r="M554" s="438">
        <f t="shared" ref="M554" si="103">+(K554-K553)/K553</f>
        <v>1.8764247000610892E-3</v>
      </c>
      <c r="N554" s="29"/>
      <c r="O554" s="29"/>
      <c r="P554" s="29"/>
      <c r="Q554" s="332">
        <f t="shared" ref="Q554" si="104">+K554-K553</f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ref="K555" si="105">SUM(E555:I555)</f>
        <v>3854994</v>
      </c>
      <c r="L555" s="6"/>
      <c r="M555" s="438">
        <f t="shared" ref="M555" si="106">+(K555-K554)/K554</f>
        <v>1.9508832776086631E-3</v>
      </c>
      <c r="N555" s="29"/>
      <c r="O555" s="29"/>
      <c r="P555" s="29"/>
      <c r="Q555" s="332">
        <f t="shared" ref="Q555" si="107">+K555-K554</f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ref="K556" si="108">SUM(E556:I556)</f>
        <v>3865800</v>
      </c>
      <c r="L556" s="6"/>
      <c r="M556" s="438">
        <f t="shared" ref="M556" si="109">+(K556-K555)/K555</f>
        <v>2.8031172032952582E-3</v>
      </c>
      <c r="N556" s="29"/>
      <c r="O556" s="29"/>
      <c r="P556" s="29"/>
      <c r="Q556" s="332">
        <f t="shared" ref="Q556" si="110">+K556-K555</f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ref="K557" si="111">SUM(E557:I557)</f>
        <v>3875720</v>
      </c>
      <c r="L557" s="6"/>
      <c r="M557" s="438">
        <f t="shared" ref="M557" si="112">+(K557-K556)/K556</f>
        <v>2.5660924000206944E-3</v>
      </c>
      <c r="N557" s="29"/>
      <c r="O557" s="29"/>
      <c r="P557" s="29"/>
      <c r="Q557" s="332">
        <f t="shared" ref="Q557" si="113">+K557-K556</f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ref="K558" si="114">SUM(E558:I558)</f>
        <v>3884102</v>
      </c>
      <c r="L558" s="6"/>
      <c r="M558" s="438">
        <f t="shared" ref="M558" si="115">+(K558-K557)/K557</f>
        <v>2.162694931522401E-3</v>
      </c>
      <c r="N558" s="29"/>
      <c r="O558" s="29"/>
      <c r="P558" s="29"/>
      <c r="Q558" s="332">
        <f t="shared" ref="Q558" si="116">+K558-K557</f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ref="K559" si="117">SUM(E559:I559)</f>
        <v>3891229</v>
      </c>
      <c r="L559" s="6"/>
      <c r="M559" s="438">
        <f t="shared" ref="M559" si="118">+(K559-K558)/K558</f>
        <v>1.8349157668876874E-3</v>
      </c>
      <c r="N559" s="29"/>
      <c r="O559" s="29"/>
      <c r="P559" s="29"/>
      <c r="Q559" s="332">
        <f t="shared" ref="Q559" si="119">+K559-K558</f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ref="K560" si="120">SUM(E560:I560)</f>
        <v>3897741</v>
      </c>
      <c r="L560" s="6"/>
      <c r="M560" s="438">
        <f t="shared" ref="M560" si="121">+(K560-K559)/K559</f>
        <v>1.673507264671393E-3</v>
      </c>
      <c r="N560" s="29"/>
      <c r="O560" s="29"/>
      <c r="P560" s="29"/>
      <c r="Q560" s="332">
        <f t="shared" ref="Q560" si="122">+K560-K559</f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ref="K561" si="123">SUM(E561:I561)</f>
        <v>3905648</v>
      </c>
      <c r="L561" s="6"/>
      <c r="M561" s="438">
        <f t="shared" ref="M561" si="124">+(K561-K560)/K560</f>
        <v>2.0286109313061079E-3</v>
      </c>
      <c r="N561" s="29"/>
      <c r="O561" s="29"/>
      <c r="P561" s="29"/>
      <c r="Q561" s="332">
        <f t="shared" ref="Q561" si="125">+K561-K560</f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ref="K562" si="126">SUM(E562:I562)</f>
        <v>3913047</v>
      </c>
      <c r="L562" s="6"/>
      <c r="M562" s="438">
        <f t="shared" ref="M562" si="127">+(K562-K561)/K561</f>
        <v>1.8944359553139454E-3</v>
      </c>
      <c r="N562" s="29"/>
      <c r="O562" s="29"/>
      <c r="P562" s="29"/>
      <c r="Q562" s="332">
        <f t="shared" ref="Q562" si="128">+K562-K561</f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ref="K563" si="129">SUM(E563:I563)</f>
        <v>3920942</v>
      </c>
      <c r="L563" s="6"/>
      <c r="M563" s="438">
        <f t="shared" ref="M563" si="130">+(K563-K562)/K562</f>
        <v>2.0176092952627453E-3</v>
      </c>
      <c r="N563" s="29"/>
      <c r="O563" s="29"/>
      <c r="P563" s="29"/>
      <c r="Q563" s="332">
        <f t="shared" ref="Q563" si="131">+K563-K562</f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ref="K564" si="132">SUM(E564:I564)</f>
        <v>3929740</v>
      </c>
      <c r="L564" s="6"/>
      <c r="M564" s="438">
        <f t="shared" ref="M564" si="133">+(K564-K563)/K563</f>
        <v>2.2438485445589349E-3</v>
      </c>
      <c r="N564" s="29"/>
      <c r="O564" s="29"/>
      <c r="P564" s="29"/>
      <c r="Q564" s="332">
        <f t="shared" ref="Q564" si="134">+K564-K563</f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ref="K565" si="135">SUM(E565:I565)</f>
        <v>3936070</v>
      </c>
      <c r="L565" s="6"/>
      <c r="M565" s="438">
        <f t="shared" ref="M565" si="136">+(K565-K564)/K564</f>
        <v>1.6107935893977718E-3</v>
      </c>
      <c r="N565" s="29"/>
      <c r="O565" s="29"/>
      <c r="P565" s="29"/>
      <c r="Q565" s="332">
        <f t="shared" ref="Q565" si="137">+K565-K564</f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ref="K566:K567" si="138">SUM(E566:I566)</f>
        <v>3941000</v>
      </c>
      <c r="L566" s="6"/>
      <c r="M566" s="438">
        <f t="shared" ref="M566:M567" si="139">+(K566-K565)/K565</f>
        <v>1.2525183749272752E-3</v>
      </c>
      <c r="N566" s="29"/>
      <c r="O566" s="29"/>
      <c r="P566" s="29"/>
      <c r="Q566" s="332">
        <f t="shared" ref="Q566:Q567" si="140">+K566-K565</f>
        <v>4930</v>
      </c>
      <c r="R566" s="6"/>
      <c r="S566" s="7">
        <f t="shared" ref="S566" si="141"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138"/>
        <v>3949161</v>
      </c>
      <c r="L567" s="6"/>
      <c r="M567" s="438">
        <f t="shared" si="139"/>
        <v>2.0707942146663285E-3</v>
      </c>
      <c r="N567" s="29"/>
      <c r="O567" s="29"/>
      <c r="P567" s="29"/>
      <c r="Q567" s="332">
        <f t="shared" si="140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ref="K568" si="142">SUM(E568:I568)</f>
        <v>3954218</v>
      </c>
      <c r="L568" s="6"/>
      <c r="M568" s="438">
        <f t="shared" ref="M568" si="143">+(K568-K567)/K567</f>
        <v>1.2805251545834671E-3</v>
      </c>
      <c r="N568" s="29"/>
      <c r="O568" s="29"/>
      <c r="P568" s="29"/>
      <c r="Q568" s="332">
        <f t="shared" ref="Q568" si="144">+K568-K567</f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ref="K569" si="145">SUM(E569:I569)</f>
        <v>3964178</v>
      </c>
      <c r="L569" s="6"/>
      <c r="M569" s="438">
        <f t="shared" ref="M569" si="146">+(K569-K568)/K568</f>
        <v>2.5188292602987493E-3</v>
      </c>
      <c r="N569" s="29"/>
      <c r="O569" s="29"/>
      <c r="P569" s="29"/>
      <c r="Q569" s="332">
        <f t="shared" ref="Q569" si="147">+K569-K568</f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ref="K570" si="148">SUM(E570:I570)</f>
        <v>3971598</v>
      </c>
      <c r="L570" s="6"/>
      <c r="M570" s="438">
        <f t="shared" ref="M570" si="149">+(K570-K569)/K569</f>
        <v>1.8717625696928846E-3</v>
      </c>
      <c r="N570" s="29"/>
      <c r="O570" s="29"/>
      <c r="P570" s="29"/>
      <c r="Q570" s="332">
        <f t="shared" ref="Q570" si="150">+K570-K569</f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ref="K571" si="151">SUM(E571:I571)</f>
        <v>3979753</v>
      </c>
      <c r="L571" s="6"/>
      <c r="M571" s="438">
        <f t="shared" ref="M571" si="152">+(K571-K570)/K570</f>
        <v>2.0533296673026827E-3</v>
      </c>
      <c r="N571" s="29"/>
      <c r="O571" s="29"/>
      <c r="P571" s="29"/>
      <c r="Q571" s="332">
        <f t="shared" ref="Q571" si="153">+K571-K570</f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ref="K572" si="154">SUM(E572:I572)</f>
        <v>3985232</v>
      </c>
      <c r="L572" s="6"/>
      <c r="M572" s="438">
        <f t="shared" ref="M572" si="155">+(K572-K571)/K571</f>
        <v>1.3767186054008879E-3</v>
      </c>
      <c r="N572" s="29"/>
      <c r="O572" s="29"/>
      <c r="P572" s="29"/>
      <c r="Q572" s="332">
        <f t="shared" ref="Q572" si="156">+K572-K571</f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ref="K573" si="157">SUM(E573:I573)</f>
        <v>3990337</v>
      </c>
      <c r="L573" s="6"/>
      <c r="M573" s="438">
        <f t="shared" ref="M573" si="158">+(K573-K572)/K572</f>
        <v>1.2809793758556591E-3</v>
      </c>
      <c r="N573" s="29"/>
      <c r="O573" s="29"/>
      <c r="P573" s="29"/>
      <c r="Q573" s="332">
        <f t="shared" ref="Q573" si="159">+K573-K572</f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ref="K574" si="160">SUM(E574:I574)</f>
        <v>3998412</v>
      </c>
      <c r="L574" s="6"/>
      <c r="M574" s="438">
        <f t="shared" ref="M574" si="161">+(K574-K573)/K573</f>
        <v>2.0236386049599319E-3</v>
      </c>
      <c r="N574" s="29"/>
      <c r="O574" s="29"/>
      <c r="P574" s="29"/>
      <c r="Q574" s="332">
        <f t="shared" ref="Q574" si="162">+K574-K573</f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ref="K575" si="163">SUM(E575:I575)</f>
        <v>4004361</v>
      </c>
      <c r="L575" s="6"/>
      <c r="M575" s="438">
        <f t="shared" ref="M575" si="164">+(K575-K574)/K574</f>
        <v>1.4878406727470805E-3</v>
      </c>
      <c r="N575" s="29"/>
      <c r="O575" s="29"/>
      <c r="P575" s="29"/>
      <c r="Q575" s="332">
        <f t="shared" ref="Q575" si="165">+K575-K574</f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ref="K576" si="166">SUM(E576:I576)</f>
        <v>4012773</v>
      </c>
      <c r="L576" s="6"/>
      <c r="M576" s="438">
        <f t="shared" ref="M576" si="167">+(K576-K575)/K575</f>
        <v>2.1007097012482141E-3</v>
      </c>
      <c r="N576" s="29"/>
      <c r="O576" s="29"/>
      <c r="P576" s="29"/>
      <c r="Q576" s="332">
        <f t="shared" ref="Q576" si="168">+K576-K575</f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ref="K577" si="169">SUM(E577:I577)</f>
        <v>4020908</v>
      </c>
      <c r="L577" s="6"/>
      <c r="M577" s="438">
        <f t="shared" ref="M577" si="170">+(K577-K576)/K576</f>
        <v>2.0272763996368598E-3</v>
      </c>
      <c r="N577" s="29"/>
      <c r="O577" s="29"/>
      <c r="P577" s="29"/>
      <c r="Q577" s="332">
        <f t="shared" ref="Q577" si="171">+K577-K576</f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ref="K578" si="172">SUM(E578:I578)</f>
        <v>4029100</v>
      </c>
      <c r="L578" s="6"/>
      <c r="M578" s="438">
        <f t="shared" ref="M578" si="173">+(K578-K577)/K577</f>
        <v>2.0373507675380785E-3</v>
      </c>
      <c r="N578" s="29"/>
      <c r="O578" s="29"/>
      <c r="P578" s="29"/>
      <c r="Q578" s="332">
        <f t="shared" ref="Q578" si="174">+K578-K577</f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ref="K579" si="175">SUM(E579:I579)</f>
        <v>4034698</v>
      </c>
      <c r="L579" s="6"/>
      <c r="M579" s="438">
        <f t="shared" ref="M579" si="176">+(K579-K578)/K578</f>
        <v>1.3893921719490706E-3</v>
      </c>
      <c r="N579" s="29"/>
      <c r="O579" s="29"/>
      <c r="P579" s="29"/>
      <c r="Q579" s="332">
        <f t="shared" ref="Q579" si="177">+K579-K578</f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ref="K580" si="178">SUM(E580:I580)</f>
        <v>4038338</v>
      </c>
      <c r="L580" s="6"/>
      <c r="M580" s="438">
        <f t="shared" ref="M580" si="179">+(K580-K579)/K579</f>
        <v>9.0217409084893097E-4</v>
      </c>
      <c r="N580" s="29"/>
      <c r="O580" s="29"/>
      <c r="P580" s="29"/>
      <c r="Q580" s="332">
        <f t="shared" ref="Q580" si="180">+K580-K579</f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ref="K581" si="181">SUM(E581:I581)</f>
        <v>4045188</v>
      </c>
      <c r="L581" s="6"/>
      <c r="M581" s="438">
        <f t="shared" ref="M581" si="182">+(K581-K580)/K580</f>
        <v>1.6962423650521575E-3</v>
      </c>
      <c r="N581" s="29"/>
      <c r="O581" s="29"/>
      <c r="P581" s="29"/>
      <c r="Q581" s="332">
        <f t="shared" ref="Q581" si="183">+K581-K580</f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ref="K582" si="184">SUM(E582:I582)</f>
        <v>4052038</v>
      </c>
      <c r="L582" s="6"/>
      <c r="M582" s="438">
        <f t="shared" ref="M582" si="185">+(K582-K581)/K581</f>
        <v>1.6933699991199421E-3</v>
      </c>
      <c r="N582" s="29"/>
      <c r="O582" s="29"/>
      <c r="P582" s="29"/>
      <c r="Q582" s="332">
        <f t="shared" ref="Q582" si="186">+K582-K581</f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ref="K583" si="187">SUM(E583:I583)</f>
        <v>4059557</v>
      </c>
      <c r="L583" s="6"/>
      <c r="M583" s="438">
        <f t="shared" ref="M583" si="188">+(K583-K582)/K582</f>
        <v>1.8556094488748624E-3</v>
      </c>
      <c r="N583" s="29"/>
      <c r="O583" s="29"/>
      <c r="P583" s="29"/>
      <c r="Q583" s="332">
        <f t="shared" ref="Q583" si="189">+K583-K582</f>
        <v>7519</v>
      </c>
      <c r="R583" s="6"/>
      <c r="S583" s="7">
        <f t="shared" ref="S583" si="190"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ref="K584" si="191">SUM(E584:I584)</f>
        <v>4066605</v>
      </c>
      <c r="L584" s="6"/>
      <c r="M584" s="438">
        <f t="shared" ref="M584" si="192">+(K584-K583)/K583</f>
        <v>1.7361500281927315E-3</v>
      </c>
      <c r="N584" s="29"/>
      <c r="O584" s="29"/>
      <c r="P584" s="29"/>
      <c r="Q584" s="332">
        <f t="shared" ref="Q584" si="193">+K584-K583</f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" si="194">SUM(E585:I585)</f>
        <v>4074705</v>
      </c>
      <c r="L585" s="6"/>
      <c r="M585" s="438">
        <f t="shared" ref="M585" si="195">+(K585-K584)/K584</f>
        <v>1.9918334827208443E-3</v>
      </c>
      <c r="N585" s="29"/>
      <c r="O585" s="29"/>
      <c r="P585" s="29"/>
      <c r="Q585" s="332">
        <f t="shared" ref="Q585" si="196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ref="K586" si="197">SUM(E586:I586)</f>
        <v>4080425</v>
      </c>
      <c r="L586" s="6"/>
      <c r="M586" s="438">
        <f t="shared" ref="M586" si="198">+(K586-K585)/K585</f>
        <v>1.403782605121107E-3</v>
      </c>
      <c r="N586" s="29"/>
      <c r="O586" s="29"/>
      <c r="P586" s="29"/>
      <c r="Q586" s="332">
        <f t="shared" ref="Q586" si="199">+K586-K585</f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ref="K587" si="200">SUM(E587:I587)</f>
        <v>4084654</v>
      </c>
      <c r="L587" s="6"/>
      <c r="M587" s="438">
        <f t="shared" ref="M587" si="201">+(K587-K586)/K586</f>
        <v>1.0364116482964396E-3</v>
      </c>
      <c r="N587" s="29"/>
      <c r="O587" s="29"/>
      <c r="P587" s="29"/>
      <c r="Q587" s="332">
        <f t="shared" ref="Q587" si="202">+K587-K586</f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ref="K588" si="203">SUM(E588:I588)</f>
        <v>4091503</v>
      </c>
      <c r="L588" s="6"/>
      <c r="M588" s="438">
        <f t="shared" ref="M588" si="204">+(K588-K587)/K587</f>
        <v>1.676763809125571E-3</v>
      </c>
      <c r="N588" s="29"/>
      <c r="O588" s="29"/>
      <c r="P588" s="29"/>
      <c r="Q588" s="332">
        <f t="shared" ref="Q588" si="205">+K588-K587</f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ref="K589" si="206">SUM(E589:I589)</f>
        <v>4096690</v>
      </c>
      <c r="L589" s="6"/>
      <c r="M589" s="438">
        <f t="shared" ref="M589" si="207">+(K589-K588)/K588</f>
        <v>1.267749284309458E-3</v>
      </c>
      <c r="N589" s="29"/>
      <c r="O589" s="29"/>
      <c r="P589" s="29"/>
      <c r="Q589" s="332">
        <f t="shared" ref="Q589" si="208">+K589-K588</f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ref="K590" si="209">SUM(E590:I590)</f>
        <v>4102955</v>
      </c>
      <c r="L590" s="6"/>
      <c r="M590" s="438">
        <f t="shared" ref="M590" si="210">+(K590-K589)/K589</f>
        <v>1.5292833970839874E-3</v>
      </c>
      <c r="N590" s="29"/>
      <c r="O590" s="29"/>
      <c r="P590" s="29"/>
      <c r="Q590" s="332">
        <f t="shared" ref="Q590" si="211">+K590-K589</f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ref="K591" si="212">SUM(E591:I591)</f>
        <v>4109196</v>
      </c>
      <c r="L591" s="6"/>
      <c r="M591" s="438">
        <f t="shared" ref="M591" si="213">+(K591-K590)/K590</f>
        <v>1.5210988178032661E-3</v>
      </c>
      <c r="N591" s="29"/>
      <c r="O591" s="29"/>
      <c r="P591" s="29"/>
      <c r="Q591" s="332">
        <f t="shared" ref="Q591" si="214">+K591-K590</f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ref="K592" si="215">SUM(E592:I592)</f>
        <v>4115025</v>
      </c>
      <c r="L592" s="6"/>
      <c r="M592" s="438">
        <f t="shared" ref="M592" si="216">+(K592-K591)/K591</f>
        <v>1.4185256677948679E-3</v>
      </c>
      <c r="N592" s="29"/>
      <c r="O592" s="29"/>
      <c r="P592" s="29"/>
      <c r="Q592" s="332">
        <f t="shared" ref="Q592" si="217">+K592-K591</f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ref="K593" si="218">SUM(E593:I593)</f>
        <v>4119795</v>
      </c>
      <c r="L593" s="6"/>
      <c r="M593" s="438">
        <f t="shared" ref="M593" si="219">+(K593-K592)/K592</f>
        <v>1.1591667122313959E-3</v>
      </c>
      <c r="N593" s="29"/>
      <c r="O593" s="29"/>
      <c r="P593" s="29"/>
      <c r="Q593" s="332">
        <f t="shared" ref="Q593" si="220">+K593-K592</f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ref="K594" si="221">SUM(E594:I594)</f>
        <v>4122877</v>
      </c>
      <c r="L594" s="6"/>
      <c r="M594" s="438">
        <f t="shared" ref="M594" si="222">+(K594-K593)/K593</f>
        <v>7.4809547562439398E-4</v>
      </c>
      <c r="N594" s="29"/>
      <c r="O594" s="29"/>
      <c r="P594" s="29"/>
      <c r="Q594" s="332">
        <f t="shared" ref="Q594" si="223">+K594-K593</f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ref="K595" si="224">SUM(E595:I595)</f>
        <v>4129387</v>
      </c>
      <c r="L595" s="6"/>
      <c r="M595" s="438">
        <f t="shared" ref="M595" si="225">+(K595-K594)/K594</f>
        <v>1.5789944740044392E-3</v>
      </c>
      <c r="N595" s="29"/>
      <c r="O595" s="29"/>
      <c r="P595" s="29"/>
      <c r="Q595" s="332">
        <f t="shared" ref="Q595" si="226">+K595-K594</f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ref="K596" si="227">SUM(E596:I596)</f>
        <v>4133546</v>
      </c>
      <c r="L596" s="6"/>
      <c r="M596" s="438">
        <f t="shared" ref="M596" si="228">+(K596-K595)/K595</f>
        <v>1.0071712823235023E-3</v>
      </c>
      <c r="N596" s="29"/>
      <c r="O596" s="29"/>
      <c r="P596" s="29"/>
      <c r="Q596" s="332">
        <f t="shared" ref="Q596" si="229">+K596-K595</f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ref="K597" si="230">SUM(E597:I597)</f>
        <v>4139348</v>
      </c>
      <c r="L597" s="6"/>
      <c r="M597" s="438">
        <f t="shared" ref="M597" si="231">+(K597-K596)/K596</f>
        <v>1.4036374580082089E-3</v>
      </c>
      <c r="N597" s="29"/>
      <c r="O597" s="29"/>
      <c r="P597" s="29"/>
      <c r="Q597" s="332">
        <f t="shared" ref="Q597" si="232">+K597-K596</f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ref="K598" si="233">SUM(E598:I598)</f>
        <v>4145190</v>
      </c>
      <c r="L598" s="6"/>
      <c r="M598" s="438">
        <f t="shared" ref="M598" si="234">+(K598-K597)/K597</f>
        <v>1.411333379073226E-3</v>
      </c>
      <c r="N598" s="29"/>
      <c r="O598" s="29"/>
      <c r="P598" s="29"/>
      <c r="Q598" s="332">
        <f t="shared" ref="Q598" si="235">+K598-K597</f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ref="K599" si="236">SUM(E599:I599)</f>
        <v>4152501</v>
      </c>
      <c r="L599" s="6"/>
      <c r="M599" s="438">
        <f t="shared" ref="M599" si="237">+(K599-K598)/K598</f>
        <v>1.7637309749372165E-3</v>
      </c>
      <c r="N599" s="29"/>
      <c r="O599" s="29"/>
      <c r="P599" s="29"/>
      <c r="Q599" s="332">
        <f t="shared" ref="Q599" si="238">+K599-K598</f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ref="K600" si="239">SUM(E600:I600)</f>
        <v>4155583</v>
      </c>
      <c r="L600" s="6"/>
      <c r="M600" s="438">
        <f t="shared" ref="M600" si="240">+(K600-K599)/K599</f>
        <v>7.4220331313586683E-4</v>
      </c>
      <c r="N600" s="29"/>
      <c r="O600" s="29"/>
      <c r="P600" s="29"/>
      <c r="Q600" s="332">
        <f t="shared" ref="Q600" si="241">+K600-K599</f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ref="K601" si="242">SUM(E601:I601)</f>
        <v>4158128</v>
      </c>
      <c r="L601" s="6"/>
      <c r="M601" s="438">
        <f t="shared" ref="M601" si="243">+(K601-K600)/K600</f>
        <v>6.1242911042806746E-4</v>
      </c>
      <c r="N601" s="29"/>
      <c r="O601" s="29"/>
      <c r="P601" s="29"/>
      <c r="Q601" s="332">
        <f t="shared" ref="Q601" si="244">+K601-K600</f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ref="K602" si="245">SUM(E602:I602)</f>
        <v>4167942</v>
      </c>
      <c r="L602" s="6"/>
      <c r="M602" s="438">
        <f t="shared" ref="M602" si="246">+(K602-K601)/K601</f>
        <v>2.360196703901371E-3</v>
      </c>
      <c r="N602" s="29"/>
      <c r="O602" s="29"/>
      <c r="P602" s="29"/>
      <c r="Q602" s="332">
        <f t="shared" ref="Q602" si="247">+K602-K601</f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ref="K603" si="248">SUM(E603:I603)</f>
        <v>4172527</v>
      </c>
      <c r="L603" s="6"/>
      <c r="M603" s="438">
        <f t="shared" ref="M603" si="249">+(K603-K602)/K602</f>
        <v>1.1000632926273927E-3</v>
      </c>
      <c r="N603" s="29"/>
      <c r="O603" s="29"/>
      <c r="P603" s="29"/>
      <c r="Q603" s="332">
        <f t="shared" ref="Q603" si="250">+K603-K602</f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ref="K604" si="251">SUM(E604:I604)</f>
        <v>4178230</v>
      </c>
      <c r="L604" s="6"/>
      <c r="M604" s="438">
        <f t="shared" ref="M604" si="252">+(K604-K603)/K603</f>
        <v>1.3667976264743163E-3</v>
      </c>
      <c r="N604" s="29"/>
      <c r="O604" s="29"/>
      <c r="P604" s="29"/>
      <c r="Q604" s="332">
        <f t="shared" ref="Q604" si="253">+K604-K603</f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ref="K605" si="254">SUM(E605:I605)</f>
        <v>4184800</v>
      </c>
      <c r="L605" s="6"/>
      <c r="M605" s="438">
        <f t="shared" ref="M605" si="255">+(K605-K604)/K604</f>
        <v>1.572436175126788E-3</v>
      </c>
      <c r="N605" s="29"/>
      <c r="O605" s="29"/>
      <c r="P605" s="29"/>
      <c r="Q605" s="332">
        <f t="shared" ref="Q605" si="256">+K605-K604</f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ref="K606" si="257">SUM(E606:I606)</f>
        <v>4191365</v>
      </c>
      <c r="L606" s="6"/>
      <c r="M606" s="438">
        <f t="shared" ref="M606" si="258">+(K606-K605)/K605</f>
        <v>1.5687727012043586E-3</v>
      </c>
      <c r="N606" s="29"/>
      <c r="O606" s="29"/>
      <c r="P606" s="29"/>
      <c r="Q606" s="332">
        <f t="shared" ref="Q606" si="259">+K606-K605</f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ref="K607" si="260">SUM(E607:I607)</f>
        <v>4196877</v>
      </c>
      <c r="L607" s="6"/>
      <c r="M607" s="438">
        <f t="shared" ref="M607" si="261">+(K607-K606)/K606</f>
        <v>1.3150847039091083E-3</v>
      </c>
      <c r="N607" s="29"/>
      <c r="O607" s="29"/>
      <c r="P607" s="29"/>
      <c r="Q607" s="332">
        <f t="shared" ref="Q607" si="262">+K607-K606</f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ref="K608" si="263">SUM(E608:I608)</f>
        <v>4201735</v>
      </c>
      <c r="L608" s="6"/>
      <c r="M608" s="438">
        <f t="shared" ref="M608" si="264">+(K608-K607)/K607</f>
        <v>1.1575273709474925E-3</v>
      </c>
      <c r="N608" s="29"/>
      <c r="O608" s="29"/>
      <c r="P608" s="29"/>
      <c r="Q608" s="332">
        <f t="shared" ref="Q608" si="265">+K608-K607</f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3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ref="K609" si="266">SUM(E609:I609)</f>
        <v>4208746</v>
      </c>
      <c r="L609" s="6"/>
      <c r="M609" s="438">
        <f t="shared" ref="M609" si="267">+(K609-K608)/K608</f>
        <v>1.6685964250482241E-3</v>
      </c>
      <c r="N609" s="29"/>
      <c r="O609" s="29"/>
      <c r="P609" s="29"/>
      <c r="Q609" s="332">
        <f t="shared" ref="Q609" si="268">+K609-K608</f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3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ref="K610" si="269">SUM(E610:I610)</f>
        <v>4214734</v>
      </c>
      <c r="L610" s="6"/>
      <c r="M610" s="438">
        <f t="shared" ref="M610" si="270">+(K610-K609)/K609</f>
        <v>1.4227515749346718E-3</v>
      </c>
      <c r="N610" s="29"/>
      <c r="O610" s="29"/>
      <c r="P610" s="29"/>
      <c r="Q610" s="332">
        <f t="shared" ref="Q610" si="271">+K610-K609</f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3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ref="K611" si="272">SUM(E611:I611)</f>
        <v>4222008</v>
      </c>
      <c r="L611" s="6"/>
      <c r="M611" s="438">
        <f t="shared" ref="M611" si="273">+(K611-K610)/K610</f>
        <v>1.7258503146343281E-3</v>
      </c>
      <c r="N611" s="29"/>
      <c r="O611" s="29"/>
      <c r="P611" s="29"/>
      <c r="Q611" s="332">
        <f t="shared" ref="Q611" si="274">+K611-K610</f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3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ref="K612" si="275">SUM(E612:I612)</f>
        <v>4231019</v>
      </c>
      <c r="L612" s="6"/>
      <c r="M612" s="438">
        <f t="shared" ref="M612" si="276">+(K612-K611)/K611</f>
        <v>2.1342924977877827E-3</v>
      </c>
      <c r="N612" s="29"/>
      <c r="O612" s="29"/>
      <c r="P612" s="29"/>
      <c r="Q612" s="332">
        <f t="shared" ref="Q612" si="277">+K612-K611</f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3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ref="K613" si="278">SUM(E613:I613)</f>
        <v>4239542</v>
      </c>
      <c r="L613" s="6"/>
      <c r="M613" s="438">
        <f t="shared" ref="M613" si="279">+(K613-K612)/K612</f>
        <v>2.0144083493834463E-3</v>
      </c>
      <c r="N613" s="29"/>
      <c r="O613" s="29"/>
      <c r="P613" s="29"/>
      <c r="Q613" s="332">
        <f t="shared" ref="Q613" si="280">+K613-K612</f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3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ref="K614" si="281">SUM(E614:I614)</f>
        <v>4246586</v>
      </c>
      <c r="L614" s="6"/>
      <c r="M614" s="438">
        <f t="shared" ref="M614" si="282">+(K614-K613)/K613</f>
        <v>1.6615002280906759E-3</v>
      </c>
      <c r="N614" s="29"/>
      <c r="O614" s="29"/>
      <c r="P614" s="29"/>
      <c r="Q614" s="332">
        <f t="shared" ref="Q614" si="283">+K614-K613</f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3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ref="K615" si="284">SUM(E615:I615)</f>
        <v>4252678</v>
      </c>
      <c r="L615" s="6"/>
      <c r="M615" s="438">
        <f t="shared" ref="M615" si="285">+(K615-K614)/K614</f>
        <v>1.434564141642251E-3</v>
      </c>
      <c r="N615" s="29"/>
      <c r="O615" s="29"/>
      <c r="P615" s="29"/>
      <c r="Q615" s="332">
        <f t="shared" ref="Q615" si="286">+K615-K614</f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3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ref="K616" si="287">SUM(E616:I616)</f>
        <v>4262779</v>
      </c>
      <c r="L616" s="6"/>
      <c r="M616" s="438">
        <f t="shared" ref="M616" si="288">+(K616-K615)/K615</f>
        <v>2.3752092211072645E-3</v>
      </c>
      <c r="N616" s="29"/>
      <c r="O616" s="29"/>
      <c r="P616" s="29"/>
      <c r="Q616" s="332">
        <f t="shared" ref="Q616" si="289">+K616-K615</f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3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" si="290">SUM(E617:I617)</f>
        <v>4270086</v>
      </c>
      <c r="L617" s="6"/>
      <c r="M617" s="438">
        <f t="shared" ref="M617" si="291">+(K617-K616)/K616</f>
        <v>1.7141400011588684E-3</v>
      </c>
      <c r="N617" s="29"/>
      <c r="O617" s="29"/>
      <c r="P617" s="29"/>
      <c r="Q617" s="332">
        <f t="shared" ref="Q617" si="292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3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ref="K618" si="293">SUM(E618:I618)</f>
        <v>4278943</v>
      </c>
      <c r="L618" s="6"/>
      <c r="M618" s="438">
        <f t="shared" ref="M618" si="294">+(K618-K617)/K617</f>
        <v>2.0741971004799437E-3</v>
      </c>
      <c r="N618" s="29"/>
      <c r="O618" s="29"/>
      <c r="P618" s="29"/>
      <c r="Q618" s="332">
        <f t="shared" ref="Q618" si="295">+K618-K617</f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3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ref="K619" si="296">SUM(E619:I619)</f>
        <v>4290266</v>
      </c>
      <c r="L619" s="6"/>
      <c r="M619" s="438">
        <f t="shared" ref="M619" si="297">+(K619-K618)/K618</f>
        <v>2.6462142636627783E-3</v>
      </c>
      <c r="N619" s="29"/>
      <c r="O619" s="29"/>
      <c r="P619" s="29"/>
      <c r="Q619" s="332">
        <f t="shared" ref="Q619" si="298">+K619-K618</f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3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ref="K620" si="299">SUM(E620:I620)</f>
        <v>4300955</v>
      </c>
      <c r="L620" s="6"/>
      <c r="M620" s="438">
        <f t="shared" ref="M620" si="300">+(K620-K619)/K619</f>
        <v>2.4914539098508113E-3</v>
      </c>
      <c r="N620" s="29"/>
      <c r="O620" s="29"/>
      <c r="P620" s="29"/>
      <c r="Q620" s="332">
        <f t="shared" ref="Q620" si="301">+K620-K619</f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3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ref="K621" si="302">SUM(E621:I621)</f>
        <v>4309043</v>
      </c>
      <c r="L621" s="6"/>
      <c r="M621" s="438">
        <f t="shared" ref="M621" si="303">+(K621-K620)/K620</f>
        <v>1.8805125838331255E-3</v>
      </c>
      <c r="N621" s="29"/>
      <c r="O621" s="29"/>
      <c r="P621" s="29"/>
      <c r="Q621" s="332">
        <f t="shared" ref="Q621" si="304">+K621-K620</f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3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ref="K622" si="305">SUM(E622:I622)</f>
        <v>4321579</v>
      </c>
      <c r="L622" s="6"/>
      <c r="M622" s="438">
        <f t="shared" ref="M622" si="306">+(K622-K621)/K621</f>
        <v>2.9092306574800947E-3</v>
      </c>
      <c r="N622" s="29"/>
      <c r="O622" s="29"/>
      <c r="P622" s="29"/>
      <c r="Q622" s="332">
        <f t="shared" ref="Q622" si="307">+K622-K621</f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3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ref="K623" si="308">SUM(E623:I623)</f>
        <v>4328092</v>
      </c>
      <c r="L623" s="6"/>
      <c r="M623" s="438">
        <f t="shared" ref="M623" si="309">+(K623-K622)/K622</f>
        <v>1.5070880342578489E-3</v>
      </c>
      <c r="N623" s="29"/>
      <c r="O623" s="29"/>
      <c r="P623" s="29"/>
      <c r="Q623" s="332">
        <f t="shared" ref="Q623" si="310">+K623-K622</f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3">
      <c r="C624" s="158">
        <f t="shared" ref="C624:C650" si="311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ref="K624" si="312">SUM(E624:I624)</f>
        <v>4336950</v>
      </c>
      <c r="L624" s="6"/>
      <c r="M624" s="438">
        <f t="shared" ref="M624" si="313">+(K624-K623)/K623</f>
        <v>2.0466293230365713E-3</v>
      </c>
      <c r="N624" s="29"/>
      <c r="O624" s="29"/>
      <c r="P624" s="29"/>
      <c r="Q624" s="332">
        <f t="shared" ref="Q624" si="314">+K624-K623</f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3">
      <c r="C625" s="158">
        <f t="shared" si="311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ref="K625" si="315">SUM(E625:I625)</f>
        <v>4347074</v>
      </c>
      <c r="L625" s="6"/>
      <c r="M625" s="438">
        <f t="shared" ref="M625" si="316">+(K625-K624)/K624</f>
        <v>2.3343594000391982E-3</v>
      </c>
      <c r="N625" s="29"/>
      <c r="O625" s="29"/>
      <c r="P625" s="29"/>
      <c r="Q625" s="332">
        <f t="shared" ref="Q625" si="317">+K625-K624</f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3">
      <c r="C626" s="158">
        <f t="shared" si="311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ref="K626" si="318">SUM(E626:I626)</f>
        <v>4361768</v>
      </c>
      <c r="L626" s="6"/>
      <c r="M626" s="438">
        <f t="shared" ref="M626" si="319">+(K626-K625)/K625</f>
        <v>3.3802047078103571E-3</v>
      </c>
      <c r="N626" s="29"/>
      <c r="O626" s="29"/>
      <c r="P626" s="29"/>
      <c r="Q626" s="332">
        <f t="shared" ref="Q626" si="320">+K626-K625</f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3">
      <c r="C627" s="158">
        <f t="shared" si="311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ref="K627" si="321">SUM(E627:I627)</f>
        <v>4368876</v>
      </c>
      <c r="L627" s="6"/>
      <c r="M627" s="438">
        <f t="shared" ref="M627" si="322">+(K627-K626)/K626</f>
        <v>1.6296144132379347E-3</v>
      </c>
      <c r="N627" s="29"/>
      <c r="O627" s="29"/>
      <c r="P627" s="29"/>
      <c r="Q627" s="332">
        <f t="shared" ref="Q627" si="323">+K627-K626</f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3">
      <c r="C628" s="158">
        <f t="shared" si="311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ref="K628" si="324">SUM(E628:I628)</f>
        <v>4374324</v>
      </c>
      <c r="L628" s="6"/>
      <c r="M628" s="438">
        <f t="shared" ref="M628" si="325">+(K628-K627)/K627</f>
        <v>1.2470026615541388E-3</v>
      </c>
      <c r="N628" s="29"/>
      <c r="O628" s="29"/>
      <c r="P628" s="29"/>
      <c r="Q628" s="332">
        <f t="shared" ref="Q628" si="326">+K628-K627</f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3">
      <c r="C629" s="347">
        <f t="shared" si="311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ref="K629" si="327">SUM(E629:I629)</f>
        <v>4381021</v>
      </c>
      <c r="L629" s="6"/>
      <c r="M629" s="438">
        <f t="shared" ref="M629" si="328">+(K629-K628)/K628</f>
        <v>1.5309794153336607E-3</v>
      </c>
      <c r="N629" s="29"/>
      <c r="O629" s="29"/>
      <c r="P629" s="29"/>
      <c r="Q629" s="332">
        <f t="shared" ref="Q629" si="329">+K629-K628</f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3">
      <c r="C630" s="158">
        <f t="shared" si="311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ref="K630" si="330">SUM(E630:I630)</f>
        <v>4397650</v>
      </c>
      <c r="L630" s="6"/>
      <c r="M630" s="438">
        <f t="shared" ref="M630" si="331">+(K630-K629)/K629</f>
        <v>3.7956905479339179E-3</v>
      </c>
      <c r="N630" s="29"/>
      <c r="O630" s="29"/>
      <c r="P630" s="29"/>
      <c r="Q630" s="332">
        <f t="shared" ref="Q630" si="332">+K630-K629</f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3">
      <c r="C631" s="158">
        <f t="shared" si="311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ref="K631" si="333">SUM(E631:I631)</f>
        <v>4417646</v>
      </c>
      <c r="L631" s="6"/>
      <c r="M631" s="438">
        <f t="shared" ref="M631" si="334">+(K631-K630)/K630</f>
        <v>4.546973951997089E-3</v>
      </c>
      <c r="N631" s="29"/>
      <c r="O631" s="29"/>
      <c r="P631" s="29"/>
      <c r="Q631" s="332">
        <f t="shared" ref="Q631" si="335">+K631-K630</f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3">
      <c r="C632" s="158">
        <f t="shared" si="311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ref="K632" si="336">SUM(E632:I632)</f>
        <v>4435094</v>
      </c>
      <c r="L632" s="6"/>
      <c r="M632" s="438">
        <f t="shared" ref="M632" si="337">+(K632-K631)/K631</f>
        <v>3.9496147948477542E-3</v>
      </c>
      <c r="N632" s="29"/>
      <c r="O632" s="29"/>
      <c r="P632" s="29"/>
      <c r="Q632" s="332">
        <f t="shared" ref="Q632" si="338">+K632-K631</f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3">
      <c r="C633" s="158">
        <f t="shared" si="311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ref="K633" si="339">SUM(E633:I633)</f>
        <v>4442392</v>
      </c>
      <c r="L633" s="6"/>
      <c r="M633" s="438">
        <f t="shared" ref="M633" si="340">+(K633-K632)/K632</f>
        <v>1.6455119102323423E-3</v>
      </c>
      <c r="N633" s="29"/>
      <c r="O633" s="29"/>
      <c r="P633" s="29"/>
      <c r="Q633" s="332">
        <f t="shared" ref="Q633" si="341">+K633-K632</f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3">
      <c r="C634" s="158">
        <f t="shared" si="311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ref="K634" si="342">SUM(E634:I634)</f>
        <v>4451638</v>
      </c>
      <c r="L634" s="6"/>
      <c r="M634" s="438">
        <f t="shared" ref="M634" si="343">+(K634-K633)/K633</f>
        <v>2.0813111494888338E-3</v>
      </c>
      <c r="N634" s="29"/>
      <c r="O634" s="29"/>
      <c r="P634" s="29"/>
      <c r="Q634" s="332">
        <f t="shared" ref="Q634" si="344">+K634-K633</f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3">
      <c r="C635" s="158">
        <f t="shared" si="311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ref="K635" si="345">SUM(E635:I635)</f>
        <v>4467627</v>
      </c>
      <c r="L635" s="6"/>
      <c r="M635" s="438">
        <f t="shared" ref="M635" si="346">+(K635-K634)/K634</f>
        <v>3.5917116351329554E-3</v>
      </c>
      <c r="N635" s="29"/>
      <c r="O635" s="29"/>
      <c r="P635" s="29"/>
      <c r="Q635" s="332">
        <f t="shared" ref="Q635" si="347">+K635-K634</f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3">
      <c r="C636" s="347">
        <f t="shared" si="311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ref="K636" si="348">SUM(E636:I636)</f>
        <v>4475946</v>
      </c>
      <c r="L636" s="6"/>
      <c r="M636" s="438">
        <f t="shared" ref="M636" si="349">+(K636-K635)/K635</f>
        <v>1.862062343163384E-3</v>
      </c>
      <c r="N636" s="29"/>
      <c r="O636" s="29"/>
      <c r="P636" s="29"/>
      <c r="Q636" s="332">
        <f t="shared" ref="Q636" si="350">+K636-K635</f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3">
      <c r="C637" s="158">
        <f t="shared" si="311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ref="K637" si="351">SUM(E637:I637)</f>
        <v>4502919</v>
      </c>
      <c r="L637" s="6"/>
      <c r="M637" s="438">
        <f t="shared" ref="M637" si="352">+(K637-K636)/K636</f>
        <v>6.0262121124785685E-3</v>
      </c>
      <c r="N637" s="29"/>
      <c r="O637" s="29"/>
      <c r="P637" s="29"/>
      <c r="Q637" s="332">
        <f t="shared" ref="Q637" si="353">+K637-K636</f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3">
      <c r="C638" s="158">
        <f t="shared" si="311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ref="K638" si="354">SUM(E638:I638)</f>
        <v>4509332</v>
      </c>
      <c r="L638" s="6"/>
      <c r="M638" s="438">
        <f t="shared" ref="M638" si="355">+(K638-K637)/K637</f>
        <v>1.424187288290107E-3</v>
      </c>
      <c r="N638" s="29"/>
      <c r="O638" s="29"/>
      <c r="P638" s="29"/>
      <c r="Q638" s="332">
        <f t="shared" ref="Q638" si="356">+K638-K637</f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3">
      <c r="C639" s="158">
        <f t="shared" si="311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ref="K639" si="357">SUM(E639:I639)</f>
        <v>4523845</v>
      </c>
      <c r="L639" s="6"/>
      <c r="M639" s="438">
        <f t="shared" ref="M639" si="358">+(K639-K638)/K638</f>
        <v>3.2184367884201029E-3</v>
      </c>
      <c r="N639" s="29"/>
      <c r="O639" s="29"/>
      <c r="P639" s="29"/>
      <c r="Q639" s="332">
        <f t="shared" ref="Q639" si="359">+K639-K638</f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3">
      <c r="C640" s="158">
        <f t="shared" si="311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ref="K640" si="360">SUM(E640:I640)</f>
        <v>4543861</v>
      </c>
      <c r="L640" s="6"/>
      <c r="M640" s="438">
        <f t="shared" ref="M640" si="361">+(K640-K639)/K639</f>
        <v>4.4245547758599161E-3</v>
      </c>
      <c r="N640" s="29"/>
      <c r="O640" s="29"/>
      <c r="P640" s="29"/>
      <c r="Q640" s="332">
        <f t="shared" ref="Q640" si="362">+K640-K639</f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3">
      <c r="C641" s="158">
        <f t="shared" si="311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ref="K641" si="363">SUM(E641:I641)</f>
        <v>4563930</v>
      </c>
      <c r="L641" s="6"/>
      <c r="M641" s="438">
        <f t="shared" ref="M641" si="364">+(K641-K640)/K640</f>
        <v>4.4167284166483087E-3</v>
      </c>
      <c r="N641" s="29"/>
      <c r="O641" s="29"/>
      <c r="P641" s="29"/>
      <c r="Q641" s="332">
        <f t="shared" ref="Q641" si="365">+K641-K640</f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3">
      <c r="C642" s="158">
        <f t="shared" si="311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ref="K642" si="366">SUM(E642:I642)</f>
        <v>4578350</v>
      </c>
      <c r="L642" s="6"/>
      <c r="M642" s="438">
        <f t="shared" ref="M642" si="367">+(K642-K641)/K641</f>
        <v>3.1595576619273301E-3</v>
      </c>
      <c r="N642" s="29"/>
      <c r="O642" s="29"/>
      <c r="P642" s="29"/>
      <c r="Q642" s="332">
        <f t="shared" ref="Q642" si="368">+K642-K641</f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3">
      <c r="C643" s="347">
        <f t="shared" si="311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ref="K643" si="369">SUM(E643:I643)</f>
        <v>4589399</v>
      </c>
      <c r="L643" s="6"/>
      <c r="M643" s="438">
        <f t="shared" ref="M643" si="370">+(K643-K642)/K642</f>
        <v>2.4133148404993066E-3</v>
      </c>
      <c r="N643" s="29"/>
      <c r="O643" s="29"/>
      <c r="P643" s="29"/>
      <c r="Q643" s="332">
        <f t="shared" ref="Q643" si="371">+K643-K642</f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3">
      <c r="C644" s="158">
        <f t="shared" si="311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ref="K644" si="372">SUM(E644:I644)</f>
        <v>4610795</v>
      </c>
      <c r="L644" s="6"/>
      <c r="M644" s="438">
        <f t="shared" ref="M644" si="373">+(K644-K643)/K643</f>
        <v>4.6620483422774965E-3</v>
      </c>
      <c r="N644" s="29"/>
      <c r="O644" s="29"/>
      <c r="P644" s="29"/>
      <c r="Q644" s="332">
        <f t="shared" ref="Q644" si="374">+K644-K643</f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3">
      <c r="C645" s="158">
        <f t="shared" si="311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ref="K645" si="375">SUM(E645:I645)</f>
        <v>4630319</v>
      </c>
      <c r="L645" s="6"/>
      <c r="M645" s="438">
        <f t="shared" ref="M645" si="376">+(K645-K644)/K644</f>
        <v>4.2344107686418499E-3</v>
      </c>
      <c r="N645" s="29"/>
      <c r="O645" s="29"/>
      <c r="P645" s="29"/>
      <c r="Q645" s="332">
        <f t="shared" ref="Q645" si="377">+K645-K644</f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3">
      <c r="C646" s="158">
        <f t="shared" si="311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ref="K646" si="378">SUM(E646:I646)</f>
        <v>4649711</v>
      </c>
      <c r="L646" s="6"/>
      <c r="M646" s="438">
        <f t="shared" ref="M646" si="379">+(K646-K645)/K645</f>
        <v>4.1880483828436012E-3</v>
      </c>
      <c r="N646" s="29"/>
      <c r="O646" s="29"/>
      <c r="P646" s="29"/>
      <c r="Q646" s="332">
        <f t="shared" ref="Q646" si="380">+K646-K645</f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3">
      <c r="C647" s="158">
        <f t="shared" si="311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ref="K647" si="381">SUM(E647:I647)</f>
        <v>4676923</v>
      </c>
      <c r="L647" s="6"/>
      <c r="M647" s="438">
        <f t="shared" ref="M647" si="382">+(K647-K646)/K646</f>
        <v>5.852406740978095E-3</v>
      </c>
      <c r="N647" s="29"/>
      <c r="O647" s="29"/>
      <c r="P647" s="29"/>
      <c r="Q647" s="332">
        <f t="shared" ref="Q647" si="383">+K647-K646</f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3">
      <c r="C648" s="158">
        <f t="shared" si="311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ref="K648" si="384">SUM(E648:I648)</f>
        <v>4706660</v>
      </c>
      <c r="L648" s="6"/>
      <c r="M648" s="438">
        <f t="shared" ref="M648" si="385">+(K648-K647)/K647</f>
        <v>6.3582402361552675E-3</v>
      </c>
      <c r="N648" s="29"/>
      <c r="O648" s="29"/>
      <c r="P648" s="29"/>
      <c r="Q648" s="332">
        <f t="shared" ref="Q648" si="386">+K648-K647</f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3">
      <c r="C649" s="158">
        <f t="shared" si="311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" si="387">SUM(E649:I649)</f>
        <v>4728391</v>
      </c>
      <c r="L649" s="6"/>
      <c r="M649" s="438">
        <f t="shared" ref="M649" si="388">+(K649-K648)/K648</f>
        <v>4.6170745284341763E-3</v>
      </c>
      <c r="N649" s="29"/>
      <c r="O649" s="29"/>
      <c r="P649" s="29"/>
      <c r="Q649" s="332">
        <f t="shared" ref="Q649" si="389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3">
      <c r="C650" s="347">
        <f t="shared" si="311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ref="K650" si="390">SUM(E650:I650)</f>
        <v>4761699</v>
      </c>
      <c r="L650" s="6"/>
      <c r="M650" s="438">
        <f t="shared" ref="M650" si="391">+(K650-K649)/K649</f>
        <v>7.0442567038132E-3</v>
      </c>
      <c r="N650" s="29"/>
      <c r="O650" s="29"/>
      <c r="P650" s="29"/>
      <c r="Q650" s="332">
        <f t="shared" ref="Q650" si="392">+K650-K649</f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3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ref="K651" si="393">SUM(E651:I651)</f>
        <v>4797581</v>
      </c>
      <c r="L651" s="6"/>
      <c r="M651" s="438">
        <f t="shared" ref="M651" si="394">+(K651-K650)/K650</f>
        <v>7.5355456109258484E-3</v>
      </c>
      <c r="N651" s="29"/>
      <c r="O651" s="29"/>
      <c r="P651" s="29"/>
      <c r="Q651" s="332">
        <f t="shared" ref="Q651" si="395">+K651-K650</f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3">
      <c r="C652" s="158">
        <f t="shared" ref="C652:C661" si="396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ref="K652" si="397">SUM(E652:I652)</f>
        <v>4838000</v>
      </c>
      <c r="L652" s="6"/>
      <c r="M652" s="438">
        <f t="shared" ref="M652" si="398">+(K652-K651)/K651</f>
        <v>8.4248707838387726E-3</v>
      </c>
      <c r="N652" s="29"/>
      <c r="O652" s="29"/>
      <c r="P652" s="29"/>
      <c r="Q652" s="332">
        <f t="shared" ref="Q652" si="399">+K652-K651</f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3">
      <c r="C653" s="158">
        <f t="shared" si="396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ref="K653" si="400">SUM(E653:I653)</f>
        <v>4879827</v>
      </c>
      <c r="L653" s="6"/>
      <c r="M653" s="438">
        <f t="shared" ref="M653" si="401">+(K653-K652)/K652</f>
        <v>8.6455146754857385E-3</v>
      </c>
      <c r="N653" s="29"/>
      <c r="O653" s="29"/>
      <c r="P653" s="29"/>
      <c r="Q653" s="332">
        <f t="shared" ref="Q653" si="402">+K653-K652</f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3">
      <c r="C654" s="158">
        <f t="shared" si="396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ref="K654" si="403">SUM(E654:I654)</f>
        <v>4936775</v>
      </c>
      <c r="L654" s="6"/>
      <c r="M654" s="438">
        <f t="shared" ref="M654" si="404">+(K654-K653)/K653</f>
        <v>1.16700858452564E-2</v>
      </c>
      <c r="N654" s="29"/>
      <c r="O654" s="29"/>
      <c r="P654" s="29"/>
      <c r="Q654" s="332">
        <f t="shared" ref="Q654" si="405">+K654-K653</f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3">
      <c r="C655" s="158">
        <f t="shared" si="396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ref="K655" si="406">SUM(E655:I655)</f>
        <v>4986854</v>
      </c>
      <c r="L655" s="6"/>
      <c r="M655" s="438">
        <f t="shared" ref="M655" si="407">+(K655-K654)/K654</f>
        <v>1.0144071787756177E-2</v>
      </c>
      <c r="N655" s="29"/>
      <c r="O655" s="29"/>
      <c r="P655" s="29"/>
      <c r="Q655" s="332">
        <f t="shared" ref="Q655" si="408">+K655-K654</f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3">
      <c r="C656" s="158">
        <f t="shared" si="396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ref="K656" si="409">SUM(E656:I656)</f>
        <v>5006315</v>
      </c>
      <c r="L656" s="6"/>
      <c r="M656" s="438">
        <f t="shared" ref="M656" si="410">+(K656-K655)/K655</f>
        <v>3.9024603487489307E-3</v>
      </c>
      <c r="N656" s="29"/>
      <c r="O656" s="29"/>
      <c r="P656" s="29"/>
      <c r="Q656" s="332">
        <f t="shared" ref="Q656" si="411">+K656-K655</f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41" x14ac:dyDescent="0.3">
      <c r="C657" s="347">
        <f t="shared" si="396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ref="K657" si="412">SUM(E657:I657)</f>
        <v>5102844</v>
      </c>
      <c r="L657" s="6"/>
      <c r="M657" s="438">
        <f t="shared" ref="M657" si="413">+(K657-K656)/K656</f>
        <v>1.9281447531767377E-2</v>
      </c>
      <c r="N657" s="29"/>
      <c r="O657" s="29"/>
      <c r="P657" s="29"/>
      <c r="Q657" s="332">
        <f t="shared" ref="Q657" si="414">+K657-K656</f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41" x14ac:dyDescent="0.3">
      <c r="C658" s="158">
        <f t="shared" si="396"/>
        <v>44557</v>
      </c>
      <c r="E658" s="241"/>
      <c r="F658" s="7"/>
      <c r="G658" s="7"/>
      <c r="H658" s="7"/>
      <c r="I658" s="7"/>
      <c r="J658" s="244"/>
      <c r="K658" s="7"/>
      <c r="L658" s="6"/>
      <c r="M658" s="438"/>
      <c r="N658" s="29"/>
      <c r="O658" s="29"/>
      <c r="P658" s="29"/>
      <c r="Q658" s="332"/>
      <c r="R658" s="6"/>
      <c r="S658" s="7"/>
      <c r="T658" s="6"/>
      <c r="U658" s="243"/>
      <c r="Y658" s="56"/>
    </row>
    <row r="659" spans="3:41" x14ac:dyDescent="0.3">
      <c r="C659" s="158">
        <f t="shared" si="396"/>
        <v>44558</v>
      </c>
      <c r="E659" s="241"/>
      <c r="F659" s="7"/>
      <c r="G659" s="7"/>
      <c r="H659" s="7"/>
      <c r="I659" s="7"/>
      <c r="J659" s="244"/>
      <c r="K659" s="7"/>
      <c r="L659" s="6"/>
      <c r="M659" s="438"/>
      <c r="N659" s="29"/>
      <c r="O659" s="29"/>
      <c r="P659" s="29"/>
      <c r="Q659" s="332"/>
      <c r="R659" s="6"/>
      <c r="S659" s="7"/>
      <c r="T659" s="6"/>
      <c r="U659" s="243"/>
      <c r="Y659" s="56"/>
    </row>
    <row r="660" spans="3:41" x14ac:dyDescent="0.3">
      <c r="C660" s="158">
        <f t="shared" si="396"/>
        <v>44559</v>
      </c>
      <c r="E660" s="241"/>
      <c r="F660" s="7"/>
      <c r="G660" s="7"/>
      <c r="H660" s="7"/>
      <c r="I660" s="7"/>
      <c r="J660" s="244"/>
      <c r="K660" s="7"/>
      <c r="L660" s="6"/>
      <c r="M660" s="438"/>
      <c r="N660" s="29"/>
      <c r="O660" s="29"/>
      <c r="P660" s="29"/>
      <c r="Q660" s="332"/>
      <c r="R660" s="6"/>
      <c r="S660" s="7"/>
      <c r="T660" s="6"/>
      <c r="U660" s="243"/>
      <c r="Y660" s="56"/>
    </row>
    <row r="661" spans="3:41" x14ac:dyDescent="0.3">
      <c r="C661" s="158">
        <f t="shared" si="396"/>
        <v>44560</v>
      </c>
      <c r="E661" s="241"/>
      <c r="F661" s="7"/>
      <c r="G661" s="7"/>
      <c r="H661" s="7"/>
      <c r="I661" s="7"/>
      <c r="J661" s="244"/>
      <c r="K661" s="7"/>
      <c r="L661" s="6"/>
      <c r="M661" s="438"/>
      <c r="N661" s="29"/>
      <c r="O661" s="29"/>
      <c r="P661" s="29"/>
      <c r="Q661" s="332"/>
      <c r="R661" s="6"/>
      <c r="S661" s="7"/>
      <c r="T661" s="6"/>
      <c r="U661" s="243"/>
      <c r="Y661" s="56"/>
    </row>
    <row r="662" spans="3:41" ht="15" thickBot="1" x14ac:dyDescent="0.35">
      <c r="C662" s="157">
        <f t="shared" si="93"/>
        <v>44561</v>
      </c>
      <c r="E662" s="245"/>
      <c r="F662" s="246"/>
      <c r="G662" s="246"/>
      <c r="H662" s="246"/>
      <c r="I662" s="246"/>
      <c r="J662" s="246"/>
      <c r="K662" s="246"/>
      <c r="L662" s="247"/>
      <c r="M662" s="248"/>
      <c r="N662" s="248"/>
      <c r="O662" s="248"/>
      <c r="P662" s="248"/>
      <c r="Q662" s="331"/>
      <c r="R662" s="247"/>
      <c r="S662" s="247"/>
      <c r="T662" s="247"/>
      <c r="U662" s="249"/>
      <c r="W662">
        <f>+W405+1</f>
        <v>396</v>
      </c>
      <c r="Y662" s="59"/>
    </row>
    <row r="663" spans="3:41" x14ac:dyDescent="0.3">
      <c r="E663" s="56"/>
      <c r="F663" s="1"/>
      <c r="G663" s="56"/>
      <c r="H663" s="56"/>
      <c r="I663" s="56"/>
      <c r="J663" s="1"/>
      <c r="K663" s="56"/>
      <c r="S663" s="56"/>
    </row>
    <row r="664" spans="3:41" x14ac:dyDescent="0.3">
      <c r="C664" s="166" t="s">
        <v>73</v>
      </c>
      <c r="E664" s="56">
        <f>+E657</f>
        <v>3184372</v>
      </c>
      <c r="F664" s="56"/>
      <c r="G664" s="56">
        <f t="shared" ref="G664:U664" si="415">+G657</f>
        <v>1443915</v>
      </c>
      <c r="H664" s="56">
        <f t="shared" si="415"/>
        <v>0</v>
      </c>
      <c r="I664" s="56">
        <f t="shared" si="415"/>
        <v>474557</v>
      </c>
      <c r="J664" s="56">
        <f t="shared" si="415"/>
        <v>0</v>
      </c>
      <c r="K664" s="56">
        <f t="shared" si="415"/>
        <v>5102844</v>
      </c>
      <c r="L664" s="56">
        <f t="shared" si="415"/>
        <v>0</v>
      </c>
      <c r="M664" s="56">
        <f t="shared" si="415"/>
        <v>1.9281447531767377E-2</v>
      </c>
      <c r="N664" s="56">
        <f t="shared" si="415"/>
        <v>0</v>
      </c>
      <c r="O664" s="56">
        <f t="shared" si="415"/>
        <v>0</v>
      </c>
      <c r="P664" s="56">
        <f t="shared" si="415"/>
        <v>0</v>
      </c>
      <c r="Q664" s="56">
        <f t="shared" si="415"/>
        <v>96529</v>
      </c>
      <c r="R664" s="56">
        <f t="shared" si="415"/>
        <v>0</v>
      </c>
      <c r="S664" s="56">
        <f t="shared" si="415"/>
        <v>96918</v>
      </c>
      <c r="T664" s="56">
        <f t="shared" si="415"/>
        <v>0</v>
      </c>
      <c r="U664" s="56">
        <f t="shared" si="415"/>
        <v>2.402125115017657E-2</v>
      </c>
      <c r="V664" s="56">
        <f>+V259</f>
        <v>0</v>
      </c>
    </row>
    <row r="665" spans="3:41" x14ac:dyDescent="0.3">
      <c r="E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</row>
    <row r="666" spans="3:41" x14ac:dyDescent="0.3">
      <c r="E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3:41" x14ac:dyDescent="0.3">
      <c r="C667" s="111"/>
      <c r="D667" s="112"/>
      <c r="E667" s="349"/>
      <c r="F667" s="10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</row>
    <row r="668" spans="3:41" x14ac:dyDescent="0.3">
      <c r="E668" s="56"/>
      <c r="K668" s="56"/>
      <c r="Q668" s="56"/>
    </row>
    <row r="669" spans="3:41" x14ac:dyDescent="0.3">
      <c r="D669" s="549" t="s">
        <v>26</v>
      </c>
      <c r="E669" t="s">
        <v>158</v>
      </c>
      <c r="K669" s="549"/>
      <c r="Q669" s="56"/>
      <c r="S669" s="59"/>
    </row>
    <row r="671" spans="3:41" x14ac:dyDescent="0.3">
      <c r="U671" s="549"/>
    </row>
    <row r="672" spans="3:41" x14ac:dyDescent="0.3">
      <c r="AO672" s="1">
        <v>3797000</v>
      </c>
    </row>
    <row r="673" spans="3:41" x14ac:dyDescent="0.3">
      <c r="C673" s="1"/>
    </row>
    <row r="674" spans="3:41" x14ac:dyDescent="0.3">
      <c r="C674" s="1"/>
      <c r="AO674" s="1">
        <v>30000</v>
      </c>
    </row>
    <row r="675" spans="3:41" x14ac:dyDescent="0.3">
      <c r="C675" s="59"/>
    </row>
    <row r="676" spans="3:41" x14ac:dyDescent="0.3">
      <c r="AO676" s="235">
        <f>+AO674/AO672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650"/>
  <sheetViews>
    <sheetView topLeftCell="A601" workbookViewId="0">
      <selection activeCell="I21" sqref="I21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715" t="s">
        <v>101</v>
      </c>
      <c r="U3" s="716"/>
      <c r="V3" s="716"/>
      <c r="W3" s="716"/>
      <c r="X3" s="716"/>
      <c r="Y3" s="716"/>
      <c r="Z3" s="716"/>
      <c r="AA3" s="716"/>
      <c r="AB3" s="716"/>
      <c r="AC3" s="716"/>
      <c r="AD3" s="717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3.2443147435204753E-2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718" t="s">
        <v>91</v>
      </c>
      <c r="F15" s="718"/>
      <c r="G15" s="718"/>
      <c r="H15" s="718"/>
      <c r="I15" s="718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724" t="s">
        <v>44</v>
      </c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6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727" t="s">
        <v>67</v>
      </c>
      <c r="F19" s="727"/>
      <c r="G19" s="727"/>
      <c r="H19" s="727"/>
      <c r="I19" s="134" t="s">
        <v>66</v>
      </c>
      <c r="J19" s="135"/>
      <c r="K19" s="732" t="s">
        <v>64</v>
      </c>
      <c r="L19" s="732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Table'!H646</f>
        <v>47821605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Table'!AA661</f>
        <v>760862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16199</v>
      </c>
      <c r="J22" s="116"/>
      <c r="K22" s="127"/>
      <c r="L22" s="238">
        <v>16104</v>
      </c>
      <c r="M22" s="127"/>
      <c r="N22" s="147">
        <f>+(I22-L22)/I22</f>
        <v>5.8645595407123899E-3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47044544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Table'!AP661</f>
        <v>41031018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728" t="s">
        <v>47</v>
      </c>
      <c r="E25" s="729"/>
      <c r="F25" s="729"/>
      <c r="G25" s="729"/>
      <c r="H25" s="729"/>
      <c r="I25" s="119">
        <f>+I23-I24</f>
        <v>6013526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41031018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728" t="s">
        <v>44</v>
      </c>
      <c r="E27" s="729"/>
      <c r="F27" s="729"/>
      <c r="G27" s="729"/>
      <c r="H27" s="729"/>
      <c r="I27" s="136">
        <f>+I25+I26</f>
        <v>47044544</v>
      </c>
      <c r="J27" s="116"/>
      <c r="K27" s="733">
        <v>46888896</v>
      </c>
      <c r="L27" s="733"/>
      <c r="M27" s="127"/>
      <c r="N27" s="137">
        <f>+I27-K27</f>
        <v>155648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730" t="s">
        <v>61</v>
      </c>
      <c r="F28" s="730"/>
      <c r="G28" s="730"/>
      <c r="H28" s="124"/>
      <c r="I28" s="232">
        <f>+I27/I32</f>
        <v>0.95215739665480559</v>
      </c>
      <c r="J28" s="127"/>
      <c r="K28" s="127"/>
      <c r="L28" s="127"/>
      <c r="M28" s="98"/>
      <c r="N28" s="463">
        <f>+N27/K27</f>
        <v>3.3195066055724579E-3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709" t="s">
        <v>101</v>
      </c>
      <c r="F31" s="710"/>
      <c r="G31" s="710"/>
      <c r="H31" s="710"/>
      <c r="I31" s="710"/>
      <c r="J31" s="711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704">
        <f>+'Main Table'!H661</f>
        <v>49408369</v>
      </c>
      <c r="J32" s="704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705">
        <f>+I27</f>
        <v>47044544</v>
      </c>
      <c r="J34" s="706"/>
      <c r="K34" s="22"/>
      <c r="L34" s="25">
        <f>+I34/$I$32</f>
        <v>0.95215739665480559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712">
        <f>+I21</f>
        <v>760862</v>
      </c>
      <c r="J35" s="713"/>
      <c r="K35" s="22"/>
      <c r="L35" s="25">
        <f>+I35/$I$32</f>
        <v>1.5399455909989661E-2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731" t="s">
        <v>101</v>
      </c>
      <c r="F36" s="731"/>
      <c r="G36" s="731"/>
      <c r="H36" s="233"/>
      <c r="I36" s="707">
        <f>+I32-I34-I35</f>
        <v>1602963</v>
      </c>
      <c r="J36" s="708"/>
      <c r="K36" s="259"/>
      <c r="L36" s="234">
        <f>+I36/$I$32</f>
        <v>3.2443147435204753E-2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719" t="s">
        <v>114</v>
      </c>
      <c r="E41" s="720"/>
      <c r="F41" s="720"/>
      <c r="G41" s="720"/>
      <c r="H41" s="720"/>
      <c r="I41" s="720"/>
      <c r="J41" s="720"/>
      <c r="K41" s="720"/>
      <c r="L41" s="720"/>
      <c r="M41" s="720"/>
      <c r="N41" s="720"/>
      <c r="O41" s="721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722" t="s">
        <v>67</v>
      </c>
      <c r="F42" s="722"/>
      <c r="G42" s="722"/>
      <c r="H42" s="722"/>
      <c r="I42" s="260" t="s">
        <v>66</v>
      </c>
      <c r="J42" s="261"/>
      <c r="K42" s="723" t="s">
        <v>35</v>
      </c>
      <c r="L42" s="723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Table'!AP679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88" t="s">
        <v>47</v>
      </c>
      <c r="E48" s="689"/>
      <c r="F48" s="689"/>
      <c r="G48" s="689"/>
      <c r="H48" s="689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88" t="s">
        <v>44</v>
      </c>
      <c r="E50" s="689"/>
      <c r="F50" s="689"/>
      <c r="G50" s="689"/>
      <c r="H50" s="689"/>
      <c r="I50" s="340">
        <f>+I48+I49</f>
        <v>22172</v>
      </c>
      <c r="J50" s="336"/>
      <c r="K50" s="690">
        <v>30167</v>
      </c>
      <c r="L50" s="690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691" t="s">
        <v>61</v>
      </c>
      <c r="F51" s="691"/>
      <c r="G51" s="691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92" t="s">
        <v>115</v>
      </c>
      <c r="F54" s="693"/>
      <c r="G54" s="693"/>
      <c r="H54" s="693"/>
      <c r="I54" s="693"/>
      <c r="J54" s="694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695">
        <f>+K50</f>
        <v>30167</v>
      </c>
      <c r="J55" s="695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696">
        <f>+I50</f>
        <v>22172</v>
      </c>
      <c r="J57" s="697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698">
        <f>+I44</f>
        <v>1836</v>
      </c>
      <c r="J58" s="699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0" t="s">
        <v>101</v>
      </c>
      <c r="F59" s="700"/>
      <c r="G59" s="700"/>
      <c r="H59" s="267"/>
      <c r="I59" s="701">
        <f>+I55-I57-I58</f>
        <v>6159</v>
      </c>
      <c r="J59" s="702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3">
        <f>+I45</f>
        <v>1397</v>
      </c>
      <c r="J60" s="703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701">
        <f>+I59-I60</f>
        <v>4762</v>
      </c>
      <c r="J61" s="701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92" t="s">
        <v>104</v>
      </c>
      <c r="F64" s="693"/>
      <c r="G64" s="693"/>
      <c r="H64" s="693"/>
      <c r="I64" s="693"/>
      <c r="J64" s="693"/>
      <c r="K64" s="693"/>
      <c r="L64" s="693"/>
      <c r="M64" s="694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87">
        <v>11690000</v>
      </c>
      <c r="J65" s="687"/>
      <c r="K65" s="687"/>
      <c r="L65" s="687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714" t="s">
        <v>95</v>
      </c>
      <c r="G67" s="714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662" t="s">
        <v>118</v>
      </c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4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665" t="s">
        <v>67</v>
      </c>
      <c r="F73" s="665"/>
      <c r="G73" s="665"/>
      <c r="H73" s="665"/>
      <c r="I73" s="355" t="s">
        <v>66</v>
      </c>
      <c r="J73" s="356"/>
      <c r="K73" s="666" t="s">
        <v>35</v>
      </c>
      <c r="L73" s="666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Table'!AP720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667" t="s">
        <v>47</v>
      </c>
      <c r="E79" s="668"/>
      <c r="F79" s="668"/>
      <c r="G79" s="668"/>
      <c r="H79" s="668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667" t="s">
        <v>44</v>
      </c>
      <c r="E81" s="668"/>
      <c r="F81" s="668"/>
      <c r="G81" s="668"/>
      <c r="H81" s="668"/>
      <c r="I81" s="370">
        <f>+I79+I80</f>
        <v>36684</v>
      </c>
      <c r="J81" s="363"/>
      <c r="K81" s="670">
        <v>48675</v>
      </c>
      <c r="L81" s="670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669" t="s">
        <v>61</v>
      </c>
      <c r="F82" s="669"/>
      <c r="G82" s="669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3.2443147435204753E-2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3.2443147435204753E-2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3.2443147435204753E-2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3.2443147435204753E-2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614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ref="AA508" si="28">+W507-W508</f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ref="AA509" si="29">+W508-W509</f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ref="AA510" si="30">+W509-W510</f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ref="AA511" si="31">+W510-W511</f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ref="AA512" si="32">+W511-W512</f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ref="AA513" si="33">+W512-W513</f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" si="34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ref="AA517" si="35">+W516-W517</f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ref="AA518" si="36">+W517-W518</f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ref="AA519" si="37">+W518-W519</f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ref="AA520" si="38">+W519-W520</f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ref="AA521" si="39">+W520-W521</f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ref="AA522" si="40">+W521-W522</f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ref="AA523" si="41">+W522-W523</f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ref="AA524" si="42">+W523-W524</f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ref="AA525" si="43">+W524-W525</f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ref="AA526" si="44">+W525-W526</f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ref="AA527" si="45">+W526-W527</f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ref="AA528" si="46">+W527-W528</f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ref="AA529" si="47">+W528-W529</f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ref="AA530" si="48">+W529-W530</f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ref="AA531" si="49">+W530-W531</f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ref="AA532" si="50">+W531-W532</f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ref="AA533" si="51">+W532-W533</f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ref="AA534" si="52">+W533-W534</f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ref="AA535" si="53">+W534-W535</f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ref="AA536" si="54">+W535-W536</f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ref="AA537" si="55">+W536-W537</f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ref="AA538" si="56">+W537-W538</f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ref="AA539" si="57">+W538-W539</f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ref="AA540" si="58">+W539-W540</f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ref="AA541" si="59">+W540-W541</f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ref="AA542" si="60">+W541-W542</f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ref="AA543" si="61">+W542-W543</f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ref="AA544" si="62">+W543-W544</f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ref="AA545" si="63">+W544-W545</f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ref="AA546" si="64">+W545-W546</f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ref="AA547" si="65">+W546-W547</f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ref="AA548" si="66">+W547-W548</f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ref="AA549" si="67">+W548-W549</f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ref="AA550:AA551" si="68">+W549-W550</f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6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ref="AA552" si="69">+W551-W552</f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ref="AA553" si="70">+W552-W553</f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ref="AA554" si="71">+W553-W554</f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ref="AA555" si="72">+W554-W555</f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ref="AA556" si="73">+W555-W556</f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ref="AA557" si="74">+W556-W557</f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ref="AA558" si="75">+W557-W558</f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ref="AA559" si="76">+W558-W559</f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ref="AA560" si="77">+W559-W560</f>
        <v>-6160</v>
      </c>
      <c r="AB560" s="581"/>
      <c r="AC560" s="583"/>
      <c r="AD560" s="251"/>
    </row>
    <row r="561" spans="15:30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ref="AA561" si="78">+W560-W561</f>
        <v>-32290</v>
      </c>
      <c r="AB561" s="581"/>
      <c r="AC561" s="583"/>
      <c r="AD561" s="251"/>
    </row>
    <row r="562" spans="15:30" x14ac:dyDescent="0.3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ref="AA562" si="79">+W561-W562</f>
        <v>57423</v>
      </c>
      <c r="AB562" s="581"/>
      <c r="AC562" s="583"/>
      <c r="AD562" s="251"/>
    </row>
    <row r="563" spans="15:30" x14ac:dyDescent="0.3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ref="AA563" si="80">+W562-W563</f>
        <v>-24027</v>
      </c>
      <c r="AB563" s="581"/>
      <c r="AC563" s="583"/>
      <c r="AD563" s="251"/>
    </row>
    <row r="564" spans="15:30" x14ac:dyDescent="0.3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81">+W563-W564</f>
        <v>-72338</v>
      </c>
      <c r="AB564" s="581"/>
      <c r="AC564" s="583"/>
      <c r="AD564" s="251"/>
    </row>
    <row r="565" spans="15:30" x14ac:dyDescent="0.3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81"/>
        <v>-74625</v>
      </c>
      <c r="AB565" s="581"/>
      <c r="AC565" s="583"/>
      <c r="AD565" s="251"/>
    </row>
    <row r="566" spans="15:30" x14ac:dyDescent="0.3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81"/>
        <v>11046</v>
      </c>
      <c r="AB566" s="581"/>
      <c r="AC566" s="583"/>
      <c r="AD566" s="251"/>
    </row>
    <row r="567" spans="15:30" x14ac:dyDescent="0.3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81"/>
        <v>-13620</v>
      </c>
      <c r="AB567" s="581"/>
      <c r="AC567" s="583"/>
      <c r="AD567" s="251"/>
    </row>
    <row r="568" spans="15:30" x14ac:dyDescent="0.3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81"/>
        <v>34471</v>
      </c>
      <c r="AB568" s="581"/>
      <c r="AC568" s="583"/>
      <c r="AD568" s="251"/>
    </row>
    <row r="569" spans="15:30" x14ac:dyDescent="0.3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81"/>
        <v>44393</v>
      </c>
      <c r="AB569" s="581"/>
      <c r="AC569" s="583"/>
      <c r="AD569" s="251"/>
    </row>
    <row r="570" spans="15:30" x14ac:dyDescent="0.3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" si="82">+W569-W570</f>
        <v>14030</v>
      </c>
      <c r="AB570" s="581"/>
      <c r="AC570" s="583"/>
      <c r="AD570" s="251"/>
    </row>
    <row r="571" spans="15:30" x14ac:dyDescent="0.3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ref="AA571" si="83">+W570-W571</f>
        <v>-65292</v>
      </c>
      <c r="AB571" s="581"/>
      <c r="AC571" s="583"/>
      <c r="AD571" s="251"/>
    </row>
    <row r="572" spans="15:30" x14ac:dyDescent="0.3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ref="AA572" si="84">+W571-W572</f>
        <v>-81681</v>
      </c>
      <c r="AB572" s="581"/>
      <c r="AC572" s="583"/>
      <c r="AD572" s="251"/>
    </row>
    <row r="573" spans="15:30" x14ac:dyDescent="0.3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ref="AA573" si="85">+W572-W573</f>
        <v>-44296</v>
      </c>
      <c r="AB573" s="581"/>
      <c r="AC573" s="583"/>
      <c r="AD573" s="251"/>
    </row>
    <row r="574" spans="15:30" x14ac:dyDescent="0.3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ref="AA574" si="86">+W573-W574</f>
        <v>-39685</v>
      </c>
      <c r="AB574" s="581"/>
      <c r="AC574" s="583"/>
      <c r="AD574" s="251"/>
    </row>
    <row r="575" spans="15:30" x14ac:dyDescent="0.3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ref="AA575" si="87">+W574-W575</f>
        <v>57686</v>
      </c>
      <c r="AB575" s="581"/>
      <c r="AC575" s="583"/>
      <c r="AD575" s="251"/>
    </row>
    <row r="576" spans="15:30" x14ac:dyDescent="0.3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ref="AA576" si="88">+W575-W576</f>
        <v>6457</v>
      </c>
      <c r="AB576" s="581"/>
      <c r="AC576" s="583"/>
      <c r="AD576" s="251"/>
    </row>
    <row r="577" spans="15:30" x14ac:dyDescent="0.3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ref="AA577" si="89">+W576-W577</f>
        <v>15891</v>
      </c>
      <c r="AB577" s="581"/>
      <c r="AC577" s="583"/>
      <c r="AD577" s="251"/>
    </row>
    <row r="578" spans="15:30" x14ac:dyDescent="0.3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ref="AA578" si="90">+W577-W578</f>
        <v>-45151</v>
      </c>
      <c r="AB578" s="581"/>
      <c r="AC578" s="583"/>
      <c r="AD578" s="251"/>
    </row>
    <row r="579" spans="15:30" x14ac:dyDescent="0.3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ref="AA579" si="91">+W578-W579</f>
        <v>-68220</v>
      </c>
      <c r="AB579" s="581"/>
      <c r="AC579" s="583"/>
      <c r="AD579" s="251"/>
    </row>
    <row r="580" spans="15:30" x14ac:dyDescent="0.3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ref="AA580" si="92">+W579-W580</f>
        <v>30503</v>
      </c>
      <c r="AB580" s="581"/>
      <c r="AC580" s="583"/>
      <c r="AD580" s="251"/>
    </row>
    <row r="581" spans="15:30" x14ac:dyDescent="0.3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ref="AA581" si="93">+W580-W581</f>
        <v>59897</v>
      </c>
      <c r="AB581" s="581"/>
      <c r="AC581" s="583"/>
      <c r="AD581" s="251"/>
    </row>
    <row r="582" spans="15:30" x14ac:dyDescent="0.3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ref="AA582" si="94">+W581-W582</f>
        <v>81960</v>
      </c>
      <c r="AB582" s="581"/>
      <c r="AC582" s="583"/>
      <c r="AD582" s="251"/>
    </row>
    <row r="583" spans="15:30" x14ac:dyDescent="0.3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ref="AA583" si="95">+W582-W583</f>
        <v>78210</v>
      </c>
      <c r="AB583" s="581"/>
      <c r="AC583" s="583"/>
      <c r="AD583" s="251"/>
    </row>
    <row r="584" spans="15:30" x14ac:dyDescent="0.3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ref="AA584" si="96">+W583-W584</f>
        <v>4291</v>
      </c>
      <c r="AB584" s="581"/>
      <c r="AC584" s="583"/>
      <c r="AD584" s="251"/>
    </row>
    <row r="585" spans="15:30" x14ac:dyDescent="0.3">
      <c r="O585" s="98"/>
      <c r="T585" s="250"/>
      <c r="U585" s="252">
        <f t="shared" ref="U585:U613" si="97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ref="AA585" si="98">+W584-W585</f>
        <v>-83825</v>
      </c>
      <c r="AB585" s="581"/>
      <c r="AC585" s="583"/>
      <c r="AD585" s="251"/>
    </row>
    <row r="586" spans="15:30" x14ac:dyDescent="0.3">
      <c r="O586" s="98"/>
      <c r="T586" s="250"/>
      <c r="U586" s="252">
        <f t="shared" si="97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ref="AA586" si="99">+W585-W586</f>
        <v>-94414</v>
      </c>
      <c r="AB586" s="581"/>
      <c r="AC586" s="583"/>
      <c r="AD586" s="251"/>
    </row>
    <row r="587" spans="15:30" x14ac:dyDescent="0.3">
      <c r="O587" s="98"/>
      <c r="T587" s="250"/>
      <c r="U587" s="252">
        <f t="shared" si="97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ref="AA587" si="100">+W586-W587</f>
        <v>-72588</v>
      </c>
      <c r="AB587" s="581"/>
      <c r="AC587" s="583"/>
      <c r="AD587" s="251"/>
    </row>
    <row r="588" spans="15:30" x14ac:dyDescent="0.3">
      <c r="O588" s="98"/>
      <c r="T588" s="250"/>
      <c r="U588" s="252">
        <f t="shared" si="97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ref="AA588" si="101">+W587-W588</f>
        <v>-61657</v>
      </c>
      <c r="AB588" s="581"/>
      <c r="AC588" s="583"/>
      <c r="AD588" s="251"/>
    </row>
    <row r="589" spans="15:30" x14ac:dyDescent="0.3">
      <c r="O589" s="98"/>
      <c r="T589" s="250"/>
      <c r="U589" s="252">
        <f t="shared" si="97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ref="AA589" si="102">+W588-W589</f>
        <v>48066</v>
      </c>
      <c r="AB589" s="581"/>
      <c r="AC589" s="583"/>
      <c r="AD589" s="251"/>
    </row>
    <row r="590" spans="15:30" x14ac:dyDescent="0.3">
      <c r="O590" s="98"/>
      <c r="T590" s="250"/>
      <c r="U590" s="573">
        <f t="shared" si="97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ref="AA590" si="103">+W589-W590</f>
        <v>5188</v>
      </c>
      <c r="AB590" s="581"/>
      <c r="AC590" s="583"/>
      <c r="AD590" s="251"/>
    </row>
    <row r="591" spans="15:30" x14ac:dyDescent="0.3">
      <c r="O591" s="98"/>
      <c r="T591" s="250"/>
      <c r="U591" s="252">
        <f t="shared" si="97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ref="AA591" si="104">+W590-W591</f>
        <v>-54495</v>
      </c>
      <c r="AB591" s="581"/>
      <c r="AC591" s="583"/>
      <c r="AD591" s="251"/>
    </row>
    <row r="592" spans="15:30" x14ac:dyDescent="0.3">
      <c r="O592" s="98"/>
      <c r="T592" s="250"/>
      <c r="U592" s="252">
        <f t="shared" si="97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ref="AA592" si="105">+W591-W592</f>
        <v>-85410</v>
      </c>
      <c r="AB592" s="581"/>
      <c r="AC592" s="583"/>
      <c r="AD592" s="251"/>
    </row>
    <row r="593" spans="15:30" x14ac:dyDescent="0.3">
      <c r="O593" s="98"/>
      <c r="T593" s="250"/>
      <c r="U593" s="252">
        <f t="shared" si="97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ref="AA593" si="106">+W592-W593</f>
        <v>-106672</v>
      </c>
      <c r="AB593" s="581"/>
      <c r="AC593" s="583"/>
      <c r="AD593" s="251"/>
    </row>
    <row r="594" spans="15:30" x14ac:dyDescent="0.3">
      <c r="O594" s="98"/>
      <c r="T594" s="250"/>
      <c r="U594" s="252">
        <f t="shared" si="97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ref="AA594" si="107">+W593-W594</f>
        <v>-4192</v>
      </c>
      <c r="AB594" s="581"/>
      <c r="AC594" s="583"/>
      <c r="AD594" s="251"/>
    </row>
    <row r="595" spans="15:30" x14ac:dyDescent="0.3">
      <c r="O595" s="98"/>
      <c r="T595" s="250"/>
      <c r="U595" s="252">
        <f t="shared" si="97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ref="AA595" si="108">+W594-W595</f>
        <v>-16573</v>
      </c>
      <c r="AB595" s="581"/>
      <c r="AC595" s="583"/>
      <c r="AD595" s="251"/>
    </row>
    <row r="596" spans="15:30" x14ac:dyDescent="0.3">
      <c r="O596" s="98"/>
      <c r="T596" s="250"/>
      <c r="U596" s="252">
        <f t="shared" si="97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ref="AA596" si="109">+W595-W596</f>
        <v>73950</v>
      </c>
      <c r="AB596" s="581"/>
      <c r="AC596" s="583"/>
      <c r="AD596" s="251"/>
    </row>
    <row r="597" spans="15:30" x14ac:dyDescent="0.3">
      <c r="O597" s="98"/>
      <c r="T597" s="250"/>
      <c r="U597" s="573">
        <f t="shared" si="97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ref="AA597" si="110">+W596-W597</f>
        <v>107762</v>
      </c>
      <c r="AB597" s="581"/>
      <c r="AC597" s="583"/>
      <c r="AD597" s="251"/>
    </row>
    <row r="598" spans="15:30" x14ac:dyDescent="0.3">
      <c r="O598" s="98"/>
      <c r="T598" s="250"/>
      <c r="U598" s="252">
        <f t="shared" si="97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ref="AA598" si="111">+W597-W598</f>
        <v>51792</v>
      </c>
      <c r="AB598" s="581"/>
      <c r="AC598" s="583"/>
      <c r="AD598" s="251"/>
    </row>
    <row r="599" spans="15:30" x14ac:dyDescent="0.3">
      <c r="O599" s="98"/>
      <c r="T599" s="250"/>
      <c r="U599" s="252">
        <f t="shared" si="97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ref="AA599" si="112">+W598-W599</f>
        <v>-26601</v>
      </c>
      <c r="AB599" s="581"/>
      <c r="AC599" s="583"/>
      <c r="AD599" s="251"/>
    </row>
    <row r="600" spans="15:30" x14ac:dyDescent="0.3">
      <c r="O600" s="98"/>
      <c r="T600" s="250"/>
      <c r="U600" s="252">
        <f t="shared" si="97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ref="AA600" si="113">+W599-W600</f>
        <v>-127004</v>
      </c>
      <c r="AB600" s="581"/>
      <c r="AC600" s="583"/>
      <c r="AD600" s="251"/>
    </row>
    <row r="601" spans="15:30" x14ac:dyDescent="0.3">
      <c r="O601" s="98"/>
      <c r="T601" s="250"/>
      <c r="U601" s="252">
        <f t="shared" si="97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ref="AA601" si="114">+W600-W601</f>
        <v>-63802</v>
      </c>
      <c r="AB601" s="581"/>
      <c r="AC601" s="583"/>
      <c r="AD601" s="251"/>
    </row>
    <row r="602" spans="15:30" x14ac:dyDescent="0.3">
      <c r="O602" s="98"/>
      <c r="T602" s="250"/>
      <c r="U602" s="252">
        <f t="shared" si="97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" si="115">+W601-W602</f>
        <v>-56208</v>
      </c>
      <c r="AB602" s="581"/>
      <c r="AC602" s="583"/>
      <c r="AD602" s="251"/>
    </row>
    <row r="603" spans="15:30" x14ac:dyDescent="0.3">
      <c r="O603" s="98"/>
      <c r="T603" s="250"/>
      <c r="U603" s="252">
        <f t="shared" si="97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ref="AA603" si="116">+W602-W603</f>
        <v>41433</v>
      </c>
      <c r="AB603" s="581"/>
      <c r="AC603" s="583"/>
      <c r="AD603" s="251"/>
    </row>
    <row r="604" spans="15:30" x14ac:dyDescent="0.3">
      <c r="O604" s="98"/>
      <c r="T604" s="250"/>
      <c r="U604" s="573">
        <f t="shared" si="97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ref="AA604" si="117">+W603-W604</f>
        <v>44127</v>
      </c>
      <c r="AB604" s="581"/>
      <c r="AC604" s="583"/>
      <c r="AD604" s="251"/>
    </row>
    <row r="605" spans="15:30" x14ac:dyDescent="0.3">
      <c r="O605" s="98"/>
      <c r="T605" s="250"/>
      <c r="U605" s="252">
        <f t="shared" si="97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ref="AA605" si="118">+W604-W605</f>
        <v>-6780</v>
      </c>
      <c r="AB605" s="581"/>
      <c r="AC605" s="583"/>
      <c r="AD605" s="251"/>
    </row>
    <row r="606" spans="15:30" x14ac:dyDescent="0.3">
      <c r="O606" s="98"/>
      <c r="T606" s="250"/>
      <c r="U606" s="252">
        <f t="shared" si="97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ref="AA606" si="119">+W605-W606</f>
        <v>57142</v>
      </c>
      <c r="AB606" s="581"/>
      <c r="AC606" s="583"/>
      <c r="AD606" s="251"/>
    </row>
    <row r="607" spans="15:30" x14ac:dyDescent="0.3">
      <c r="O607" s="98"/>
      <c r="T607" s="250"/>
      <c r="U607" s="252">
        <f t="shared" si="97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ref="AA607" si="120">+W606-W607</f>
        <v>-386911</v>
      </c>
      <c r="AB607" s="581"/>
      <c r="AC607" s="583"/>
      <c r="AD607" s="251"/>
    </row>
    <row r="608" spans="15:30" x14ac:dyDescent="0.3">
      <c r="O608" s="98"/>
      <c r="T608" s="250"/>
      <c r="U608" s="252">
        <f t="shared" si="97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ref="AA608" si="121">+W607-W608</f>
        <v>-171867</v>
      </c>
      <c r="AB608" s="581"/>
      <c r="AC608" s="583"/>
      <c r="AD608" s="251"/>
    </row>
    <row r="609" spans="5:36" x14ac:dyDescent="0.3">
      <c r="O609" s="98"/>
      <c r="T609" s="250"/>
      <c r="U609" s="252">
        <f t="shared" si="97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ref="AA609" si="122">+W608-W609</f>
        <v>-107815</v>
      </c>
      <c r="AB609" s="581"/>
      <c r="AC609" s="583"/>
      <c r="AD609" s="251"/>
    </row>
    <row r="610" spans="5:36" x14ac:dyDescent="0.3">
      <c r="O610" s="98"/>
      <c r="T610" s="250"/>
      <c r="U610" s="252">
        <f t="shared" si="97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ref="AA610" si="123">+W609-W610</f>
        <v>15406</v>
      </c>
      <c r="AB610" s="581"/>
      <c r="AC610" s="583"/>
      <c r="AD610" s="251"/>
    </row>
    <row r="611" spans="5:36" x14ac:dyDescent="0.3">
      <c r="O611" s="98"/>
      <c r="T611" s="250"/>
      <c r="U611" s="252">
        <f t="shared" si="97"/>
        <v>44556</v>
      </c>
      <c r="V611" s="6"/>
      <c r="W611" s="580">
        <f>+I$36</f>
        <v>1602963</v>
      </c>
      <c r="X611" s="581"/>
      <c r="Y611" s="44">
        <v>3.0000000000000001E-3</v>
      </c>
      <c r="Z611" s="581"/>
      <c r="AA611" s="582">
        <f t="shared" ref="AA611" si="124">+W610-W611</f>
        <v>59316</v>
      </c>
      <c r="AB611" s="581"/>
      <c r="AC611" s="583"/>
      <c r="AD611" s="251"/>
    </row>
    <row r="612" spans="5:36" x14ac:dyDescent="0.3">
      <c r="O612" s="98"/>
      <c r="T612" s="250"/>
      <c r="U612" s="252">
        <f t="shared" si="97"/>
        <v>44557</v>
      </c>
      <c r="V612" s="6"/>
      <c r="W612" s="580"/>
      <c r="X612" s="581"/>
      <c r="Y612" s="44"/>
      <c r="Z612" s="581"/>
      <c r="AA612" s="582"/>
      <c r="AB612" s="581"/>
      <c r="AC612" s="583"/>
      <c r="AD612" s="251"/>
    </row>
    <row r="613" spans="5:36" x14ac:dyDescent="0.3">
      <c r="O613" s="98"/>
      <c r="T613" s="250"/>
      <c r="U613" s="252">
        <f t="shared" si="97"/>
        <v>44558</v>
      </c>
      <c r="V613" s="6"/>
      <c r="W613" s="253"/>
      <c r="X613" s="6"/>
      <c r="Y613" s="44"/>
      <c r="Z613" s="6"/>
      <c r="AA613" s="254"/>
      <c r="AB613" s="6"/>
      <c r="AC613" s="258"/>
      <c r="AD613" s="251"/>
    </row>
    <row r="614" spans="5:36" ht="15" thickBot="1" x14ac:dyDescent="0.35">
      <c r="O614" s="98"/>
      <c r="T614" s="255"/>
      <c r="U614" s="350">
        <f t="shared" si="25"/>
        <v>44559</v>
      </c>
      <c r="V614" s="247"/>
      <c r="W614" s="351"/>
      <c r="X614" s="247"/>
      <c r="Y614" s="256"/>
      <c r="Z614" s="247"/>
      <c r="AA614" s="352"/>
      <c r="AB614" s="247"/>
      <c r="AC614" s="353"/>
      <c r="AD614" s="257"/>
    </row>
    <row r="615" spans="5:36" x14ac:dyDescent="0.3">
      <c r="O615" s="98"/>
    </row>
    <row r="616" spans="5:36" x14ac:dyDescent="0.3">
      <c r="O616" s="98"/>
      <c r="P616" s="57"/>
      <c r="Q616" s="57"/>
      <c r="R616" s="57"/>
    </row>
    <row r="617" spans="5:36" x14ac:dyDescent="0.3">
      <c r="O617" s="98"/>
    </row>
    <row r="618" spans="5:36" ht="15" thickBot="1" x14ac:dyDescent="0.35">
      <c r="O618" s="98"/>
    </row>
    <row r="619" spans="5:36" ht="15.6" thickTop="1" thickBot="1" x14ac:dyDescent="0.35">
      <c r="Q619" s="441"/>
      <c r="R619" s="442"/>
      <c r="S619" s="442"/>
      <c r="T619" s="442"/>
      <c r="U619" s="442"/>
      <c r="V619" s="442"/>
      <c r="W619" s="442"/>
      <c r="X619" s="442"/>
      <c r="Y619" s="442"/>
      <c r="Z619" s="442"/>
      <c r="AA619" s="442"/>
      <c r="AB619" s="443"/>
    </row>
    <row r="620" spans="5:36" ht="15" thickBot="1" x14ac:dyDescent="0.35">
      <c r="E620" s="674" t="s">
        <v>106</v>
      </c>
      <c r="F620" s="675"/>
      <c r="G620" s="675"/>
      <c r="H620" s="675"/>
      <c r="I620" s="675"/>
      <c r="J620" s="675"/>
      <c r="K620" s="675"/>
      <c r="L620" s="675"/>
      <c r="M620" s="676"/>
      <c r="Q620" s="444"/>
      <c r="R620" s="6"/>
      <c r="S620" s="6"/>
      <c r="T620" s="6"/>
      <c r="U620" s="5" t="s">
        <v>132</v>
      </c>
      <c r="V620" s="5"/>
      <c r="W620" s="5"/>
      <c r="X620" s="5"/>
      <c r="Y620" s="5"/>
      <c r="Z620" s="5"/>
      <c r="AA620" s="5" t="s">
        <v>28</v>
      </c>
      <c r="AB620" s="445"/>
    </row>
    <row r="621" spans="5:36" x14ac:dyDescent="0.3">
      <c r="E621" s="395"/>
      <c r="F621" s="396" t="s">
        <v>107</v>
      </c>
      <c r="G621" s="396"/>
      <c r="H621" s="396"/>
      <c r="I621" s="677">
        <v>21477737</v>
      </c>
      <c r="J621" s="677"/>
      <c r="K621" s="677"/>
      <c r="L621" s="677"/>
      <c r="M621" s="397"/>
      <c r="Q621" s="444"/>
      <c r="R621" s="437" t="s">
        <v>134</v>
      </c>
      <c r="S621" s="6"/>
      <c r="T621" s="6"/>
      <c r="U621" s="437" t="s">
        <v>133</v>
      </c>
      <c r="V621" s="5"/>
      <c r="W621" s="437" t="s">
        <v>20</v>
      </c>
      <c r="X621" s="5"/>
      <c r="Y621" s="437" t="s">
        <v>4</v>
      </c>
      <c r="Z621" s="5"/>
      <c r="AA621" s="446" t="s">
        <v>131</v>
      </c>
      <c r="AB621" s="445"/>
    </row>
    <row r="622" spans="5:36" x14ac:dyDescent="0.3">
      <c r="E622" s="395"/>
      <c r="F622" s="396" t="s">
        <v>97</v>
      </c>
      <c r="G622" s="396"/>
      <c r="H622" s="396"/>
      <c r="I622" s="396"/>
      <c r="J622" s="396"/>
      <c r="K622" s="396"/>
      <c r="L622" s="398">
        <f>+I634/I621</f>
        <v>4.5847474526762295E-4</v>
      </c>
      <c r="M622" s="397"/>
      <c r="Q622" s="444"/>
      <c r="R622" s="6" t="s">
        <v>121</v>
      </c>
      <c r="S622" s="6"/>
      <c r="T622" s="6"/>
      <c r="U622" s="7">
        <v>2003</v>
      </c>
      <c r="V622" s="6"/>
      <c r="W622" s="7">
        <v>389666</v>
      </c>
      <c r="X622" s="6"/>
      <c r="Y622" s="7">
        <v>31257</v>
      </c>
      <c r="Z622" s="6"/>
      <c r="AA622" s="253">
        <f>+AJ622</f>
        <v>19500</v>
      </c>
      <c r="AB622" s="445"/>
      <c r="AJ622" s="1">
        <v>19500</v>
      </c>
    </row>
    <row r="623" spans="5:36" x14ac:dyDescent="0.3">
      <c r="E623" s="395"/>
      <c r="F623" s="678" t="s">
        <v>95</v>
      </c>
      <c r="G623" s="678"/>
      <c r="H623" s="396"/>
      <c r="I623" s="396"/>
      <c r="J623" s="396"/>
      <c r="K623" s="396"/>
      <c r="L623" s="399">
        <f>+I634/(I621/100000)</f>
        <v>45.847474526762298</v>
      </c>
      <c r="M623" s="397"/>
      <c r="Q623" s="444"/>
      <c r="R623" s="6" t="s">
        <v>122</v>
      </c>
      <c r="S623" s="6"/>
      <c r="T623" s="6"/>
      <c r="U623" s="7">
        <v>1913</v>
      </c>
      <c r="V623" s="6"/>
      <c r="W623" s="7">
        <v>169892</v>
      </c>
      <c r="X623" s="6"/>
      <c r="Y623" s="7">
        <v>13076</v>
      </c>
      <c r="Z623" s="6"/>
      <c r="AA623" s="253">
        <f t="shared" ref="AA623:AA631" si="125">+AJ623</f>
        <v>8900</v>
      </c>
      <c r="AB623" s="445"/>
      <c r="AJ623" s="1">
        <v>8900</v>
      </c>
    </row>
    <row r="624" spans="5:36" x14ac:dyDescent="0.3">
      <c r="E624" s="395"/>
      <c r="F624" s="400"/>
      <c r="G624" s="400"/>
      <c r="H624" s="396"/>
      <c r="I624" s="396"/>
      <c r="J624" s="396"/>
      <c r="K624" s="396"/>
      <c r="L624" s="399"/>
      <c r="M624" s="397"/>
      <c r="Q624" s="444"/>
      <c r="R624" s="6" t="s">
        <v>123</v>
      </c>
      <c r="S624" s="6"/>
      <c r="T624" s="6"/>
      <c r="U624" s="7">
        <v>1568</v>
      </c>
      <c r="V624" s="6"/>
      <c r="W624" s="7">
        <v>16606</v>
      </c>
      <c r="X624" s="6"/>
      <c r="Y624" s="7">
        <v>912</v>
      </c>
      <c r="Z624" s="6"/>
      <c r="AA624" s="253">
        <f t="shared" si="125"/>
        <v>1100</v>
      </c>
      <c r="AB624" s="445"/>
      <c r="AJ624" s="1">
        <v>1100</v>
      </c>
    </row>
    <row r="625" spans="4:36" x14ac:dyDescent="0.3">
      <c r="E625" s="395"/>
      <c r="F625" s="400" t="s">
        <v>108</v>
      </c>
      <c r="G625" s="400"/>
      <c r="H625" s="678" t="s">
        <v>109</v>
      </c>
      <c r="I625" s="678"/>
      <c r="J625" s="396"/>
      <c r="K625" s="396"/>
      <c r="L625" s="399"/>
      <c r="M625" s="397"/>
      <c r="Q625" s="444"/>
      <c r="R625" s="6" t="s">
        <v>56</v>
      </c>
      <c r="S625" s="6"/>
      <c r="T625" s="6"/>
      <c r="U625" s="7">
        <v>1561</v>
      </c>
      <c r="V625" s="6"/>
      <c r="W625" s="7">
        <v>107611</v>
      </c>
      <c r="X625" s="6"/>
      <c r="Y625" s="7">
        <v>7937</v>
      </c>
      <c r="Z625" s="6"/>
      <c r="AA625" s="253">
        <f t="shared" si="125"/>
        <v>7000</v>
      </c>
      <c r="AB625" s="445"/>
      <c r="AJ625" s="1">
        <v>7000</v>
      </c>
    </row>
    <row r="626" spans="4:36" ht="15" thickBot="1" x14ac:dyDescent="0.35">
      <c r="E626" s="401"/>
      <c r="F626" s="402"/>
      <c r="G626" s="402"/>
      <c r="H626" s="402"/>
      <c r="I626" s="402"/>
      <c r="J626" s="402"/>
      <c r="K626" s="402"/>
      <c r="L626" s="402"/>
      <c r="M626" s="403"/>
      <c r="Q626" s="444"/>
      <c r="R626" s="6" t="s">
        <v>128</v>
      </c>
      <c r="S626" s="6"/>
      <c r="T626" s="6"/>
      <c r="U626" s="7">
        <v>1435</v>
      </c>
      <c r="V626" s="6"/>
      <c r="W626" s="7">
        <v>10128</v>
      </c>
      <c r="X626" s="6"/>
      <c r="Y626" s="7">
        <v>541</v>
      </c>
      <c r="Z626" s="6"/>
      <c r="AA626" s="253">
        <f t="shared" si="125"/>
        <v>700</v>
      </c>
      <c r="AB626" s="445"/>
      <c r="AJ626" s="1">
        <v>700</v>
      </c>
    </row>
    <row r="627" spans="4:36" x14ac:dyDescent="0.3">
      <c r="Q627" s="444"/>
      <c r="R627" s="6" t="s">
        <v>124</v>
      </c>
      <c r="S627" s="6"/>
      <c r="T627" s="6"/>
      <c r="U627" s="7">
        <v>1288</v>
      </c>
      <c r="V627" s="6"/>
      <c r="W627" s="7">
        <v>45913</v>
      </c>
      <c r="X627" s="6"/>
      <c r="Y627" s="7">
        <v>4287</v>
      </c>
      <c r="Z627" s="6"/>
      <c r="AA627" s="253">
        <f t="shared" si="125"/>
        <v>3600</v>
      </c>
      <c r="AB627" s="445"/>
      <c r="AJ627" s="1">
        <v>3600</v>
      </c>
    </row>
    <row r="628" spans="4:36" ht="15" thickBot="1" x14ac:dyDescent="0.35">
      <c r="D628" s="78"/>
      <c r="E628" s="139"/>
      <c r="F628" s="139"/>
      <c r="G628" s="139"/>
      <c r="H628" s="139"/>
      <c r="I628" s="310"/>
      <c r="J628" s="78"/>
      <c r="K628" s="98"/>
      <c r="L628" s="98"/>
      <c r="M628" s="98"/>
      <c r="N628" s="98"/>
      <c r="Q628" s="444"/>
      <c r="R628" s="6" t="s">
        <v>129</v>
      </c>
      <c r="S628" s="6"/>
      <c r="T628" s="6"/>
      <c r="U628" s="7">
        <v>1129</v>
      </c>
      <c r="V628" s="6"/>
      <c r="W628" s="7">
        <v>52477</v>
      </c>
      <c r="X628" s="6"/>
      <c r="Y628" s="7">
        <v>3152</v>
      </c>
      <c r="Z628" s="6"/>
      <c r="AA628" s="253">
        <f t="shared" si="125"/>
        <v>4600</v>
      </c>
      <c r="AB628" s="445"/>
      <c r="AJ628" s="1">
        <v>4600</v>
      </c>
    </row>
    <row r="629" spans="4:36" ht="16.2" thickBot="1" x14ac:dyDescent="0.35">
      <c r="D629" s="381"/>
      <c r="E629" s="679" t="s">
        <v>119</v>
      </c>
      <c r="F629" s="680"/>
      <c r="G629" s="680"/>
      <c r="H629" s="680"/>
      <c r="I629" s="680"/>
      <c r="J629" s="681"/>
      <c r="K629" s="382"/>
      <c r="L629" s="394" t="s">
        <v>10</v>
      </c>
      <c r="M629" s="383"/>
      <c r="N629" s="98"/>
      <c r="Q629" s="444"/>
      <c r="R629" s="6" t="s">
        <v>125</v>
      </c>
      <c r="S629" s="6"/>
      <c r="T629" s="6"/>
      <c r="U629" s="7">
        <v>1118</v>
      </c>
      <c r="V629" s="6"/>
      <c r="W629" s="7">
        <v>10889</v>
      </c>
      <c r="X629" s="6"/>
      <c r="Y629" s="7">
        <v>505</v>
      </c>
      <c r="Z629" s="6"/>
      <c r="AA629" s="253">
        <f t="shared" si="125"/>
        <v>980</v>
      </c>
      <c r="AB629" s="445"/>
      <c r="AJ629" s="1">
        <v>980</v>
      </c>
    </row>
    <row r="630" spans="4:36" x14ac:dyDescent="0.3">
      <c r="D630" s="360"/>
      <c r="E630" s="384" t="s">
        <v>75</v>
      </c>
      <c r="F630" s="16"/>
      <c r="G630" s="16"/>
      <c r="H630" s="16"/>
      <c r="I630" s="682">
        <f>+K81</f>
        <v>48675</v>
      </c>
      <c r="J630" s="682"/>
      <c r="K630" s="16"/>
      <c r="L630" s="60">
        <f>+I630/$I$630</f>
        <v>1</v>
      </c>
      <c r="M630" s="385"/>
      <c r="N630" s="98"/>
      <c r="Q630" s="444"/>
      <c r="R630" s="6" t="s">
        <v>126</v>
      </c>
      <c r="S630" s="6"/>
      <c r="T630" s="6"/>
      <c r="U630" s="7">
        <v>1093</v>
      </c>
      <c r="V630" s="6"/>
      <c r="W630" s="7">
        <v>138546</v>
      </c>
      <c r="X630" s="6"/>
      <c r="Y630" s="7">
        <v>6770</v>
      </c>
      <c r="Z630" s="6"/>
      <c r="AA630" s="253">
        <f t="shared" si="125"/>
        <v>12700</v>
      </c>
      <c r="AB630" s="445"/>
      <c r="AJ630" s="1">
        <v>12700</v>
      </c>
    </row>
    <row r="631" spans="4:36" x14ac:dyDescent="0.3">
      <c r="D631" s="360"/>
      <c r="E631" s="384"/>
      <c r="F631" s="16"/>
      <c r="G631" s="16"/>
      <c r="H631" s="16"/>
      <c r="I631" s="16"/>
      <c r="J631" s="16"/>
      <c r="K631" s="16"/>
      <c r="L631" s="16"/>
      <c r="M631" s="385"/>
      <c r="N631" s="98"/>
      <c r="Q631" s="444"/>
      <c r="R631" s="6" t="s">
        <v>127</v>
      </c>
      <c r="S631" s="6"/>
      <c r="T631" s="6"/>
      <c r="U631" s="447">
        <v>1081</v>
      </c>
      <c r="V631" s="6"/>
      <c r="W631" s="447">
        <v>65337</v>
      </c>
      <c r="X631" s="6"/>
      <c r="Y631" s="447">
        <v>3108</v>
      </c>
      <c r="Z631" s="6"/>
      <c r="AA631" s="448">
        <f t="shared" si="125"/>
        <v>6100</v>
      </c>
      <c r="AB631" s="445"/>
      <c r="AJ631" s="439">
        <v>6100</v>
      </c>
    </row>
    <row r="632" spans="4:36" x14ac:dyDescent="0.3">
      <c r="D632" s="372"/>
      <c r="E632" s="15"/>
      <c r="F632" s="386" t="s">
        <v>100</v>
      </c>
      <c r="G632" s="386"/>
      <c r="H632" s="15"/>
      <c r="I632" s="683">
        <f>+I81</f>
        <v>36684</v>
      </c>
      <c r="J632" s="684"/>
      <c r="K632" s="15"/>
      <c r="L632" s="60">
        <f>+I632/$I$630</f>
        <v>0.75365177195685673</v>
      </c>
      <c r="M632" s="365"/>
      <c r="N632" s="98"/>
      <c r="Q632" s="444"/>
      <c r="R632" s="5" t="s">
        <v>31</v>
      </c>
      <c r="S632" s="6"/>
      <c r="T632" s="6"/>
      <c r="U632" s="253">
        <f>+W632/(AA632/100)</f>
        <v>1545.0521632402579</v>
      </c>
      <c r="V632" s="6"/>
      <c r="W632" s="253">
        <f>SUM(W622:W631)</f>
        <v>1007065</v>
      </c>
      <c r="X632" s="6"/>
      <c r="Y632" s="253">
        <f>SUM(Y622:Y631)</f>
        <v>71545</v>
      </c>
      <c r="Z632" s="6"/>
      <c r="AA632" s="253">
        <f>SUM(AA622:AA631)</f>
        <v>65180</v>
      </c>
      <c r="AB632" s="445"/>
      <c r="AJ632" s="56">
        <f>SUM(AJ622:AJ631)</f>
        <v>65180</v>
      </c>
    </row>
    <row r="633" spans="4:36" x14ac:dyDescent="0.3">
      <c r="D633" s="372"/>
      <c r="E633" s="15"/>
      <c r="F633" s="15" t="s">
        <v>76</v>
      </c>
      <c r="G633" s="15"/>
      <c r="H633" s="15"/>
      <c r="I633" s="685">
        <f>+I75</f>
        <v>2144</v>
      </c>
      <c r="J633" s="686"/>
      <c r="K633" s="15"/>
      <c r="L633" s="60">
        <f>+I633/$I$630</f>
        <v>4.4047252182845401E-2</v>
      </c>
      <c r="M633" s="365"/>
      <c r="N633" s="98"/>
      <c r="Q633" s="444"/>
      <c r="R633" s="5"/>
      <c r="S633" s="6"/>
      <c r="T633" s="6"/>
      <c r="U633" s="6"/>
      <c r="V633" s="6"/>
      <c r="W633" s="253"/>
      <c r="X633" s="6"/>
      <c r="Y633" s="253"/>
      <c r="Z633" s="6"/>
      <c r="AA633" s="6"/>
      <c r="AB633" s="445"/>
      <c r="AJ633" s="56"/>
    </row>
    <row r="634" spans="4:36" ht="15" thickBot="1" x14ac:dyDescent="0.35">
      <c r="D634" s="372"/>
      <c r="E634" s="671" t="s">
        <v>101</v>
      </c>
      <c r="F634" s="671"/>
      <c r="G634" s="671"/>
      <c r="H634" s="15"/>
      <c r="I634" s="672">
        <f>+I630-I632-I633</f>
        <v>9847</v>
      </c>
      <c r="J634" s="673"/>
      <c r="K634" s="387"/>
      <c r="L634" s="388">
        <f>+I634/$I$630</f>
        <v>0.20230097586029788</v>
      </c>
      <c r="M634" s="365"/>
      <c r="N634" s="98"/>
      <c r="Q634" s="444"/>
      <c r="R634" s="5" t="s">
        <v>57</v>
      </c>
      <c r="S634" s="6"/>
      <c r="T634" s="6"/>
      <c r="U634" s="7">
        <v>7441</v>
      </c>
      <c r="V634" s="6"/>
      <c r="W634" s="7">
        <f>+'Main Table'!H106</f>
        <v>3029734</v>
      </c>
      <c r="X634" s="6"/>
      <c r="Y634" s="7">
        <f>+'Main Table'!AA106</f>
        <v>129682</v>
      </c>
      <c r="Z634" s="6"/>
      <c r="AA634" s="253">
        <f>+AJ634</f>
        <v>333000</v>
      </c>
      <c r="AB634" s="445"/>
      <c r="AJ634" s="56">
        <v>333000</v>
      </c>
    </row>
    <row r="635" spans="4:36" ht="15.6" thickTop="1" thickBot="1" x14ac:dyDescent="0.35">
      <c r="D635" s="372"/>
      <c r="E635" s="389"/>
      <c r="F635" s="389"/>
      <c r="G635" s="389"/>
      <c r="H635" s="15"/>
      <c r="I635" s="390"/>
      <c r="J635" s="389"/>
      <c r="K635" s="387"/>
      <c r="L635" s="391"/>
      <c r="M635" s="365"/>
      <c r="N635" s="98"/>
      <c r="Q635" s="444"/>
      <c r="R635" s="5" t="s">
        <v>130</v>
      </c>
      <c r="S635" s="6"/>
      <c r="T635" s="6"/>
      <c r="U635" s="449"/>
      <c r="V635" s="6"/>
      <c r="W635" s="450">
        <f>+W632/W634</f>
        <v>0.33239386692033029</v>
      </c>
      <c r="X635" s="6"/>
      <c r="Y635" s="450">
        <f>+Y632/Y634</f>
        <v>0.55169568637127742</v>
      </c>
      <c r="Z635" s="6"/>
      <c r="AA635" s="450">
        <f>+AA632/AA634</f>
        <v>0.19573573573573574</v>
      </c>
      <c r="AB635" s="445"/>
      <c r="AJ635" s="440">
        <f>+AJ632/AJ634</f>
        <v>0.19573573573573574</v>
      </c>
    </row>
    <row r="636" spans="4:36" ht="15.6" thickTop="1" thickBot="1" x14ac:dyDescent="0.35">
      <c r="D636" s="392"/>
      <c r="E636" s="393"/>
      <c r="F636" s="393"/>
      <c r="G636" s="393"/>
      <c r="H636" s="393"/>
      <c r="I636" s="393"/>
      <c r="J636" s="393"/>
      <c r="K636" s="393"/>
      <c r="L636" s="393"/>
      <c r="M636" s="380"/>
      <c r="N636" s="98"/>
      <c r="Q636" s="451"/>
      <c r="R636" s="452"/>
      <c r="S636" s="452"/>
      <c r="T636" s="452"/>
      <c r="U636" s="452"/>
      <c r="V636" s="452"/>
      <c r="W636" s="452"/>
      <c r="X636" s="452"/>
      <c r="Y636" s="452"/>
      <c r="Z636" s="452"/>
      <c r="AA636" s="452"/>
      <c r="AB636" s="453"/>
    </row>
    <row r="640" spans="4:36" x14ac:dyDescent="0.3">
      <c r="F640" s="1">
        <v>1248371</v>
      </c>
    </row>
    <row r="641" spans="6:23" x14ac:dyDescent="0.3">
      <c r="W641" s="1"/>
    </row>
    <row r="642" spans="6:23" x14ac:dyDescent="0.3">
      <c r="F642">
        <v>700</v>
      </c>
    </row>
    <row r="643" spans="6:23" x14ac:dyDescent="0.3">
      <c r="F643" s="76">
        <f>+F642/F640</f>
        <v>5.6073074430597954E-4</v>
      </c>
    </row>
    <row r="645" spans="6:23" x14ac:dyDescent="0.3">
      <c r="F645" s="1">
        <v>60000</v>
      </c>
    </row>
    <row r="646" spans="6:23" x14ac:dyDescent="0.3">
      <c r="F646">
        <f>+F643*F645</f>
        <v>33.643844658358773</v>
      </c>
    </row>
    <row r="648" spans="6:23" x14ac:dyDescent="0.3">
      <c r="F648" s="1">
        <v>331000000</v>
      </c>
    </row>
    <row r="649" spans="6:23" x14ac:dyDescent="0.3">
      <c r="F649" s="56">
        <f>+W86</f>
        <v>811067</v>
      </c>
    </row>
    <row r="650" spans="6:23" x14ac:dyDescent="0.3">
      <c r="F650" s="57">
        <f>+F649/F648</f>
        <v>2.4503534743202417E-3</v>
      </c>
    </row>
  </sheetData>
  <mergeCells count="50"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  <mergeCell ref="I32:J32"/>
    <mergeCell ref="I34:J34"/>
    <mergeCell ref="I36:J36"/>
    <mergeCell ref="E31:J31"/>
    <mergeCell ref="I35:J35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E634:G634"/>
    <mergeCell ref="I634:J634"/>
    <mergeCell ref="E620:M620"/>
    <mergeCell ref="I621:L621"/>
    <mergeCell ref="F623:G623"/>
    <mergeCell ref="E629:J629"/>
    <mergeCell ref="I630:J630"/>
    <mergeCell ref="I632:J632"/>
    <mergeCell ref="I633:J633"/>
    <mergeCell ref="H625:I625"/>
    <mergeCell ref="D72:O72"/>
    <mergeCell ref="E73:H73"/>
    <mergeCell ref="K73:L73"/>
    <mergeCell ref="D79:H79"/>
    <mergeCell ref="E82:G82"/>
    <mergeCell ref="D81:H81"/>
    <mergeCell ref="K81:L8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Mike Keresman</cp:lastModifiedBy>
  <cp:lastPrinted>2020-08-27T12:00:07Z</cp:lastPrinted>
  <dcterms:created xsi:type="dcterms:W3CDTF">2020-03-28T00:34:23Z</dcterms:created>
  <dcterms:modified xsi:type="dcterms:W3CDTF">2021-12-28T23:59:28Z</dcterms:modified>
</cp:coreProperties>
</file>