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k\Documents\excel\COVID-19\COVID 2022\"/>
    </mc:Choice>
  </mc:AlternateContent>
  <xr:revisionPtr revIDLastSave="0" documentId="8_{8D687727-08AC-4056-A188-4CD8803D92E2}" xr6:coauthVersionLast="47" xr6:coauthVersionMax="47" xr10:uidLastSave="{00000000-0000-0000-0000-000000000000}"/>
  <bookViews>
    <workbookView xWindow="-108" yWindow="-108" windowWidth="30936" windowHeight="16896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Table'!$A$1:$CJ$704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K703" i="1" l="1"/>
  <c r="BJ703" i="1"/>
  <c r="BI703" i="1"/>
  <c r="BB703" i="1"/>
  <c r="AU703" i="1"/>
  <c r="AT703" i="1"/>
  <c r="AS703" i="1"/>
  <c r="AM703" i="1"/>
  <c r="AK703" i="1"/>
  <c r="AD703" i="1"/>
  <c r="V703" i="1"/>
  <c r="U703" i="1"/>
  <c r="M703" i="1"/>
  <c r="BO702" i="1"/>
  <c r="BO703" i="1" s="1"/>
  <c r="BM702" i="1"/>
  <c r="BM703" i="1" s="1"/>
  <c r="BL702" i="1"/>
  <c r="BL703" i="1" s="1"/>
  <c r="BK702" i="1"/>
  <c r="BJ702" i="1"/>
  <c r="BI702" i="1"/>
  <c r="BH702" i="1"/>
  <c r="BH703" i="1" s="1"/>
  <c r="BF702" i="1"/>
  <c r="BF703" i="1" s="1"/>
  <c r="BD702" i="1"/>
  <c r="BD703" i="1" s="1"/>
  <c r="BC702" i="1"/>
  <c r="BC703" i="1" s="1"/>
  <c r="BB702" i="1"/>
  <c r="AZ702" i="1"/>
  <c r="AZ703" i="1" s="1"/>
  <c r="AY702" i="1"/>
  <c r="AY703" i="1" s="1"/>
  <c r="AW702" i="1"/>
  <c r="AW703" i="1" s="1"/>
  <c r="AU702" i="1"/>
  <c r="AT702" i="1"/>
  <c r="AS702" i="1"/>
  <c r="AQ702" i="1"/>
  <c r="AQ703" i="1" s="1"/>
  <c r="AP702" i="1"/>
  <c r="AP703" i="1" s="1"/>
  <c r="AO702" i="1"/>
  <c r="AO703" i="1" s="1"/>
  <c r="AN702" i="1"/>
  <c r="AN703" i="1" s="1"/>
  <c r="AM702" i="1"/>
  <c r="AL702" i="1"/>
  <c r="AL703" i="1" s="1"/>
  <c r="AK702" i="1"/>
  <c r="AJ702" i="1"/>
  <c r="AJ703" i="1" s="1"/>
  <c r="AI702" i="1"/>
  <c r="AI703" i="1" s="1"/>
  <c r="AH702" i="1"/>
  <c r="AH703" i="1" s="1"/>
  <c r="AG702" i="1"/>
  <c r="AG703" i="1" s="1"/>
  <c r="AF702" i="1"/>
  <c r="AF703" i="1" s="1"/>
  <c r="AD702" i="1"/>
  <c r="AB702" i="1"/>
  <c r="AB703" i="1" s="1"/>
  <c r="Y702" i="1"/>
  <c r="Y703" i="1" s="1"/>
  <c r="X702" i="1"/>
  <c r="X703" i="1" s="1"/>
  <c r="W702" i="1"/>
  <c r="W703" i="1" s="1"/>
  <c r="V702" i="1"/>
  <c r="U702" i="1"/>
  <c r="T702" i="1"/>
  <c r="T703" i="1" s="1"/>
  <c r="S702" i="1"/>
  <c r="S703" i="1" s="1"/>
  <c r="R702" i="1"/>
  <c r="R703" i="1" s="1"/>
  <c r="P702" i="1"/>
  <c r="P703" i="1" s="1"/>
  <c r="O702" i="1"/>
  <c r="O703" i="1" s="1"/>
  <c r="M702" i="1"/>
  <c r="L702" i="1"/>
  <c r="L703" i="1" s="1"/>
  <c r="K702" i="1"/>
  <c r="K703" i="1" s="1"/>
  <c r="I702" i="1"/>
  <c r="I703" i="1" s="1"/>
  <c r="H702" i="1"/>
  <c r="H703" i="1" s="1"/>
  <c r="D703" i="1"/>
  <c r="D702" i="1"/>
  <c r="BW698" i="1"/>
  <c r="BN698" i="1" s="1"/>
  <c r="BN702" i="1" s="1"/>
  <c r="BN703" i="1" s="1"/>
  <c r="BE698" i="1"/>
  <c r="BP698" i="1" s="1"/>
  <c r="BR698" i="1" s="1"/>
  <c r="BA698" i="1"/>
  <c r="BA702" i="1" s="1"/>
  <c r="BA703" i="1" s="1"/>
  <c r="AL698" i="1"/>
  <c r="AR698" i="1" s="1"/>
  <c r="AR702" i="1" s="1"/>
  <c r="AR703" i="1" s="1"/>
  <c r="AA698" i="1"/>
  <c r="AC698" i="1" s="1"/>
  <c r="AC702" i="1" s="1"/>
  <c r="AC703" i="1" s="1"/>
  <c r="Z698" i="1"/>
  <c r="Z702" i="1" s="1"/>
  <c r="Z703" i="1" s="1"/>
  <c r="V698" i="1"/>
  <c r="Q698" i="1"/>
  <c r="S698" i="1" s="1"/>
  <c r="N698" i="1"/>
  <c r="N702" i="1" s="1"/>
  <c r="N703" i="1" s="1"/>
  <c r="J698" i="1"/>
  <c r="J702" i="1" s="1"/>
  <c r="J703" i="1" s="1"/>
  <c r="H698" i="1"/>
  <c r="O698" i="1" s="1"/>
  <c r="I20" i="3"/>
  <c r="BW697" i="1"/>
  <c r="BN697" i="1"/>
  <c r="BE697" i="1"/>
  <c r="BP697" i="1" s="1"/>
  <c r="BR697" i="1" s="1"/>
  <c r="BA697" i="1"/>
  <c r="AX697" i="1"/>
  <c r="AL697" i="1"/>
  <c r="AR697" i="1" s="1"/>
  <c r="AA697" i="1"/>
  <c r="AE697" i="1" s="1"/>
  <c r="Z697" i="1"/>
  <c r="V697" i="1"/>
  <c r="Q697" i="1"/>
  <c r="S697" i="1" s="1"/>
  <c r="N697" i="1"/>
  <c r="J697" i="1"/>
  <c r="H697" i="1"/>
  <c r="AV697" i="1" s="1"/>
  <c r="U652" i="3"/>
  <c r="U653" i="3" s="1"/>
  <c r="U654" i="3" s="1"/>
  <c r="U655" i="3" s="1"/>
  <c r="U656" i="3" s="1"/>
  <c r="BW696" i="1"/>
  <c r="BN696" i="1" s="1"/>
  <c r="BE696" i="1"/>
  <c r="BP696" i="1" s="1"/>
  <c r="BR696" i="1" s="1"/>
  <c r="BA696" i="1"/>
  <c r="AR696" i="1"/>
  <c r="AL696" i="1"/>
  <c r="AA696" i="1"/>
  <c r="AE696" i="1" s="1"/>
  <c r="Z696" i="1"/>
  <c r="V696" i="1"/>
  <c r="Q696" i="1"/>
  <c r="S696" i="1" s="1"/>
  <c r="N696" i="1"/>
  <c r="J696" i="1"/>
  <c r="H696" i="1"/>
  <c r="O696" i="1" s="1"/>
  <c r="BW695" i="1"/>
  <c r="BN695" i="1" s="1"/>
  <c r="BE695" i="1"/>
  <c r="BP695" i="1" s="1"/>
  <c r="BR695" i="1" s="1"/>
  <c r="BA695" i="1"/>
  <c r="AL695" i="1"/>
  <c r="AA695" i="1"/>
  <c r="AC695" i="1" s="1"/>
  <c r="Z695" i="1"/>
  <c r="V695" i="1"/>
  <c r="Q695" i="1"/>
  <c r="S695" i="1" s="1"/>
  <c r="N695" i="1"/>
  <c r="J695" i="1"/>
  <c r="H695" i="1"/>
  <c r="O695" i="1" s="1"/>
  <c r="BW694" i="1"/>
  <c r="BN694" i="1" s="1"/>
  <c r="BE694" i="1"/>
  <c r="BP694" i="1" s="1"/>
  <c r="BR694" i="1" s="1"/>
  <c r="BA694" i="1"/>
  <c r="AR694" i="1"/>
  <c r="AL694" i="1"/>
  <c r="AA694" i="1"/>
  <c r="AE694" i="1" s="1"/>
  <c r="Z694" i="1"/>
  <c r="V694" i="1"/>
  <c r="Q694" i="1"/>
  <c r="S694" i="1" s="1"/>
  <c r="N694" i="1"/>
  <c r="J694" i="1"/>
  <c r="H694" i="1"/>
  <c r="O694" i="1" s="1"/>
  <c r="B694" i="1"/>
  <c r="B695" i="1" s="1"/>
  <c r="B696" i="1" s="1"/>
  <c r="B697" i="1" s="1"/>
  <c r="B698" i="1" s="1"/>
  <c r="B699" i="1" s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E705" i="2"/>
  <c r="W699" i="2"/>
  <c r="S699" i="2"/>
  <c r="K699" i="2"/>
  <c r="C699" i="2"/>
  <c r="C700" i="2" s="1"/>
  <c r="C701" i="2" s="1"/>
  <c r="C702" i="2" s="1"/>
  <c r="S698" i="2"/>
  <c r="K698" i="2"/>
  <c r="Q698" i="2" s="1"/>
  <c r="S697" i="2"/>
  <c r="K697" i="2"/>
  <c r="Q697" i="2" s="1"/>
  <c r="S696" i="2"/>
  <c r="K696" i="2"/>
  <c r="S695" i="2"/>
  <c r="K695" i="2"/>
  <c r="S694" i="2"/>
  <c r="K694" i="2"/>
  <c r="Q694" i="2" s="1"/>
  <c r="S693" i="2"/>
  <c r="K693" i="2"/>
  <c r="AA702" i="1" l="1"/>
  <c r="AA703" i="1" s="1"/>
  <c r="Q702" i="1"/>
  <c r="Q703" i="1" s="1"/>
  <c r="BE702" i="1"/>
  <c r="BE703" i="1" s="1"/>
  <c r="AV698" i="1"/>
  <c r="AV702" i="1" s="1"/>
  <c r="AV703" i="1" s="1"/>
  <c r="BP702" i="1"/>
  <c r="BP703" i="1" s="1"/>
  <c r="AX698" i="1"/>
  <c r="AX702" i="1" s="1"/>
  <c r="AX703" i="1" s="1"/>
  <c r="BG698" i="1"/>
  <c r="BG702" i="1" s="1"/>
  <c r="BG703" i="1" s="1"/>
  <c r="AE698" i="1"/>
  <c r="AE702" i="1" s="1"/>
  <c r="AE703" i="1" s="1"/>
  <c r="AC697" i="1"/>
  <c r="BG697" i="1"/>
  <c r="O697" i="1"/>
  <c r="AV696" i="1"/>
  <c r="AX696" i="1"/>
  <c r="AC696" i="1"/>
  <c r="BG696" i="1"/>
  <c r="AR695" i="1"/>
  <c r="AV695" i="1"/>
  <c r="AX695" i="1"/>
  <c r="AE695" i="1"/>
  <c r="BG695" i="1"/>
  <c r="AV694" i="1"/>
  <c r="AX694" i="1"/>
  <c r="AC694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N691" i="1"/>
  <c r="BE690" i="1"/>
  <c r="CC690" i="1" s="1"/>
  <c r="BA690" i="1"/>
  <c r="CA690" i="1" s="1"/>
  <c r="AL690" i="1"/>
  <c r="AR690" i="1" s="1"/>
  <c r="Z690" i="1"/>
  <c r="Q690" i="1"/>
  <c r="N690" i="1"/>
  <c r="BE689" i="1"/>
  <c r="CC689" i="1" s="1"/>
  <c r="BA689" i="1"/>
  <c r="CA689" i="1" s="1"/>
  <c r="AL689" i="1"/>
  <c r="AR689" i="1" s="1"/>
  <c r="Z689" i="1"/>
  <c r="Q689" i="1"/>
  <c r="N689" i="1"/>
  <c r="BE688" i="1"/>
  <c r="CC688" i="1" s="1"/>
  <c r="BA688" i="1"/>
  <c r="CA688" i="1" s="1"/>
  <c r="AL688" i="1"/>
  <c r="AR688" i="1" s="1"/>
  <c r="Z688" i="1"/>
  <c r="Q688" i="1"/>
  <c r="N688" i="1"/>
  <c r="BE687" i="1"/>
  <c r="CC687" i="1" s="1"/>
  <c r="BA687" i="1"/>
  <c r="CA687" i="1" s="1"/>
  <c r="CG687" i="1" s="1"/>
  <c r="AL687" i="1"/>
  <c r="AR687" i="1" s="1"/>
  <c r="Z687" i="1"/>
  <c r="Q687" i="1"/>
  <c r="N687" i="1"/>
  <c r="BE686" i="1"/>
  <c r="CC686" i="1" s="1"/>
  <c r="CG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5" i="1" l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CA684" i="1" s="1"/>
  <c r="AL684" i="1"/>
  <c r="AR684" i="1" s="1"/>
  <c r="Z684" i="1"/>
  <c r="Q684" i="1"/>
  <c r="S691" i="1" s="1"/>
  <c r="N684" i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CG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CG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CG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Q690" i="2" s="1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W705" i="1"/>
  <c r="D705" i="1"/>
  <c r="CG683" i="1" l="1"/>
  <c r="CG679" i="1"/>
  <c r="CG680" i="1"/>
  <c r="CG684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CG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CG675" i="1" s="1"/>
  <c r="BA675" i="1"/>
  <c r="CA675" i="1" s="1"/>
  <c r="AL675" i="1"/>
  <c r="AR675" i="1" s="1"/>
  <c r="Z675" i="1"/>
  <c r="Q675" i="1"/>
  <c r="N675" i="1"/>
  <c r="BE674" i="1"/>
  <c r="CC674" i="1" s="1"/>
  <c r="CG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CG672" i="1" s="1"/>
  <c r="AL672" i="1"/>
  <c r="Z672" i="1"/>
  <c r="Q672" i="1"/>
  <c r="S679" i="1" s="1"/>
  <c r="N672" i="1"/>
  <c r="BE671" i="1"/>
  <c r="CC671" i="1" s="1"/>
  <c r="CG671" i="1" s="1"/>
  <c r="BA671" i="1"/>
  <c r="CA671" i="1" s="1"/>
  <c r="AL671" i="1"/>
  <c r="AR671" i="1" s="1"/>
  <c r="Z671" i="1"/>
  <c r="Q671" i="1"/>
  <c r="S678" i="1" s="1"/>
  <c r="N671" i="1"/>
  <c r="BE670" i="1"/>
  <c r="CC670" i="1" s="1"/>
  <c r="CG670" i="1" s="1"/>
  <c r="BA670" i="1"/>
  <c r="CA670" i="1" s="1"/>
  <c r="AL670" i="1"/>
  <c r="AR670" i="1" s="1"/>
  <c r="Z670" i="1"/>
  <c r="Q670" i="1"/>
  <c r="N670" i="1"/>
  <c r="BE669" i="1"/>
  <c r="CC669" i="1" s="1"/>
  <c r="CG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CG667" i="1" s="1"/>
  <c r="BA667" i="1"/>
  <c r="CA667" i="1" s="1"/>
  <c r="AL667" i="1"/>
  <c r="AR667" i="1" s="1"/>
  <c r="Z667" i="1"/>
  <c r="Q667" i="1"/>
  <c r="N667" i="1"/>
  <c r="BE666" i="1"/>
  <c r="CC666" i="1" s="1"/>
  <c r="CG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CG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794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4" i="1" l="1"/>
  <c r="CG668" i="1"/>
  <c r="CG676" i="1"/>
  <c r="CA693" i="1"/>
  <c r="CC693" i="1"/>
  <c r="CG693" i="1" s="1"/>
  <c r="CG662" i="1"/>
  <c r="CG665" i="1"/>
  <c r="CG673" i="1"/>
  <c r="S675" i="1"/>
  <c r="S682" i="1"/>
  <c r="S677" i="1"/>
  <c r="BG677" i="1"/>
  <c r="BA707" i="1"/>
  <c r="BE707" i="1"/>
  <c r="BG707" i="1" s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BE649" i="1" l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Q702" i="1"/>
  <c r="BQ703" i="1" s="1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793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702" i="1"/>
  <c r="BU703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702" i="1"/>
  <c r="BV703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K475" i="1" s="1"/>
  <c r="BM475" i="1" s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G470" i="1" l="1"/>
  <c r="BK474" i="1"/>
  <c r="BM474" i="1" s="1"/>
  <c r="BK476" i="1"/>
  <c r="BM476" i="1" s="1"/>
  <c r="BG471" i="1"/>
  <c r="CL828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677" i="3"/>
  <c r="AJ675" i="3"/>
  <c r="AJ678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792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714" i="1"/>
  <c r="D713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793" i="1"/>
  <c r="BG813" i="1"/>
  <c r="BG814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813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V705" i="2"/>
  <c r="S357" i="2"/>
  <c r="AP828" i="1"/>
  <c r="BP814" i="1"/>
  <c r="BG815" i="1" s="1"/>
  <c r="BN811" i="1"/>
  <c r="BP811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792" i="1"/>
  <c r="BP792" i="1" s="1"/>
  <c r="BP794" i="1"/>
  <c r="BP795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815" i="1"/>
  <c r="BG816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812" i="1"/>
  <c r="BP812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816" i="1" l="1"/>
  <c r="BY816" i="1" s="1"/>
  <c r="Q358" i="2"/>
  <c r="M357" i="2"/>
  <c r="U357" i="2"/>
  <c r="M358" i="2"/>
  <c r="CL822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796" i="1" l="1"/>
  <c r="BG820" i="1"/>
  <c r="BP819" i="1"/>
  <c r="BP821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787" i="1"/>
  <c r="N789" i="1" s="1"/>
  <c r="N790" i="1" l="1"/>
  <c r="D790" i="1" s="1"/>
  <c r="N791" i="1"/>
  <c r="N792" i="1"/>
  <c r="D791" i="1" l="1"/>
  <c r="D792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778" i="1"/>
  <c r="BG778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s="1"/>
  <c r="Q247" i="2" l="1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723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708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702" i="1"/>
  <c r="G703" i="1" s="1"/>
  <c r="F702" i="1"/>
  <c r="F703" i="1" s="1"/>
  <c r="E702" i="1"/>
  <c r="E703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726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S221" i="1" s="1"/>
  <c r="Q220" i="1"/>
  <c r="Q219" i="1"/>
  <c r="Q218" i="1"/>
  <c r="Q217" i="1"/>
  <c r="Q216" i="1"/>
  <c r="Q215" i="1"/>
  <c r="Q214" i="1"/>
  <c r="Q213" i="1"/>
  <c r="S213" i="1" s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05" i="1" l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723" i="1" l="1"/>
  <c r="AR722" i="1"/>
  <c r="AP722" i="1"/>
  <c r="AR721" i="1"/>
  <c r="AP721" i="1"/>
  <c r="AV721" i="1" l="1"/>
  <c r="AV722" i="1"/>
  <c r="AV723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767" i="1"/>
  <c r="N214" i="1"/>
  <c r="N204" i="1"/>
  <c r="BA766" i="1" s="1"/>
  <c r="N174" i="1"/>
  <c r="BA765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766" i="1" l="1"/>
  <c r="BE766" i="1" s="1"/>
  <c r="Q218" i="2"/>
  <c r="BC767" i="1"/>
  <c r="BE767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735" i="1"/>
  <c r="H735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754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707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705" i="1"/>
  <c r="BK708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755" i="1"/>
  <c r="AP756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750" i="1"/>
  <c r="H751" i="1"/>
  <c r="J751" i="1" s="1"/>
  <c r="H752" i="1"/>
  <c r="J752" i="1" s="1"/>
  <c r="S154" i="2"/>
  <c r="M156" i="2" l="1"/>
  <c r="Q156" i="2"/>
  <c r="O752" i="1"/>
  <c r="AI154" i="1"/>
  <c r="AI161" i="1"/>
  <c r="BK160" i="1"/>
  <c r="BM160" i="1" s="1"/>
  <c r="AR154" i="1"/>
  <c r="BG154" i="1"/>
  <c r="U155" i="2"/>
  <c r="J750" i="1"/>
  <c r="J757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753" i="1"/>
  <c r="AA752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BK157" i="1" s="1"/>
  <c r="BM157" i="1" s="1"/>
  <c r="AL151" i="1"/>
  <c r="AR151" i="1" s="1"/>
  <c r="Q151" i="1"/>
  <c r="S158" i="1" s="1"/>
  <c r="AR152" i="1" l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692" i="3"/>
  <c r="F693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728" i="1" l="1"/>
  <c r="AR720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727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732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719" i="1" s="1"/>
  <c r="AH113" i="1"/>
  <c r="AP719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719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739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726" i="1"/>
  <c r="AP720" i="1" s="1"/>
  <c r="AV720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764" i="1"/>
  <c r="BC765" i="1" s="1"/>
  <c r="BE765" i="1" s="1"/>
  <c r="BE776" i="1"/>
  <c r="BE780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767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776" i="1" s="1"/>
  <c r="AL113" i="1"/>
  <c r="K114" i="2"/>
  <c r="V578" i="1" l="1"/>
  <c r="BA780" i="1"/>
  <c r="BC778" i="1"/>
  <c r="BG776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674" i="3"/>
  <c r="AA673" i="3"/>
  <c r="AA672" i="3"/>
  <c r="AA671" i="3"/>
  <c r="AA670" i="3"/>
  <c r="AA669" i="3"/>
  <c r="AA668" i="3"/>
  <c r="AA667" i="3"/>
  <c r="AA666" i="3"/>
  <c r="AA665" i="3"/>
  <c r="Y675" i="3"/>
  <c r="W675" i="3"/>
  <c r="S107" i="2"/>
  <c r="V621" i="1" l="1"/>
  <c r="V622" i="1" s="1"/>
  <c r="V623" i="1" s="1"/>
  <c r="V624" i="1" s="1"/>
  <c r="V625" i="1" s="1"/>
  <c r="V626" i="1" s="1"/>
  <c r="V627" i="1" s="1"/>
  <c r="V628" i="1" s="1"/>
  <c r="AA675" i="3"/>
  <c r="AA678" i="3" s="1"/>
  <c r="Q109" i="2"/>
  <c r="M109" i="2"/>
  <c r="BG107" i="1"/>
  <c r="U108" i="2"/>
  <c r="M108" i="2"/>
  <c r="BE106" i="1"/>
  <c r="BA106" i="1"/>
  <c r="AL106" i="1"/>
  <c r="AR106" i="1" s="1"/>
  <c r="K107" i="2"/>
  <c r="Q108" i="2" s="1"/>
  <c r="V629" i="1" l="1"/>
  <c r="U675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Q96" i="1"/>
  <c r="BE96" i="1"/>
  <c r="BA96" i="1"/>
  <c r="AL96" i="1"/>
  <c r="AR96" i="1" s="1"/>
  <c r="AG96" i="1"/>
  <c r="S97" i="2"/>
  <c r="K97" i="2"/>
  <c r="S96" i="2"/>
  <c r="K96" i="2"/>
  <c r="AI103" i="1" l="1"/>
  <c r="S103" i="1"/>
  <c r="Q97" i="2"/>
  <c r="Q98" i="2"/>
  <c r="M98" i="2"/>
  <c r="BG96" i="1"/>
  <c r="U97" i="2"/>
  <c r="M97" i="2"/>
  <c r="U96" i="2"/>
  <c r="BE95" i="1" l="1"/>
  <c r="BA95" i="1"/>
  <c r="AL95" i="1"/>
  <c r="AR95" i="1" s="1"/>
  <c r="S95" i="2"/>
  <c r="BG95" i="1" l="1"/>
  <c r="BE94" i="1"/>
  <c r="BA94" i="1"/>
  <c r="AL94" i="1"/>
  <c r="AR94" i="1" s="1"/>
  <c r="K95" i="2"/>
  <c r="Q96" i="2" l="1"/>
  <c r="M96" i="2"/>
  <c r="BG94" i="1"/>
  <c r="U95" i="2"/>
  <c r="S94" i="2" l="1"/>
  <c r="BE93" i="1" l="1"/>
  <c r="BA93" i="1"/>
  <c r="AL93" i="1"/>
  <c r="AR93" i="1" s="1"/>
  <c r="K94" i="2"/>
  <c r="M95" i="2" l="1"/>
  <c r="Q95" i="2"/>
  <c r="BG93" i="1"/>
  <c r="U94" i="2"/>
  <c r="S93" i="2"/>
  <c r="K93" i="2"/>
  <c r="BE92" i="1"/>
  <c r="BA92" i="1"/>
  <c r="AL92" i="1"/>
  <c r="AR92" i="1" s="1"/>
  <c r="M94" i="2" l="1"/>
  <c r="Q94" i="2"/>
  <c r="U93" i="2"/>
  <c r="BG92" i="1"/>
  <c r="S92" i="2" l="1"/>
  <c r="BE91" i="1" l="1"/>
  <c r="BA91" i="1"/>
  <c r="AL91" i="1"/>
  <c r="AR91" i="1" s="1"/>
  <c r="K92" i="2"/>
  <c r="M93" i="2" l="1"/>
  <c r="Q93" i="2"/>
  <c r="BG91" i="1"/>
  <c r="U92" i="2"/>
  <c r="S91" i="2"/>
  <c r="BE90" i="1" l="1"/>
  <c r="BA90" i="1"/>
  <c r="BK96" i="1" s="1"/>
  <c r="BM96" i="1" s="1"/>
  <c r="AL90" i="1"/>
  <c r="AR90" i="1" s="1"/>
  <c r="K91" i="2"/>
  <c r="Q92" i="2" l="1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S54" i="1" l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Q90" i="2" l="1"/>
  <c r="M90" i="2"/>
  <c r="BG88" i="1"/>
  <c r="U89" i="2"/>
  <c r="S88" i="2"/>
  <c r="BE87" i="1" l="1"/>
  <c r="BA87" i="1"/>
  <c r="AL87" i="1"/>
  <c r="AR87" i="1" s="1"/>
  <c r="K88" i="2"/>
  <c r="Q89" i="2" l="1"/>
  <c r="M89" i="2"/>
  <c r="BG87" i="1"/>
  <c r="U88" i="2"/>
  <c r="S87" i="2"/>
  <c r="K87" i="2"/>
  <c r="Q88" i="2" s="1"/>
  <c r="BE86" i="1"/>
  <c r="BA86" i="1"/>
  <c r="AL86" i="1"/>
  <c r="AR86" i="1" s="1"/>
  <c r="U87" i="2" l="1"/>
  <c r="M88" i="2"/>
  <c r="BG86" i="1"/>
  <c r="S86" i="2"/>
  <c r="BE85" i="1" l="1"/>
  <c r="BA85" i="1"/>
  <c r="AL85" i="1"/>
  <c r="AR85" i="1" s="1"/>
  <c r="K86" i="2"/>
  <c r="Q87" i="2" l="1"/>
  <c r="M87" i="2"/>
  <c r="BG85" i="1"/>
  <c r="U86" i="2"/>
  <c r="S85" i="2"/>
  <c r="K85" i="2" l="1"/>
  <c r="BE84" i="1"/>
  <c r="BA84" i="1"/>
  <c r="AL84" i="1"/>
  <c r="AR84" i="1" s="1"/>
  <c r="Q86" i="2" l="1"/>
  <c r="M86" i="2"/>
  <c r="U85" i="2"/>
  <c r="BG84" i="1"/>
  <c r="BE83" i="1" l="1"/>
  <c r="BA83" i="1"/>
  <c r="AL83" i="1"/>
  <c r="AR83" i="1" s="1"/>
  <c r="S84" i="2"/>
  <c r="K84" i="2"/>
  <c r="F686" i="3"/>
  <c r="F689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718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718" i="1"/>
  <c r="AV718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676" i="3" l="1"/>
  <c r="I673" i="3"/>
  <c r="L673" i="3" s="1"/>
  <c r="I78" i="3"/>
  <c r="I80" i="3" s="1"/>
  <c r="I77" i="3"/>
  <c r="BE64" i="1"/>
  <c r="BA64" i="1"/>
  <c r="AL64" i="1"/>
  <c r="AR64" i="1" s="1"/>
  <c r="K65" i="2"/>
  <c r="Y19" i="3"/>
  <c r="Q66" i="2" l="1"/>
  <c r="M66" i="2"/>
  <c r="L676" i="3"/>
  <c r="I79" i="3"/>
  <c r="I81" i="3" s="1"/>
  <c r="I82" i="3" s="1"/>
  <c r="BG64" i="1"/>
  <c r="U65" i="2"/>
  <c r="S64" i="2"/>
  <c r="N81" i="3" l="1"/>
  <c r="N82" i="3" s="1"/>
  <c r="I675" i="3"/>
  <c r="L675" i="3" s="1"/>
  <c r="K64" i="2"/>
  <c r="BE63" i="1"/>
  <c r="BA63" i="1"/>
  <c r="AL63" i="1"/>
  <c r="AR63" i="1" s="1"/>
  <c r="Y18" i="3"/>
  <c r="Q65" i="2" l="1"/>
  <c r="M65" i="2"/>
  <c r="I677" i="3"/>
  <c r="U64" i="2"/>
  <c r="BG63" i="1"/>
  <c r="L666" i="3" l="1"/>
  <c r="L677" i="3"/>
  <c r="L665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717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763" i="1"/>
  <c r="B766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717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725" i="1"/>
  <c r="AR727" i="1" s="1"/>
  <c r="AV727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717" i="1"/>
  <c r="AV717" i="1" s="1"/>
  <c r="BA723" i="1" s="1"/>
  <c r="BA724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703" i="2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3" i="2" l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U593" i="3" l="1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U597" i="3" l="1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U600" i="3" l="1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U605" i="3" l="1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U609" i="3" l="1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U612" i="3" l="1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U621" i="3" l="1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U625" i="3" l="1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U629" i="3" l="1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U635" i="3" l="1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U639" i="3" l="1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U642" i="3" l="1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U645" i="3" l="1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U648" i="3" l="1"/>
  <c r="U649" i="3" s="1"/>
  <c r="U650" i="3" s="1"/>
  <c r="U651" i="3" s="1"/>
  <c r="U657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B535" i="1" l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B540" i="1" l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B545" i="1" l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B549" i="1" l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B555" i="1" l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B560" i="1" l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B565" i="1" l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B570" i="1" l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B574" i="1" l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B580" i="1" l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B583" i="1" l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B587" i="1" l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B590" i="1" l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B594" i="1" l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B601" i="1" l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B604" i="1" l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B608" i="1" l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B612" i="1" l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B615" i="1" l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B618" i="1" l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B623" i="1" l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B627" i="1" l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631" i="1" l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677" i="3"/>
  <c r="Y678" i="3" s="1"/>
  <c r="O92" i="1"/>
  <c r="H93" i="1"/>
  <c r="J93" i="1"/>
  <c r="AC92" i="1"/>
  <c r="AV92" i="1"/>
  <c r="B635" i="1" l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637" i="1" l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642" i="1" l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645" i="1" l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B650" i="1" l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B653" i="1" l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658" i="1" l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662" i="1" l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665" i="1" l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B669" i="1" l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B673" i="1" l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B676" i="1" l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680" i="1" l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682" i="1" l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677" i="3"/>
  <c r="W678" i="3" s="1"/>
  <c r="AC106" i="1"/>
  <c r="B684" i="1" l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691" i="1" l="1"/>
  <c r="B692" i="1" s="1"/>
  <c r="B693" i="1" s="1"/>
  <c r="B700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N174" i="1" l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W176" i="1" l="1"/>
  <c r="BN175" i="1"/>
  <c r="AX175" i="1"/>
  <c r="BP158" i="1"/>
  <c r="BR157" i="1"/>
  <c r="AA135" i="1"/>
  <c r="AE134" i="1"/>
  <c r="J112" i="1"/>
  <c r="H112" i="1"/>
  <c r="O111" i="1"/>
  <c r="AC111" i="1"/>
  <c r="AV111" i="1"/>
  <c r="BW177" i="1" l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W178" i="1" l="1"/>
  <c r="BN177" i="1"/>
  <c r="AX177" i="1"/>
  <c r="BR159" i="1"/>
  <c r="BP160" i="1"/>
  <c r="AA137" i="1"/>
  <c r="AE136" i="1"/>
  <c r="J114" i="1"/>
  <c r="O113" i="1"/>
  <c r="AV113" i="1"/>
  <c r="AC113" i="1"/>
  <c r="BW179" i="1" l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W180" i="1" l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W181" i="1" l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N182" i="1" l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W184" i="1" l="1"/>
  <c r="BN183" i="1"/>
  <c r="AX183" i="1"/>
  <c r="BR165" i="1"/>
  <c r="BP166" i="1"/>
  <c r="AE143" i="1"/>
  <c r="AA144" i="1"/>
  <c r="H119" i="1"/>
  <c r="J119" i="1"/>
  <c r="O118" i="1"/>
  <c r="AC118" i="1"/>
  <c r="AV118" i="1"/>
  <c r="BN184" i="1" l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W186" i="1" l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W187" i="1" l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W189" i="1" l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N189" i="1" l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W191" i="1" l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W192" i="1" l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N192" i="1" l="1"/>
  <c r="AX192" i="1"/>
  <c r="BW193" i="1"/>
  <c r="BP177" i="1"/>
  <c r="BR176" i="1"/>
  <c r="AE157" i="1"/>
  <c r="AA158" i="1"/>
  <c r="AC126" i="1"/>
  <c r="J127" i="1"/>
  <c r="H127" i="1"/>
  <c r="O126" i="1"/>
  <c r="AV126" i="1"/>
  <c r="BW194" i="1" l="1"/>
  <c r="BN193" i="1"/>
  <c r="AX193" i="1"/>
  <c r="BR177" i="1"/>
  <c r="BP178" i="1"/>
  <c r="AA159" i="1"/>
  <c r="AE158" i="1"/>
  <c r="AV127" i="1"/>
  <c r="H128" i="1"/>
  <c r="J128" i="1"/>
  <c r="O127" i="1"/>
  <c r="AC127" i="1"/>
  <c r="BW195" i="1" l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W197" i="1" l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W198" i="1" l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W199" i="1" l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N199" i="1" l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736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789" i="1" s="1"/>
  <c r="O173" i="1"/>
  <c r="AV173" i="1"/>
  <c r="AC173" i="1"/>
  <c r="BE789" i="1" l="1"/>
  <c r="BA811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811" i="1" l="1"/>
  <c r="BP789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811" i="1" l="1"/>
  <c r="CA811" i="1" s="1"/>
  <c r="BC811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802" i="1" s="1"/>
  <c r="BA790" i="1" s="1"/>
  <c r="J235" i="1"/>
  <c r="O234" i="1"/>
  <c r="AC234" i="1"/>
  <c r="BE790" i="1" l="1"/>
  <c r="BA812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790" i="1" l="1"/>
  <c r="BE812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812" i="1" l="1"/>
  <c r="BC812" i="1"/>
  <c r="BC816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716" i="1"/>
  <c r="AV269" i="1"/>
  <c r="H717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804" i="1"/>
  <c r="BA791" i="1" s="1"/>
  <c r="BA795" i="1" s="1"/>
  <c r="BR799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797" i="1"/>
  <c r="AA403" i="1"/>
  <c r="AA404" i="1" s="1"/>
  <c r="AE402" i="1"/>
  <c r="BE791" i="1"/>
  <c r="BA813" i="1"/>
  <c r="BA814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798" i="1"/>
  <c r="AA405" i="1"/>
  <c r="AE404" i="1"/>
  <c r="AE403" i="1"/>
  <c r="BE795" i="1"/>
  <c r="BE813" i="1"/>
  <c r="BP791" i="1"/>
  <c r="AC329" i="1"/>
  <c r="J330" i="1"/>
  <c r="H330" i="1"/>
  <c r="AV329" i="1"/>
  <c r="O329" i="1"/>
  <c r="BE815" i="1" l="1"/>
  <c r="BA816" i="1"/>
  <c r="BE816" i="1" s="1"/>
  <c r="BR816" i="1" s="1"/>
  <c r="CL817" i="1" s="1"/>
  <c r="BE814" i="1"/>
  <c r="BC813" i="1"/>
  <c r="AX439" i="1"/>
  <c r="BW440" i="1"/>
  <c r="BW441" i="1" s="1"/>
  <c r="BN439" i="1"/>
  <c r="BR424" i="1"/>
  <c r="BP425" i="1"/>
  <c r="BP426" i="1" s="1"/>
  <c r="AE405" i="1"/>
  <c r="AA406" i="1"/>
  <c r="AA407" i="1" s="1"/>
  <c r="BR813" i="1"/>
  <c r="D795" i="1"/>
  <c r="AH580" i="1" s="1"/>
  <c r="BG795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814" i="1"/>
  <c r="BC814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795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699" i="1"/>
  <c r="BW700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815" i="1"/>
  <c r="CL831" i="1" s="1"/>
  <c r="CL833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819" i="1"/>
  <c r="BC819" i="1" s="1"/>
  <c r="CL819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AX692" i="1"/>
  <c r="BR670" i="1"/>
  <c r="BP671" i="1"/>
  <c r="AA656" i="1"/>
  <c r="AE655" i="1"/>
  <c r="J523" i="1"/>
  <c r="H523" i="1"/>
  <c r="AV522" i="1"/>
  <c r="O522" i="1"/>
  <c r="AC522" i="1"/>
  <c r="BN693" i="1" l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R673" i="1" l="1"/>
  <c r="BP674" i="1"/>
  <c r="BP675" i="1" s="1"/>
  <c r="BR672" i="1"/>
  <c r="AE658" i="1"/>
  <c r="AA659" i="1"/>
  <c r="AE657" i="1"/>
  <c r="AV524" i="1"/>
  <c r="J525" i="1"/>
  <c r="H525" i="1"/>
  <c r="O524" i="1"/>
  <c r="AC524" i="1"/>
  <c r="BR675" i="1" l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R676" i="1" l="1"/>
  <c r="BP677" i="1"/>
  <c r="AE660" i="1"/>
  <c r="AA661" i="1"/>
  <c r="AA662" i="1" s="1"/>
  <c r="AV526" i="1"/>
  <c r="O526" i="1"/>
  <c r="J527" i="1"/>
  <c r="H527" i="1"/>
  <c r="AC526" i="1"/>
  <c r="BR677" i="1" l="1"/>
  <c r="BP678" i="1"/>
  <c r="AE662" i="1"/>
  <c r="AA663" i="1"/>
  <c r="AE661" i="1"/>
  <c r="J528" i="1"/>
  <c r="H528" i="1"/>
  <c r="AV527" i="1"/>
  <c r="O527" i="1"/>
  <c r="AC527" i="1"/>
  <c r="BR678" i="1" l="1"/>
  <c r="BP679" i="1"/>
  <c r="BP680" i="1" s="1"/>
  <c r="AE663" i="1"/>
  <c r="AA664" i="1"/>
  <c r="AA665" i="1" s="1"/>
  <c r="AV528" i="1"/>
  <c r="H529" i="1"/>
  <c r="J529" i="1"/>
  <c r="O528" i="1"/>
  <c r="AC528" i="1"/>
  <c r="BP681" i="1" l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R681" i="1" l="1"/>
  <c r="BP682" i="1"/>
  <c r="AE666" i="1"/>
  <c r="AA667" i="1"/>
  <c r="H531" i="1"/>
  <c r="J531" i="1"/>
  <c r="AV530" i="1"/>
  <c r="O530" i="1"/>
  <c r="AC530" i="1"/>
  <c r="BR682" i="1" l="1"/>
  <c r="BP683" i="1"/>
  <c r="BP684" i="1" s="1"/>
  <c r="AE667" i="1"/>
  <c r="AA668" i="1"/>
  <c r="AA669" i="1" s="1"/>
  <c r="AV531" i="1"/>
  <c r="H532" i="1"/>
  <c r="J532" i="1"/>
  <c r="O531" i="1"/>
  <c r="AC531" i="1"/>
  <c r="BR684" i="1" l="1"/>
  <c r="BP685" i="1"/>
  <c r="BR683" i="1"/>
  <c r="AE669" i="1"/>
  <c r="AA670" i="1"/>
  <c r="AE668" i="1"/>
  <c r="O532" i="1"/>
  <c r="J533" i="1"/>
  <c r="H533" i="1"/>
  <c r="AV532" i="1"/>
  <c r="AC532" i="1"/>
  <c r="BR685" i="1" l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R687" i="1" l="1"/>
  <c r="BP688" i="1"/>
  <c r="BR686" i="1"/>
  <c r="AE671" i="1"/>
  <c r="AA672" i="1"/>
  <c r="AA673" i="1" s="1"/>
  <c r="J535" i="1"/>
  <c r="H535" i="1"/>
  <c r="AV534" i="1"/>
  <c r="O534" i="1"/>
  <c r="AC534" i="1"/>
  <c r="BR688" i="1" l="1"/>
  <c r="BP689" i="1"/>
  <c r="AE673" i="1"/>
  <c r="AA674" i="1"/>
  <c r="AA675" i="1" s="1"/>
  <c r="AE672" i="1"/>
  <c r="O535" i="1"/>
  <c r="J536" i="1"/>
  <c r="H536" i="1"/>
  <c r="AV535" i="1"/>
  <c r="AC535" i="1"/>
  <c r="BR689" i="1" l="1"/>
  <c r="BP690" i="1"/>
  <c r="BP691" i="1" s="1"/>
  <c r="AA676" i="1"/>
  <c r="AE675" i="1"/>
  <c r="AE674" i="1"/>
  <c r="AV536" i="1"/>
  <c r="H537" i="1"/>
  <c r="J537" i="1"/>
  <c r="O536" i="1"/>
  <c r="AC536" i="1"/>
  <c r="BR691" i="1" l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R692" i="1" l="1"/>
  <c r="BP693" i="1"/>
  <c r="BR693" i="1" s="1"/>
  <c r="AE677" i="1"/>
  <c r="AA678" i="1"/>
  <c r="AC538" i="1"/>
  <c r="J539" i="1"/>
  <c r="H539" i="1"/>
  <c r="O538" i="1"/>
  <c r="AV538" i="1"/>
  <c r="AE678" i="1" l="1"/>
  <c r="AA679" i="1"/>
  <c r="AA680" i="1" s="1"/>
  <c r="H540" i="1"/>
  <c r="J540" i="1"/>
  <c r="AV539" i="1"/>
  <c r="O539" i="1"/>
  <c r="AC539" i="1"/>
  <c r="AE680" i="1" l="1"/>
  <c r="AA681" i="1"/>
  <c r="AE679" i="1"/>
  <c r="AV540" i="1"/>
  <c r="H541" i="1"/>
  <c r="J541" i="1"/>
  <c r="O540" i="1"/>
  <c r="AC540" i="1"/>
  <c r="AE681" i="1" l="1"/>
  <c r="AA682" i="1"/>
  <c r="O541" i="1"/>
  <c r="J542" i="1"/>
  <c r="H542" i="1"/>
  <c r="AV541" i="1"/>
  <c r="AC541" i="1"/>
  <c r="AE682" i="1" l="1"/>
  <c r="AA683" i="1"/>
  <c r="AA684" i="1" s="1"/>
  <c r="AV542" i="1"/>
  <c r="J543" i="1"/>
  <c r="H543" i="1"/>
  <c r="O542" i="1"/>
  <c r="AC542" i="1"/>
  <c r="AA498" i="3"/>
  <c r="AA496" i="3"/>
  <c r="AA497" i="3"/>
  <c r="AA495" i="3"/>
  <c r="AE684" i="1" l="1"/>
  <c r="AA685" i="1"/>
  <c r="AE683" i="1"/>
  <c r="AV543" i="1"/>
  <c r="J544" i="1"/>
  <c r="H544" i="1"/>
  <c r="O543" i="1"/>
  <c r="AC543" i="1"/>
  <c r="AE685" i="1" l="1"/>
  <c r="AA686" i="1"/>
  <c r="AA687" i="1" s="1"/>
  <c r="J545" i="1"/>
  <c r="H545" i="1"/>
  <c r="AV544" i="1"/>
  <c r="O544" i="1"/>
  <c r="AC544" i="1"/>
  <c r="AA688" i="1" l="1"/>
  <c r="AE687" i="1"/>
  <c r="AE686" i="1"/>
  <c r="AV545" i="1"/>
  <c r="J546" i="1"/>
  <c r="H546" i="1"/>
  <c r="O545" i="1"/>
  <c r="AC545" i="1"/>
  <c r="AE688" i="1" l="1"/>
  <c r="AA689" i="1"/>
  <c r="AV546" i="1"/>
  <c r="H547" i="1"/>
  <c r="J547" i="1"/>
  <c r="O546" i="1"/>
  <c r="AC546" i="1"/>
  <c r="AA502" i="3"/>
  <c r="AA503" i="3"/>
  <c r="AA500" i="3"/>
  <c r="AA501" i="3"/>
  <c r="AA499" i="3"/>
  <c r="AE689" i="1" l="1"/>
  <c r="AA690" i="1"/>
  <c r="AA691" i="1" s="1"/>
  <c r="AV547" i="1"/>
  <c r="J548" i="1"/>
  <c r="H548" i="1"/>
  <c r="O547" i="1"/>
  <c r="AC547" i="1"/>
  <c r="AE691" i="1" l="1"/>
  <c r="AA692" i="1"/>
  <c r="AE690" i="1"/>
  <c r="J549" i="1"/>
  <c r="H549" i="1"/>
  <c r="AV548" i="1"/>
  <c r="O548" i="1"/>
  <c r="AC548" i="1"/>
  <c r="AE692" i="1" l="1"/>
  <c r="AA693" i="1"/>
  <c r="AV549" i="1"/>
  <c r="J550" i="1"/>
  <c r="H550" i="1"/>
  <c r="O549" i="1"/>
  <c r="AC549" i="1"/>
  <c r="AD49" i="2" l="1"/>
  <c r="AD51" i="2" s="1"/>
  <c r="AD53" i="2" s="1"/>
  <c r="AD55" i="2" s="1"/>
  <c r="AD57" i="2" s="1"/>
  <c r="AJ21" i="2"/>
  <c r="I21" i="3"/>
  <c r="I35" i="3" s="1"/>
  <c r="AE693" i="1"/>
  <c r="AV550" i="1"/>
  <c r="J551" i="1"/>
  <c r="H551" i="1"/>
  <c r="O550" i="1"/>
  <c r="AC550" i="1"/>
  <c r="AV551" i="1" l="1"/>
  <c r="J552" i="1"/>
  <c r="H552" i="1"/>
  <c r="O551" i="1"/>
  <c r="AC551" i="1"/>
  <c r="AA509" i="3"/>
  <c r="AA507" i="3"/>
  <c r="AA508" i="3"/>
  <c r="AA505" i="3"/>
  <c r="AA506" i="3"/>
  <c r="AA504" i="3"/>
  <c r="O552" i="1" l="1"/>
  <c r="J553" i="1"/>
  <c r="H553" i="1"/>
  <c r="AV552" i="1"/>
  <c r="AC552" i="1"/>
  <c r="AV553" i="1" l="1"/>
  <c r="H554" i="1"/>
  <c r="O553" i="1"/>
  <c r="J554" i="1"/>
  <c r="AC553" i="1"/>
  <c r="H555" i="1" l="1"/>
  <c r="J555" i="1"/>
  <c r="AV554" i="1"/>
  <c r="O554" i="1"/>
  <c r="AC554" i="1"/>
  <c r="AV555" i="1" l="1"/>
  <c r="J556" i="1"/>
  <c r="H556" i="1"/>
  <c r="O555" i="1"/>
  <c r="AC555" i="1"/>
  <c r="O556" i="1" l="1"/>
  <c r="J557" i="1"/>
  <c r="H557" i="1"/>
  <c r="AV556" i="1"/>
  <c r="AC556" i="1"/>
  <c r="AV557" i="1" l="1"/>
  <c r="J558" i="1"/>
  <c r="H558" i="1"/>
  <c r="O557" i="1"/>
  <c r="AC557" i="1"/>
  <c r="AA511" i="3"/>
  <c r="AA512" i="3"/>
  <c r="AA510" i="3"/>
  <c r="AV558" i="1" l="1"/>
  <c r="H559" i="1"/>
  <c r="J559" i="1"/>
  <c r="O558" i="1"/>
  <c r="AC558" i="1"/>
  <c r="J560" i="1" l="1"/>
  <c r="H560" i="1"/>
  <c r="O559" i="1"/>
  <c r="AV559" i="1"/>
  <c r="AC559" i="1"/>
  <c r="AV560" i="1" l="1"/>
  <c r="H561" i="1"/>
  <c r="J561" i="1"/>
  <c r="O560" i="1"/>
  <c r="AC560" i="1"/>
  <c r="O561" i="1" l="1"/>
  <c r="H562" i="1"/>
  <c r="J562" i="1"/>
  <c r="AV561" i="1"/>
  <c r="AC561" i="1"/>
  <c r="AA517" i="3"/>
  <c r="AA518" i="3"/>
  <c r="AA513" i="3"/>
  <c r="AV562" i="1" l="1"/>
  <c r="J563" i="1"/>
  <c r="H563" i="1"/>
  <c r="O562" i="1"/>
  <c r="AC562" i="1"/>
  <c r="AV563" i="1" l="1"/>
  <c r="J564" i="1"/>
  <c r="H564" i="1"/>
  <c r="O563" i="1"/>
  <c r="AC563" i="1"/>
  <c r="H565" i="1" l="1"/>
  <c r="J565" i="1"/>
  <c r="AV564" i="1"/>
  <c r="O564" i="1"/>
  <c r="AC564" i="1"/>
  <c r="O565" i="1" l="1"/>
  <c r="J566" i="1"/>
  <c r="H566" i="1"/>
  <c r="AV565" i="1"/>
  <c r="AC565" i="1"/>
  <c r="O566" i="1" l="1"/>
  <c r="H567" i="1"/>
  <c r="J567" i="1"/>
  <c r="AV566" i="1"/>
  <c r="AC566" i="1"/>
  <c r="AV567" i="1" l="1"/>
  <c r="J568" i="1"/>
  <c r="H568" i="1"/>
  <c r="O567" i="1"/>
  <c r="AC567" i="1"/>
  <c r="AA522" i="3"/>
  <c r="AA523" i="3"/>
  <c r="AA520" i="3"/>
  <c r="AA521" i="3"/>
  <c r="AA519" i="3"/>
  <c r="AV568" i="1" l="1"/>
  <c r="J569" i="1"/>
  <c r="H569" i="1"/>
  <c r="O568" i="1"/>
  <c r="AC568" i="1"/>
  <c r="H570" i="1" l="1"/>
  <c r="J570" i="1"/>
  <c r="AV569" i="1"/>
  <c r="O569" i="1"/>
  <c r="AC569" i="1"/>
  <c r="J571" i="1" l="1"/>
  <c r="H571" i="1"/>
  <c r="AV570" i="1"/>
  <c r="O570" i="1"/>
  <c r="AC570" i="1"/>
  <c r="AV571" i="1" l="1"/>
  <c r="H572" i="1"/>
  <c r="J572" i="1"/>
  <c r="O571" i="1"/>
  <c r="AC571" i="1"/>
  <c r="H573" i="1" l="1"/>
  <c r="J573" i="1"/>
  <c r="AV572" i="1"/>
  <c r="O572" i="1"/>
  <c r="AC572" i="1"/>
  <c r="AA527" i="3"/>
  <c r="AA525" i="3"/>
  <c r="AA526" i="3"/>
  <c r="AA524" i="3"/>
  <c r="AV573" i="1" l="1"/>
  <c r="J574" i="1"/>
  <c r="H574" i="1"/>
  <c r="O573" i="1"/>
  <c r="AC573" i="1"/>
  <c r="AV574" i="1" l="1"/>
  <c r="H575" i="1"/>
  <c r="J575" i="1"/>
  <c r="O574" i="1"/>
  <c r="AC574" i="1"/>
  <c r="AV575" i="1" l="1"/>
  <c r="J576" i="1"/>
  <c r="H576" i="1"/>
  <c r="O575" i="1"/>
  <c r="AC575" i="1"/>
  <c r="AA533" i="3"/>
  <c r="AA531" i="3"/>
  <c r="AA532" i="3"/>
  <c r="AA529" i="3"/>
  <c r="AA530" i="3"/>
  <c r="AA528" i="3"/>
  <c r="AV576" i="1" l="1"/>
  <c r="J577" i="1"/>
  <c r="H577" i="1"/>
  <c r="O576" i="1"/>
  <c r="AC576" i="1"/>
  <c r="AV577" i="1" l="1"/>
  <c r="J578" i="1"/>
  <c r="H578" i="1"/>
  <c r="O577" i="1"/>
  <c r="AC577" i="1"/>
  <c r="AV578" i="1" l="1"/>
  <c r="J579" i="1"/>
  <c r="H579" i="1"/>
  <c r="O578" i="1"/>
  <c r="AC578" i="1"/>
  <c r="J580" i="1" l="1"/>
  <c r="H580" i="1"/>
  <c r="AV579" i="1"/>
  <c r="O579" i="1"/>
  <c r="AC579" i="1"/>
  <c r="O580" i="1" l="1"/>
  <c r="H581" i="1"/>
  <c r="J581" i="1"/>
  <c r="AV580" i="1"/>
  <c r="AC580" i="1"/>
  <c r="J582" i="1" l="1"/>
  <c r="H582" i="1"/>
  <c r="AV581" i="1"/>
  <c r="O581" i="1"/>
  <c r="AC581" i="1"/>
  <c r="AA535" i="3"/>
  <c r="AA536" i="3"/>
  <c r="AA534" i="3"/>
  <c r="H583" i="1" l="1"/>
  <c r="J583" i="1"/>
  <c r="O582" i="1"/>
  <c r="AV582" i="1"/>
  <c r="AC582" i="1"/>
  <c r="O583" i="1" l="1"/>
  <c r="J584" i="1"/>
  <c r="H584" i="1"/>
  <c r="AV583" i="1"/>
  <c r="AC583" i="1"/>
  <c r="AV584" i="1" l="1"/>
  <c r="H585" i="1"/>
  <c r="J585" i="1"/>
  <c r="O584" i="1"/>
  <c r="AC584" i="1"/>
  <c r="O585" i="1" l="1"/>
  <c r="J586" i="1"/>
  <c r="H586" i="1"/>
  <c r="AV585" i="1"/>
  <c r="AC585" i="1"/>
  <c r="AA541" i="3"/>
  <c r="AA538" i="3"/>
  <c r="AA540" i="3"/>
  <c r="AA537" i="3"/>
  <c r="J587" i="1" l="1"/>
  <c r="H587" i="1"/>
  <c r="O586" i="1"/>
  <c r="AV586" i="1"/>
  <c r="AC586" i="1"/>
  <c r="O587" i="1" l="1"/>
  <c r="J588" i="1"/>
  <c r="H588" i="1"/>
  <c r="AV587" i="1"/>
  <c r="AC587" i="1"/>
  <c r="AV588" i="1" l="1"/>
  <c r="J589" i="1"/>
  <c r="H589" i="1"/>
  <c r="O588" i="1"/>
  <c r="AC588" i="1"/>
  <c r="J590" i="1" l="1"/>
  <c r="H590" i="1"/>
  <c r="O589" i="1"/>
  <c r="AV589" i="1"/>
  <c r="AC589" i="1"/>
  <c r="AA543" i="3"/>
  <c r="AA544" i="3"/>
  <c r="AA542" i="3"/>
  <c r="AV590" i="1" l="1"/>
  <c r="J591" i="1"/>
  <c r="H591" i="1"/>
  <c r="O590" i="1"/>
  <c r="AC590" i="1"/>
  <c r="O591" i="1" l="1"/>
  <c r="H592" i="1"/>
  <c r="J592" i="1"/>
  <c r="AV591" i="1"/>
  <c r="AC591" i="1"/>
  <c r="O592" i="1" l="1"/>
  <c r="J593" i="1"/>
  <c r="H593" i="1"/>
  <c r="AV592" i="1"/>
  <c r="AC592" i="1"/>
  <c r="AA548" i="3"/>
  <c r="AA546" i="3"/>
  <c r="AA547" i="3"/>
  <c r="AA545" i="3"/>
  <c r="J594" i="1" l="1"/>
  <c r="H594" i="1"/>
  <c r="O593" i="1"/>
  <c r="AV593" i="1"/>
  <c r="AC593" i="1"/>
  <c r="O594" i="1" l="1"/>
  <c r="J595" i="1"/>
  <c r="H595" i="1"/>
  <c r="AV594" i="1"/>
  <c r="AC594" i="1"/>
  <c r="O595" i="1" l="1"/>
  <c r="J596" i="1"/>
  <c r="H596" i="1"/>
  <c r="AV595" i="1"/>
  <c r="AC595" i="1"/>
  <c r="AV596" i="1" l="1"/>
  <c r="J597" i="1"/>
  <c r="H597" i="1"/>
  <c r="O596" i="1"/>
  <c r="AC596" i="1"/>
  <c r="AA553" i="3"/>
  <c r="AA554" i="3"/>
  <c r="AA551" i="3"/>
  <c r="AA552" i="3"/>
  <c r="AA550" i="3"/>
  <c r="AA549" i="3"/>
  <c r="O597" i="1" l="1"/>
  <c r="J598" i="1"/>
  <c r="AV597" i="1"/>
  <c r="H598" i="1"/>
  <c r="AC597" i="1"/>
  <c r="AV598" i="1" l="1"/>
  <c r="J599" i="1"/>
  <c r="H599" i="1"/>
  <c r="O598" i="1"/>
  <c r="AC598" i="1"/>
  <c r="AV599" i="1" l="1"/>
  <c r="H600" i="1"/>
  <c r="J600" i="1"/>
  <c r="O599" i="1"/>
  <c r="AC599" i="1"/>
  <c r="H601" i="1" l="1"/>
  <c r="J601" i="1"/>
  <c r="O600" i="1"/>
  <c r="AV600" i="1"/>
  <c r="AC600" i="1"/>
  <c r="O601" i="1" l="1"/>
  <c r="J602" i="1"/>
  <c r="H602" i="1"/>
  <c r="AV601" i="1"/>
  <c r="AC601" i="1"/>
  <c r="J603" i="1" l="1"/>
  <c r="H603" i="1"/>
  <c r="O602" i="1"/>
  <c r="AV602" i="1"/>
  <c r="AC602" i="1"/>
  <c r="J604" i="1" l="1"/>
  <c r="H604" i="1"/>
  <c r="AV603" i="1"/>
  <c r="O603" i="1"/>
  <c r="AC603" i="1"/>
  <c r="AA557" i="3"/>
  <c r="AA558" i="3"/>
  <c r="AV604" i="1" l="1"/>
  <c r="J605" i="1"/>
  <c r="H605" i="1"/>
  <c r="O604" i="1"/>
  <c r="AC604" i="1"/>
  <c r="AA555" i="3"/>
  <c r="AA556" i="3"/>
  <c r="AV605" i="1" l="1"/>
  <c r="H606" i="1"/>
  <c r="J606" i="1"/>
  <c r="O605" i="1"/>
  <c r="AC605" i="1"/>
  <c r="AA561" i="3"/>
  <c r="AA559" i="3"/>
  <c r="AC606" i="1" l="1"/>
  <c r="J607" i="1"/>
  <c r="H607" i="1"/>
  <c r="O606" i="1"/>
  <c r="AV606" i="1"/>
  <c r="AA560" i="3"/>
  <c r="J608" i="1" l="1"/>
  <c r="H608" i="1"/>
  <c r="O607" i="1"/>
  <c r="AV607" i="1"/>
  <c r="AC607" i="1"/>
  <c r="O608" i="1" l="1"/>
  <c r="AV608" i="1"/>
  <c r="J609" i="1"/>
  <c r="H609" i="1"/>
  <c r="AC608" i="1"/>
  <c r="O609" i="1" l="1"/>
  <c r="H610" i="1"/>
  <c r="J610" i="1"/>
  <c r="AV609" i="1"/>
  <c r="AC609" i="1"/>
  <c r="O610" i="1" l="1"/>
  <c r="AV610" i="1"/>
  <c r="J611" i="1"/>
  <c r="H611" i="1"/>
  <c r="AC610" i="1"/>
  <c r="AA565" i="3"/>
  <c r="AA563" i="3"/>
  <c r="AA564" i="3"/>
  <c r="AA562" i="3"/>
  <c r="J612" i="1" l="1"/>
  <c r="H612" i="1"/>
  <c r="O611" i="1"/>
  <c r="AV611" i="1"/>
  <c r="AC611" i="1"/>
  <c r="O612" i="1" l="1"/>
  <c r="J613" i="1"/>
  <c r="H613" i="1"/>
  <c r="AV612" i="1"/>
  <c r="AC612" i="1"/>
  <c r="O613" i="1" l="1"/>
  <c r="J614" i="1"/>
  <c r="H614" i="1"/>
  <c r="AV613" i="1"/>
  <c r="AC613" i="1"/>
  <c r="J615" i="1" l="1"/>
  <c r="H615" i="1"/>
  <c r="O614" i="1"/>
  <c r="AV614" i="1"/>
  <c r="AC614" i="1"/>
  <c r="AA567" i="3"/>
  <c r="AA568" i="3"/>
  <c r="AA566" i="3"/>
  <c r="J616" i="1" l="1"/>
  <c r="H616" i="1"/>
  <c r="O615" i="1"/>
  <c r="AV615" i="1"/>
  <c r="AC615" i="1"/>
  <c r="O616" i="1" l="1"/>
  <c r="J617" i="1"/>
  <c r="H617" i="1"/>
  <c r="AV616" i="1"/>
  <c r="AC616" i="1"/>
  <c r="J618" i="1" l="1"/>
  <c r="H618" i="1"/>
  <c r="O617" i="1"/>
  <c r="AV617" i="1"/>
  <c r="AC617" i="1"/>
  <c r="AA572" i="3"/>
  <c r="AA570" i="3"/>
  <c r="AA571" i="3"/>
  <c r="AA569" i="3"/>
  <c r="O618" i="1" l="1"/>
  <c r="J619" i="1"/>
  <c r="H619" i="1"/>
  <c r="AV618" i="1"/>
  <c r="AC618" i="1"/>
  <c r="AV619" i="1" l="1"/>
  <c r="J620" i="1"/>
  <c r="H620" i="1"/>
  <c r="O619" i="1"/>
  <c r="AC619" i="1"/>
  <c r="O620" i="1" l="1"/>
  <c r="J621" i="1"/>
  <c r="H621" i="1"/>
  <c r="AV620" i="1"/>
  <c r="AC620" i="1"/>
  <c r="AA574" i="3"/>
  <c r="AA575" i="3"/>
  <c r="AA573" i="3"/>
  <c r="J622" i="1" l="1"/>
  <c r="H622" i="1"/>
  <c r="O621" i="1"/>
  <c r="AV621" i="1"/>
  <c r="AC621" i="1"/>
  <c r="O622" i="1" l="1"/>
  <c r="H623" i="1"/>
  <c r="J623" i="1"/>
  <c r="AV622" i="1"/>
  <c r="AC622" i="1"/>
  <c r="O623" i="1" l="1"/>
  <c r="H624" i="1"/>
  <c r="J624" i="1"/>
  <c r="AV623" i="1"/>
  <c r="AC623" i="1"/>
  <c r="AV624" i="1" l="1"/>
  <c r="H625" i="1"/>
  <c r="J625" i="1"/>
  <c r="O624" i="1"/>
  <c r="AC624" i="1"/>
  <c r="AA583" i="3"/>
  <c r="AA584" i="3"/>
  <c r="AA581" i="3"/>
  <c r="AA582" i="3"/>
  <c r="AA580" i="3"/>
  <c r="AA578" i="3"/>
  <c r="AA579" i="3"/>
  <c r="J626" i="1" l="1"/>
  <c r="H626" i="1"/>
  <c r="O625" i="1"/>
  <c r="AV625" i="1"/>
  <c r="AC625" i="1"/>
  <c r="AA577" i="3"/>
  <c r="AA576" i="3"/>
  <c r="AC626" i="1" l="1"/>
  <c r="J627" i="1"/>
  <c r="AV626" i="1"/>
  <c r="H627" i="1"/>
  <c r="O626" i="1"/>
  <c r="O627" i="1" l="1"/>
  <c r="H628" i="1"/>
  <c r="J628" i="1"/>
  <c r="AV627" i="1"/>
  <c r="AC627" i="1"/>
  <c r="AC628" i="1" l="1"/>
  <c r="H629" i="1"/>
  <c r="J629" i="1"/>
  <c r="O628" i="1"/>
  <c r="AV628" i="1"/>
  <c r="J630" i="1" l="1"/>
  <c r="H630" i="1"/>
  <c r="AV629" i="1"/>
  <c r="O629" i="1"/>
  <c r="AC629" i="1"/>
  <c r="H631" i="1" l="1"/>
  <c r="J631" i="1"/>
  <c r="AV630" i="1"/>
  <c r="O630" i="1"/>
  <c r="AC630" i="1"/>
  <c r="O631" i="1" l="1"/>
  <c r="J632" i="1"/>
  <c r="H632" i="1"/>
  <c r="AV631" i="1"/>
  <c r="AC631" i="1"/>
  <c r="AC632" i="1" l="1"/>
  <c r="J633" i="1"/>
  <c r="H633" i="1"/>
  <c r="AV632" i="1"/>
  <c r="O632" i="1"/>
  <c r="AA589" i="3"/>
  <c r="AA586" i="3"/>
  <c r="AA587" i="3"/>
  <c r="AA585" i="3"/>
  <c r="O633" i="1" l="1"/>
  <c r="J634" i="1"/>
  <c r="H634" i="1"/>
  <c r="AV633" i="1"/>
  <c r="AC633" i="1"/>
  <c r="AA588" i="3"/>
  <c r="H635" i="1" l="1"/>
  <c r="J635" i="1"/>
  <c r="O634" i="1"/>
  <c r="AV634" i="1"/>
  <c r="AC634" i="1"/>
  <c r="AV635" i="1" l="1"/>
  <c r="H636" i="1"/>
  <c r="J636" i="1"/>
  <c r="O635" i="1"/>
  <c r="AC635" i="1"/>
  <c r="J637" i="1" l="1"/>
  <c r="H637" i="1"/>
  <c r="O636" i="1"/>
  <c r="AV636" i="1"/>
  <c r="AC636" i="1"/>
  <c r="J638" i="1" l="1"/>
  <c r="O637" i="1"/>
  <c r="AV637" i="1"/>
  <c r="H638" i="1"/>
  <c r="AC637" i="1"/>
  <c r="AA591" i="3"/>
  <c r="AA590" i="3"/>
  <c r="AV638" i="1" l="1"/>
  <c r="J639" i="1"/>
  <c r="H639" i="1"/>
  <c r="O638" i="1"/>
  <c r="AC638" i="1"/>
  <c r="O639" i="1" l="1"/>
  <c r="AV639" i="1"/>
  <c r="H640" i="1"/>
  <c r="J640" i="1"/>
  <c r="AC639" i="1"/>
  <c r="AA595" i="3"/>
  <c r="AA596" i="3"/>
  <c r="AA593" i="3"/>
  <c r="AA594" i="3"/>
  <c r="AA592" i="3"/>
  <c r="H641" i="1" l="1"/>
  <c r="J641" i="1"/>
  <c r="O640" i="1"/>
  <c r="AV640" i="1"/>
  <c r="AC640" i="1"/>
  <c r="J642" i="1" l="1"/>
  <c r="H642" i="1"/>
  <c r="O641" i="1"/>
  <c r="AV641" i="1"/>
  <c r="AC641" i="1"/>
  <c r="J643" i="1" l="1"/>
  <c r="AV642" i="1"/>
  <c r="H643" i="1"/>
  <c r="O642" i="1"/>
  <c r="AC642" i="1"/>
  <c r="J644" i="1" l="1"/>
  <c r="H644" i="1"/>
  <c r="AV643" i="1"/>
  <c r="O643" i="1"/>
  <c r="AC643" i="1"/>
  <c r="AV644" i="1" l="1"/>
  <c r="J645" i="1"/>
  <c r="H645" i="1"/>
  <c r="O644" i="1"/>
  <c r="AC644" i="1"/>
  <c r="AA603" i="3"/>
  <c r="AA604" i="3"/>
  <c r="AA601" i="3"/>
  <c r="AA602" i="3"/>
  <c r="AA598" i="3"/>
  <c r="AA599" i="3"/>
  <c r="J646" i="1" l="1"/>
  <c r="H646" i="1"/>
  <c r="O645" i="1"/>
  <c r="AV645" i="1"/>
  <c r="AC645" i="1"/>
  <c r="O646" i="1" l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J653" i="1" l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AV663" i="1"/>
  <c r="AC663" i="1"/>
  <c r="H665" i="1" l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I23" i="3" s="1"/>
  <c r="I25" i="3" s="1"/>
  <c r="I27" i="3" s="1"/>
  <c r="O682" i="1"/>
  <c r="J683" i="1"/>
  <c r="AV682" i="1"/>
  <c r="AA637" i="3"/>
  <c r="AA638" i="3"/>
  <c r="AA635" i="3"/>
  <c r="AA636" i="3"/>
  <c r="AA634" i="3"/>
  <c r="I34" i="3" l="1"/>
  <c r="N27" i="3"/>
  <c r="N28" i="3" s="1"/>
  <c r="H684" i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I32" i="3" l="1"/>
  <c r="AF21" i="2"/>
  <c r="AV693" i="1"/>
  <c r="O693" i="1"/>
  <c r="AC693" i="1"/>
  <c r="L34" i="3" l="1"/>
  <c r="I28" i="3"/>
  <c r="L35" i="3"/>
  <c r="L32" i="3"/>
  <c r="I36" i="3"/>
  <c r="W653" i="3" s="1"/>
  <c r="AA653" i="3" s="1"/>
  <c r="AA651" i="3" l="1"/>
  <c r="AA652" i="3"/>
  <c r="AA649" i="3"/>
  <c r="AA650" i="3"/>
  <c r="AA648" i="3"/>
  <c r="L36" i="3"/>
  <c r="Y350" i="3" l="1"/>
  <c r="Y121" i="3"/>
  <c r="Y244" i="3"/>
  <c r="Y12" i="3"/>
  <c r="Y214" i="3"/>
</calcChain>
</file>

<file path=xl/sharedStrings.xml><?xml version="1.0" encoding="utf-8"?>
<sst xmlns="http://schemas.openxmlformats.org/spreadsheetml/2006/main" count="391" uniqueCount="190">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</sst>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10" fillId="12" borderId="0" xfId="0" applyFont="1" applyFill="1" applyAlignment="1">
      <alignment horizontal="left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Alignment="1">
      <alignment horizontal="center" wrapText="1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Table'!$BA$806:$BA$810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Table'!$AS$811:$AT$816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Table'!$BA$811:$BA$816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Table'!$BC$806:$BC$810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Table'!$AS$811:$AT$816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Table'!$BC$811:$BC$816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Table'!$BJ$806:$BJ$810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Table'!$AS$811:$AT$816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Table'!$BJ$811:$BJ$815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Table'!$BK$806:$BK$810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Table'!$AS$811:$AT$816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Table'!$BK$811:$BK$815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Table'!$BL$806:$BL$810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Table'!$AS$811:$AT$816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Table'!$BL$811:$BL$815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Table'!$BM$806:$BM$810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Table'!$AS$811:$AT$816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Table'!$BM$811:$BM$815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Table'!$BP$806:$BP$810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Table'!$AS$811:$AT$816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Table'!$BP$811:$BP$816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Table'!$AU$806:$AU$810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Table'!$AU$811:$AU$816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Table'!$AV$806:$AV$810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Table'!$AV$811:$AV$815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Table'!$AW$806:$AW$810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Table'!$AW$811:$AW$815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Table'!$AX$806:$AX$810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Table'!$AX$811:$AX$815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Table'!$AY$806:$AY$810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Table'!$AY$811:$AY$815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Table'!$AZ$806:$AZ$810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Table'!$AZ$811:$AZ$815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Table'!$BB$806:$BB$810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Table'!$BB$811:$BB$815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Table'!$BD$806:$BD$810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Table'!$BD$811:$BD$815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Table'!$BE$806:$BE$810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Table'!$BE$811:$BE$815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Table'!$BF$806:$BF$810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Table'!$BF$811:$BF$815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Table'!$BG$806:$BG$810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Table'!$BG$811:$BG$815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Table'!$BH$806:$BH$810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Table'!$BH$811:$BH$815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Table'!$BI$806:$BI$810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Table'!$BI$811:$BI$815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Table'!$BN$806:$BN$810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Table'!$BN$811:$BN$815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Table'!$BO$806:$BO$810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Table'!$BO$811:$BO$815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Table'!$BQ$806:$BQ$810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Table'!$BQ$811:$BQ$815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Table'!$BR$806:$BR$810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Table'!$BR$811:$BR$815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Table'!$BS$806:$BS$810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Table'!$BS$811:$BS$815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Table'!$BT$806:$BT$810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Table'!$BR$811:$BR$816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Table'!$BU$806:$BU$810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Table'!$BU$811:$BU$815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Table'!$BV$806:$BV$810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Table'!$AS$811:$AT$816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Table'!$BV$811:$BV$815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715</xdr:row>
      <xdr:rowOff>99060</xdr:rowOff>
    </xdr:from>
    <xdr:to>
      <xdr:col>22</xdr:col>
      <xdr:colOff>312420</xdr:colOff>
      <xdr:row>716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715</xdr:row>
      <xdr:rowOff>129540</xdr:rowOff>
    </xdr:from>
    <xdr:to>
      <xdr:col>23</xdr:col>
      <xdr:colOff>68580</xdr:colOff>
      <xdr:row>716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733</xdr:row>
      <xdr:rowOff>125730</xdr:rowOff>
    </xdr:from>
    <xdr:to>
      <xdr:col>54</xdr:col>
      <xdr:colOff>213360</xdr:colOff>
      <xdr:row>748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823</xdr:row>
      <xdr:rowOff>91440</xdr:rowOff>
    </xdr:from>
    <xdr:to>
      <xdr:col>76</xdr:col>
      <xdr:colOff>472440</xdr:colOff>
      <xdr:row>846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827</xdr:row>
      <xdr:rowOff>60960</xdr:rowOff>
    </xdr:from>
    <xdr:to>
      <xdr:col>76</xdr:col>
      <xdr:colOff>60960</xdr:colOff>
      <xdr:row>827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L847"/>
  <sheetViews>
    <sheetView tabSelected="1" topLeftCell="A685" zoomScaleNormal="100" workbookViewId="0">
      <selection activeCell="Q717" sqref="Q717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2.66406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0.109375" bestFit="1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08" t="s">
        <v>5</v>
      </c>
      <c r="C1" s="608"/>
      <c r="D1" s="608"/>
    </row>
    <row r="2" spans="2:90" ht="15.6" x14ac:dyDescent="0.3">
      <c r="B2" s="608" t="s">
        <v>6</v>
      </c>
      <c r="C2" s="608"/>
      <c r="D2" s="608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3" t="s">
        <v>13</v>
      </c>
      <c r="C3" s="613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09" t="s">
        <v>11</v>
      </c>
      <c r="K4" s="610"/>
      <c r="L4" s="610"/>
      <c r="M4" s="610"/>
      <c r="N4" s="610"/>
      <c r="O4" s="610"/>
      <c r="P4" s="610"/>
      <c r="Q4" s="610"/>
      <c r="R4" s="610"/>
      <c r="S4" s="610"/>
      <c r="T4" s="610"/>
      <c r="U4" s="610"/>
      <c r="V4" s="610"/>
      <c r="W4" s="610"/>
      <c r="X4" s="610"/>
      <c r="Y4" s="610"/>
      <c r="Z4" s="610"/>
      <c r="AA4" s="610"/>
      <c r="AB4" s="610"/>
      <c r="AC4" s="610"/>
      <c r="AD4" s="11"/>
      <c r="AE4" s="282"/>
      <c r="AF4" s="404"/>
      <c r="AG4" s="404"/>
      <c r="AH4" s="404"/>
      <c r="AI4" s="404"/>
      <c r="AJ4" s="12"/>
      <c r="AL4" s="625" t="s">
        <v>14</v>
      </c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6"/>
      <c r="BU4" s="62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4" t="s">
        <v>12</v>
      </c>
      <c r="G6" s="614"/>
      <c r="H6" s="614"/>
      <c r="I6" s="614"/>
      <c r="J6" s="614"/>
      <c r="K6" s="614"/>
      <c r="L6" s="614"/>
      <c r="M6" s="292"/>
      <c r="N6" s="499"/>
      <c r="O6" s="292"/>
      <c r="P6" s="293"/>
      <c r="Q6" s="620" t="s">
        <v>111</v>
      </c>
      <c r="R6" s="614"/>
      <c r="S6" s="614"/>
      <c r="T6" s="614"/>
      <c r="U6" s="621"/>
      <c r="V6" s="3"/>
      <c r="W6" s="8" t="s">
        <v>7</v>
      </c>
      <c r="X6" s="30"/>
      <c r="Y6" s="615">
        <v>1.2500000000000001E-2</v>
      </c>
      <c r="Z6" s="615"/>
      <c r="AA6" s="615"/>
      <c r="AB6" s="615"/>
      <c r="AC6" s="615"/>
      <c r="AD6" s="615"/>
      <c r="AE6" s="615"/>
      <c r="AF6" s="615"/>
      <c r="AG6" s="615"/>
      <c r="AH6" s="615"/>
      <c r="AI6" s="615"/>
      <c r="AJ6" s="616"/>
      <c r="AK6" s="3"/>
      <c r="AL6" s="631" t="s">
        <v>25</v>
      </c>
      <c r="AM6" s="632"/>
      <c r="AN6" s="632"/>
      <c r="AO6" s="632"/>
      <c r="AP6" s="632"/>
      <c r="AQ6" s="632"/>
      <c r="AR6" s="632"/>
      <c r="AS6" s="632"/>
      <c r="AT6" s="632"/>
      <c r="AU6" s="632"/>
      <c r="AV6" s="632"/>
      <c r="AW6" s="632"/>
      <c r="AX6" s="632"/>
      <c r="AY6" s="633"/>
      <c r="AZ6" s="3"/>
      <c r="BA6" s="634" t="s">
        <v>7</v>
      </c>
      <c r="BB6" s="604"/>
      <c r="BC6" s="604"/>
      <c r="BD6" s="85"/>
      <c r="BE6" s="628" t="s">
        <v>24</v>
      </c>
      <c r="BF6" s="628"/>
      <c r="BG6" s="628"/>
      <c r="BH6" s="628"/>
      <c r="BI6" s="628"/>
      <c r="BJ6" s="628"/>
      <c r="BK6" s="628"/>
      <c r="BL6" s="628"/>
      <c r="BM6" s="628"/>
      <c r="BN6" s="628"/>
      <c r="BO6" s="628"/>
      <c r="BP6" s="628"/>
      <c r="BQ6" s="628"/>
      <c r="BR6" s="604"/>
      <c r="BS6" s="604"/>
      <c r="BT6" s="604"/>
      <c r="BU6" s="629"/>
      <c r="BV6" s="3"/>
    </row>
    <row r="7" spans="2:90" ht="16.2" x14ac:dyDescent="0.3">
      <c r="D7" s="611" t="s">
        <v>20</v>
      </c>
      <c r="E7" s="612"/>
      <c r="F7" s="612"/>
      <c r="G7" s="612"/>
      <c r="H7" s="612"/>
      <c r="I7" s="612"/>
      <c r="J7" s="612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7" t="s">
        <v>33</v>
      </c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9"/>
      <c r="AK7" s="3"/>
      <c r="AL7" s="611" t="s">
        <v>68</v>
      </c>
      <c r="AM7" s="612"/>
      <c r="AN7" s="612"/>
      <c r="AO7" s="612"/>
      <c r="AP7" s="612"/>
      <c r="AQ7" s="612"/>
      <c r="AR7" s="612"/>
      <c r="AS7" s="612"/>
      <c r="AT7" s="612"/>
      <c r="AU7" s="612"/>
      <c r="AV7" s="612"/>
      <c r="AW7" s="612"/>
      <c r="AX7" s="612"/>
      <c r="AY7" s="630"/>
      <c r="BA7" s="611" t="s">
        <v>23</v>
      </c>
      <c r="BB7" s="612"/>
      <c r="BC7" s="612"/>
      <c r="BD7" s="612"/>
      <c r="BE7" s="612"/>
      <c r="BF7" s="612"/>
      <c r="BG7" s="612"/>
      <c r="BH7" s="612"/>
      <c r="BI7" s="612"/>
      <c r="BJ7" s="612"/>
      <c r="BK7" s="612"/>
      <c r="BL7" s="612"/>
      <c r="BM7" s="612"/>
      <c r="BN7" s="612"/>
      <c r="BO7" s="612"/>
      <c r="BP7" s="612"/>
      <c r="BQ7" s="612"/>
      <c r="BR7" s="612"/>
      <c r="BS7" s="612"/>
      <c r="BT7" s="612"/>
      <c r="BU7" s="630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623" t="s">
        <v>1</v>
      </c>
      <c r="BB8" s="624"/>
      <c r="BC8" s="624"/>
      <c r="BD8" s="63"/>
      <c r="BE8" s="624" t="s">
        <v>22</v>
      </c>
      <c r="BF8" s="624"/>
      <c r="BG8" s="624"/>
      <c r="BH8" s="624"/>
      <c r="BI8" s="635"/>
      <c r="BJ8" s="636" t="s">
        <v>111</v>
      </c>
      <c r="BK8" s="637"/>
      <c r="BL8" s="637"/>
      <c r="BM8" s="638"/>
      <c r="BN8" s="623" t="s">
        <v>22</v>
      </c>
      <c r="BO8" s="624"/>
      <c r="BP8" s="624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SUM(D102:D701)</f>
        <v>66095069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SUM(D109:D708)</f>
        <v>106136016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SUM(D116:D715)</f>
        <v>106587691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SUM(D123:D725)</f>
        <v>437192821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SUM(D124:D726)</f>
        <v>437131102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SUM(D125:D727)</f>
        <v>437072753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SUM(D126:D728)</f>
        <v>437007265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SUM(D127:D729)</f>
        <v>436941217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SUM(D128:D730)</f>
        <v>436869222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SUM(D129:D731)</f>
        <v>513795834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SUM(D130:D732)</f>
        <v>513720847.23262841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SUM(D131:D733)</f>
        <v>513657588.23262841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SUM(D132:D734)</f>
        <v>844592309.23262835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SUM(D133:D735)</f>
        <v>888883430.23262835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SUM(D134:D736)</f>
        <v>888815951.30462837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SUM(D135:D737)</f>
        <v>888743984.30462837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SUM(D136:D738)</f>
        <v>888674541.34662843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SUM(D137:D739)</f>
        <v>889597507.34662843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SUM(D138:D740)</f>
        <v>889530094.34662843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SUM(D139:D741)</f>
        <v>889473964.34662843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SUM(D140:D742)</f>
        <v>889412393.34662843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SUM(D141:D743)</f>
        <v>889347664.34662843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SUM(D142:D744)</f>
        <v>889280743.34662843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SUM(D143:D745)</f>
        <v>889212174.34662843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SUM(D144:D746)</f>
        <v>889141091.34662843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SUM(D145:D747)</f>
        <v>889082550.34662843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SUM(D146:D748)</f>
        <v>889033512.34662843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SUM(D147:D749)</f>
        <v>888984866.34662843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SUM(D148:D750)</f>
        <v>888930302.34662843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SUM(D149:D751)</f>
        <v>888875154.34662843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SUM(D150:D752)</f>
        <v>888816444.34662843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SUM(D151:D753)</f>
        <v>888753198.34662843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SUM(D152:D754)</f>
        <v>888698999.34662843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SUM(D153:D755)</f>
        <v>888651150.34662843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SUM(D154:D756)</f>
        <v>888601350.34662843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SUM(D155:D757)</f>
        <v>888546831.34662843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SUM(D156:D758)</f>
        <v>888492486.34662843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SUM(D157:D759)</f>
        <v>888437122.34662843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SUM(D158:D760)</f>
        <v>888376522.34662843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SUM(D159:D761)</f>
        <v>888322999.34662843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SUM(D160:D762)</f>
        <v>888286156.34662843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SUM(D161:D763)</f>
        <v>888245544.34662843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SUM(D162:D764)</f>
        <v>888201545.34662843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SUM(D163:D765)</f>
        <v>888156572.34662843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SUM(D164:D766)</f>
        <v>888111215.34662843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SUM(D165:D767)</f>
        <v>888060734.34662843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SUM(D166:D768)</f>
        <v>888016905.34662843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SUM(D167:D769)</f>
        <v>887984187.34662843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SUM(D168:D770)</f>
        <v>887942703.34662843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SUM(D169:D771)</f>
        <v>887902605.34662843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SUM(D170:D772)</f>
        <v>887857968.34662843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SUM(D171:D773)</f>
        <v>887811962.34662843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SUM(D172:D774)</f>
        <v>887762361.34662843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SUM(D173:D775)</f>
        <v>887719701.34662843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SUM(D174:D776)</f>
        <v>887685720.34662843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SUM(D175:D777)</f>
        <v>887647160.34662843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SUM(D176:D778)</f>
        <v>887605181.34662843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SUM(D177:D779)</f>
        <v>887563970.34662843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SUM(D178:D780)</f>
        <v>887518506.34662843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SUM(D179:D781)</f>
        <v>887465657.34662843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SUM(D180:D782)</f>
        <v>887423565.34662843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SUM(D181:D783)</f>
        <v>887392455.34662843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SUM(D182:D787)</f>
        <v>887367035.34662843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SUM(D183:D788)</f>
        <v>887338596.34662843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SUM(D184:D789)</f>
        <v>887303353.34662843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SUM(D185:D790)</f>
        <v>920978828.06091416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SUM(D186:D791)</f>
        <v>971789370.91805696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SUM(D187:D792)</f>
        <v>1040321517.4894855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SUM(D188:D794)</f>
        <v>1040289660.4894855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SUM(D189:D795)</f>
        <v>1217836864.060914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SUM(D190:D799)</f>
        <v>1217800417.060914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SUM(D191:D800)</f>
        <v>1217760263.060914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SUM(D192:D801)</f>
        <v>1217713968.060914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SUM(D193:D802)</f>
        <v>1217662623.060914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SUM(D194:D803)</f>
        <v>1217619010.060914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SUM(D195:D804)</f>
        <v>1217585624.060914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SUM(D196:D810)</f>
        <v>1217548820.060914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SUM(D197:D811)</f>
        <v>1217513124.060914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SUM(D198:D812)</f>
        <v>1217471508.060914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SUM(D199:D813)</f>
        <v>1217426153.060914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SUM(D200:D815)</f>
        <v>1217372524.060914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SUM(D201:D817)</f>
        <v>1217329318.060914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SUM(D202:D818)</f>
        <v>1217295536.060914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SUM(D203:D819)</f>
        <v>1217258118.060914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SUM(D204:D820)</f>
        <v>1217213891.060914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SUM(D205:D821)</f>
        <v>1217172962.060914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SUM(D206:D822)</f>
        <v>1217125573.060914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SUM(D207:D823)</f>
        <v>1217074170.060914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SUM(D208:D824)</f>
        <v>1217025245.060914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SUM(D209:D825)</f>
        <v>1216991179.060914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SUM(D210:D826)</f>
        <v>1216953462.060914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SUM(D211:D827)</f>
        <v>1216908794.060914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SUM(D212:D828)</f>
        <v>1216859436.060914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SUM(D213:D829)</f>
        <v>1216802118.060914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SUM(D214:D830)</f>
        <v>1216741135.060914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SUM(D215:D831)</f>
        <v>1216686900.060914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SUM(D216:D832)</f>
        <v>1216644965.060914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SUM(D217:D833)</f>
        <v>1216599174.060914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SUM(D218:D834)</f>
        <v>1216547640.060914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SUM(D219:D835)</f>
        <v>1216487947.060914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SUM(D220:D836)</f>
        <v>1216421818.060914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SUM(D221:D837)</f>
        <v>1216350131.060914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SUM(D222:D838)</f>
        <v>1216295899.060914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SUM(D223:D839)</f>
        <v>1216250958.060914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SUM(D224:D840)</f>
        <v>1216193631.060914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SUM(D225:D841)</f>
        <v>1216131559.060914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SUM(D226:D842)</f>
        <v>1216067896.060914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SUM(D227:D843)</f>
        <v>1215993595.060914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SUM(D228:D844)</f>
        <v>1215912181.060914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SUM(D229:D845)</f>
        <v>1215832732.060914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SUM(D230:D846)</f>
        <v>1215771843.060914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SUM(D231:D847)</f>
        <v>1215702002.060914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SUM(D232:D848)</f>
        <v>1215626930.060914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SUM(D233:D849)</f>
        <v>1215545349.060914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SUM(D234:D850)</f>
        <v>1215453819.060914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SUM(D235:D851)</f>
        <v>1215352358.060914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SUM(D236:D852)</f>
        <v>1215266065.060914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SUM(D237:D853)</f>
        <v>1215194744.060914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SUM(D238:D854)</f>
        <v>1215105839.060914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SUM(D239:D855)</f>
        <v>1215011372.060914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SUM(D240:D856)</f>
        <v>1214902983.060914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SUM(D241:D857)</f>
        <v>1214784664.060914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SUM(D242:D858)</f>
        <v>1214652123.060914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SUM(D243:D859)</f>
        <v>1214527733.060914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SUM(D244:D860)</f>
        <v>1214425007.060914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SUM(D245:D861)</f>
        <v>1214299318.060914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SUM(D246:D862)</f>
        <v>1214163665.060914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SUM(D247:D863)</f>
        <v>1214020759.060914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SUM(D248:D864)</f>
        <v>1213859218.060914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SUM(D249:D865)</f>
        <v>1213675691.060914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SUM(D250:D866)</f>
        <v>1213518438.060914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SUM(D251:D867)</f>
        <v>1213380189.060914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SUM(D252:D868)</f>
        <v>1213218040.060914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SUM(D253:D869)</f>
        <v>1213060779.060914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SUM(D254:D870)</f>
        <v>1212887011.060914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SUM(D255:D871)</f>
        <v>1212694825.060914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SUM(D256:D872)</f>
        <v>1212490646.060914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SUM(D257:D873)</f>
        <v>1212317807.060914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SUM(D258:D874)</f>
        <v>1212181180.060914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SUM(D259:D875)</f>
        <v>1212008880.060914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SUM(D260:D876)</f>
        <v>1211831798.060914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SUM(D261:D877)</f>
        <v>1211650895.060914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SUM(D262:D878)</f>
        <v>1211542832.060914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SUM(D263:D879)</f>
        <v>1211378820.060914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SUM(D264:D880)</f>
        <v>1211235447.060914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SUM(D265:D881)</f>
        <v>1211097259.060914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SUM(D266:D882)</f>
        <v>1210935691.060914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SUM(D267:D883)</f>
        <v>1210753415.060914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SUM(D268:D884)</f>
        <v>1210549678.060914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SUM(D269:D885)</f>
        <v>1210331102.060914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SUM(D270:D886)</f>
        <v>1210095830.060914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SUM(D271:D887)</f>
        <v>1209883347.060914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SUM(D272:D888)</f>
        <v>1209700568.060914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SUM(D273:D889)</f>
        <v>1209500483.060914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SUM(D274:D890)</f>
        <v>1209290727.060914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SUM(D275:D891)</f>
        <v>1209063774.060914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SUM(D276:D892)</f>
        <v>1208836460.060914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SUM(D277:D893)</f>
        <v>1208589699.060914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SUM(D278:D894)</f>
        <v>1208369401.060914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SUM(D279:D895)</f>
        <v>1208181500.060914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SUM(D280:D896)</f>
        <v>1207981768.060914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SUM(D281:D897)</f>
        <v>1207781733.060914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SUM(D282:D898)</f>
        <v>1207531560.060914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SUM(D283:D899)</f>
        <v>1207293688.060914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SUM(D284:D900)</f>
        <v>1207039008.060914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SUM(D285:D901)</f>
        <v>1206849358.060914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SUM(D286:D902)</f>
        <v>1206661078.060914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SUM(D287:D903)</f>
        <v>1206460969.060914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SUM(D288:D904)</f>
        <v>1206261889.060914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SUM(D289:D905)</f>
        <v>1206029547.060914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SUM(D290:D906)</f>
        <v>1205836517.060914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SUM(D291:D907)</f>
        <v>1205737677.060914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SUM(D292:D908)</f>
        <v>1205577073.060914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SUM(D293:D909)</f>
        <v>1205449333.060914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SUM(D294:D910)</f>
        <v>1205262942.060914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SUM(D295:D911)</f>
        <v>1205063320.060914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SUM(D296:D912)</f>
        <v>1204828545.060914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SUM(D297:D913)</f>
        <v>1204600132.060914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SUM(D298:D914)</f>
        <v>1204434088.060914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SUM(D299:D915)</f>
        <v>1204201861.060914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SUM(D300:D916)</f>
        <v>1204007524.060914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SUM(D301:D917)</f>
        <v>1203817362.060914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SUM(D302:D918)</f>
        <v>1203582651.060914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SUM(D303:D919)</f>
        <v>1203321678.060914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SUM(D304:D920)</f>
        <v>1203047488.060914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SUM(D305:D921)</f>
        <v>1202741039.060914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SUM(D306:D922)</f>
        <v>1202491345.060914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SUM(D307:D923)</f>
        <v>1202270518.060914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SUM(D308:D924)</f>
        <v>1202055835.060914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SUM(D309:D925)</f>
        <v>1201832207.060914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SUM(D310:D926)</f>
        <v>1201594134.060914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SUM(D311:D927)</f>
        <v>1201359715.060914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SUM(D312:D928)</f>
        <v>1201110909.060914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SUM(D313:D929)</f>
        <v>1200908142.060914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SUM(D314:D930)</f>
        <v>1200733582.060914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SUM(D315:D931)</f>
        <v>1200584254.060914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SUM(D316:D932)</f>
        <v>1200409876.060914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SUM(D317:D933)</f>
        <v>1200219795.060914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SUM(D318:D934)</f>
        <v>1200026037.060914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SUM(D319:D935)</f>
        <v>1199833972.060914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SUM(D320:D936)</f>
        <v>1199660905.060914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SUM(D321:D937)</f>
        <v>1199525723.060914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SUM(D322:D938)</f>
        <v>1199373479.060914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SUM(D323:D939)</f>
        <v>1199221752.060914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SUM(D324:D940)</f>
        <v>1199061721.060914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SUM(D325:D941)</f>
        <v>1198899088.060914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SUM(D326:D942)</f>
        <v>1198730055.060914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SUM(D327:D943)</f>
        <v>1198589323.060914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SUM(D328:D944)</f>
        <v>1198481507.060914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SUM(D329:D945)</f>
        <v>1198355055.060914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SUM(D330:D946)</f>
        <v>1198238828.060914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SUM(D331:D947)</f>
        <v>1198125369.060914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SUM(D332:D948)</f>
        <v>1198003632.060914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SUM(D333:D949)</f>
        <v>1197877507.060914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SUM(D334:D950)</f>
        <v>1197771524.060914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SUM(D335:D951)</f>
        <v>1197680268.060914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SUM(D336:D952)</f>
        <v>1197589922.060914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SUM(D337:D953)</f>
        <v>1197494380.060914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SUM(D338:D954)</f>
        <v>1197397574.060914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SUM(D339:D955)</f>
        <v>1197293330.060914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SUM(D340:D956)</f>
        <v>1197193042.060914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SUM(D341:D957)</f>
        <v>1197106558.060914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SUM(D342:D958)</f>
        <v>1197042261.060914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SUM(D343:D959)</f>
        <v>1196989476.060914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SUM(D344:D960)</f>
        <v>1196926078.060914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SUM(D345:D961)</f>
        <v>1196854438.060914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SUM(D346:D962)</f>
        <v>1196785514.060914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SUM(D347:D963)</f>
        <v>1196699975.060914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SUM(D348:D964)</f>
        <v>1196630358.060914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SUM(D349:D965)</f>
        <v>1196573133.060914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SUM(D350:D966)</f>
        <v>1196502079.060914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SUM(D351:D967)</f>
        <v>1196428375.060914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SUM(D352:D968)</f>
        <v>1196353076.060914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SUM(D353:D969)</f>
        <v>1196275699.060914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SUM(D354:D970)</f>
        <v>1196195074.060914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SUM(D355:D971)</f>
        <v>1196130754.060914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SUM(D356:D972)</f>
        <v>1196081342.060914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SUM(D357:D973)</f>
        <v>1196026161.060914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SUM(D358:D974)</f>
        <v>1195969271.060914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SUM(D359:D975)</f>
        <v>1195902046.060914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SUM(D360:D976)</f>
        <v>1195833725.060914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SUM(D361:D977)</f>
        <v>1195764485.060914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SUM(D362:D978)</f>
        <v>1195706257.060914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SUM(D363:D979)</f>
        <v>1195664290.060914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SUM(D364:D980)</f>
        <v>1195618922.060914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SUM(D365:D981)</f>
        <v>1195563239.060914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SUM(D366:D982)</f>
        <v>1195501879.060914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SUM(D367:D983)</f>
        <v>1195439106.060914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SUM(D368:D984)</f>
        <v>1195372321.060914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SUM(D369:D985)</f>
        <v>1195322603.060914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SUM(D370:D986)</f>
        <v>1195285707.060914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SUM(D371:D987)</f>
        <v>1195238940.060914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SUM(D372:D988)</f>
        <v>1195185709.060914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SUM(D373:D989)</f>
        <v>1195122214.060914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SUM(D374:D990)</f>
        <v>1195059585.060914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SUM(D375:D991)</f>
        <v>1194993172.060914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SUM(D376:D992)</f>
        <v>1194937264.060914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SUM(D377:D993)</f>
        <v>1194897759.060914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SUM(D378:D994)</f>
        <v>1194852011.060914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SUM(D379:D995)</f>
        <v>1194793306.060914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SUM(D380:D996)</f>
        <v>1194726768.060914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SUM(D381:D997)</f>
        <v>1194659722.060914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SUM(D382:D998)</f>
        <v>1194582746.060914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SUM(D383:D999)</f>
        <v>1194519087.060914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SUM(D384:D1000)</f>
        <v>1194474991.060914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SUM(D385:D1001)</f>
        <v>1194414793.060914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SUM(D386:D1002)</f>
        <v>1194352334.060914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SUM(D387:D1003)</f>
        <v>1194283578.060914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SUM(D388:D1004)</f>
        <v>1194239327.060914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SUM(D389:D1005)</f>
        <v>1194169303.060914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SUM(D390:D1006)</f>
        <v>1194103149.060914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SUM(D391:D1007)</f>
        <v>1194066166.060914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SUM(D392:D1008)</f>
        <v>1194008522.060914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SUM(D393:D1009)</f>
        <v>1193946239.060914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SUM(D394:D1010)</f>
        <v>1193871056.060914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SUM(D395:D1011)</f>
        <v>1193790895.060914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SUM(D396:D1012)</f>
        <v>1193705527.060914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SUM(D397:D1013)</f>
        <v>1193638747.060914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SUM(D398:D1014)</f>
        <v>1193590873.060914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SUM(D399:D1015)</f>
        <v>1193534351.060914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SUM(D400:D1016)</f>
        <v>1193456631.060914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SUM(D401:D1017)</f>
        <v>1193378192.060914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SUM(D402:D1018)</f>
        <v>1193303713.060914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SUM(D403:D1019)</f>
        <v>1193221940.060914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SUM(D404:D1020)</f>
        <v>1193158359.060914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SUM(D405:D1021)</f>
        <v>1193115178.060914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SUM(D406:D1022)</f>
        <v>1193063528.060914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SUM(D407:D1023)</f>
        <v>1193003211.060914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SUM(D408:D1024)</f>
        <v>1192938154.060914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SUM(D409:D1025)</f>
        <v>1192871084.060914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SUM(D410:D1026)</f>
        <v>1192804569.060914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SUM(D411:D1027)</f>
        <v>1192751289.060914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SUM(D412:D1028)</f>
        <v>1192716553.060914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SUM(D413:D1029)</f>
        <v>1192669097.060914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SUM(D414:D1030)</f>
        <v>1192617051.060914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SUM(D415:D1031)</f>
        <v>1192560447.060914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SUM(D416:D1032)</f>
        <v>1192501178.060914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SUM(D417:D1033)</f>
        <v>1192441272.060914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SUM(D418:D1034)</f>
        <v>1192399238.060914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SUM(D419:D1035)</f>
        <v>1192368537.060914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SUM(D420:D1036)</f>
        <v>1192328083.060914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SUM(D421:D1037)</f>
        <v>1192285729.060914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SUM(D422:D1038)</f>
        <v>1192239600.060914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SUM(D423:D1039)</f>
        <v>1192191781.060914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SUM(D424:D1040)</f>
        <v>1192142290.060914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SUM(D425:D1041)</f>
        <v>1192106535.060914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SUM(D426:D1042)</f>
        <v>1192084335.060914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SUM(D427:D1043)</f>
        <v>1192054183.060914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SUM(D428:D1044)</f>
        <v>1192019279.060914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SUM(D429:D1045)</f>
        <v>1191983463.060914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SUM(D430:D1046)</f>
        <v>1191943638.060914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SUM(D431:D1047)</f>
        <v>1191904543.060914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SUM(D432:D1048)</f>
        <v>1191878901.060914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SUM(D433:D1049)</f>
        <v>1191861067.060914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SUM(D434:D1050)</f>
        <v>1191836037.060914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SUM(D435:D1051)</f>
        <v>1191808531.060914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SUM(D436:D1052)</f>
        <v>1191779990.060914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SUM(D437:D1053)</f>
        <v>1191749776.060914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SUM(D438:D1054)</f>
        <v>1191720762.060914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SUM(D439:D1055)</f>
        <v>1191701123.060914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SUM(D440:D1056)</f>
        <v>1191687582.060914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SUM(D441:D1057)</f>
        <v>1191667216.060914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SUM(D442:D1058)</f>
        <v>1191644478.060914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698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SUM(D443:D1059)</f>
        <v>1191620978.060914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SUM(D444:D1060)</f>
        <v>1191596585.060914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SUM(D445:D1061)</f>
        <v>1191573772.060914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SUM(D446:D1062)</f>
        <v>1191561111.060914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SUM(D447:D1063)</f>
        <v>1191553361.060914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SUM(D448:D1064)</f>
        <v>1191548126.060914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SUM(D449:D1065)</f>
        <v>1191535150.060914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SUM(D450:D1066)</f>
        <v>1191518176.060914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SUM(D451:D1067)</f>
        <v>1191500355.060914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SUM(D452:D1068)</f>
        <v>1191483430.060914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SUM(D453:D1069)</f>
        <v>1191471827.060914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SUM(D454:D1070)</f>
        <v>1191465419.060914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SUM(D455:D1071)</f>
        <v>1191453136.060914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SUM(D456:D1072)</f>
        <v>1191439594.060914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SUM(D457:D1073)</f>
        <v>1191425393.060914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SUM(D458:D1074)</f>
        <v>1191408629.060914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SUM(D459:D1075)</f>
        <v>1191392484.060914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SUM(D460:D1076)</f>
        <v>1191383057.060914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SUM(D461:D1077)</f>
        <v>1191377772.060914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SUM(D462:D1078)</f>
        <v>1191366251.060914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SUM(D463:D1079)</f>
        <v>1191353671.060914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SUM(D464:D1080)</f>
        <v>1191339608.060914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SUM(D465:D1081)</f>
        <v>1191325875.060914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SUM(D466:D1082)</f>
        <v>1191312486.060914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SUM(D467:D1083)</f>
        <v>1191304704.060914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SUM(D468:D1084)</f>
        <v>1191300282.060914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SUM(D469:D1085)</f>
        <v>1191290527.060914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SUM(D470:D1086)</f>
        <v>1191277653.060914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SUM(D471:D1087)</f>
        <v>1191264288.060914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SUM(D472:D1088)</f>
        <v>1191248828.060914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SUM(D473:D1089)</f>
        <v>1191233291.060914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SUM(D474:D1090)</f>
        <v>1191226705.060914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SUM(D475:D1091)</f>
        <v>1191219399.060914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SUM(D476:D1092)</f>
        <v>1191207417.060914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SUM(D477:D1093)</f>
        <v>1191195990.060914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SUM(D478:D1094)</f>
        <v>1191181793.060914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SUM(D479:D1095)</f>
        <v>1191164844.060914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SUM(D480:D1096)</f>
        <v>1191146445.060914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SUM(D481:D1097)</f>
        <v>1191138467.060914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SUM(D482:D1098)</f>
        <v>1191132718.060914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SUM(D483:D1099)</f>
        <v>1191127586.060914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SUM(D484:D1100)</f>
        <v>1191115974.060914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SUM(D485:D1101)</f>
        <v>1191099162.060914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SUM(D486:D1102)</f>
        <v>1191079815.060914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SUM(D487:D1103)</f>
        <v>1191052578.060914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SUM(D488:D1104)</f>
        <v>1191038043.060914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SUM(D489:D1105)</f>
        <v>1191031401.060914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700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SUM(D490:D1106)</f>
        <v>1191011405.060914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SUM(D491:D1107)</f>
        <v>1190971651.060914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SUM(D492:D1108)</f>
        <v>1190936204.060914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SUM(D493:D1109)</f>
        <v>1190899530.060914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SUM(D494:D1110)</f>
        <v>1190859001.060914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SUM(D495:D1111)</f>
        <v>1190834920.060914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SUM(D496:D1112)</f>
        <v>1190812642.060914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SUM(D497:D1113)</f>
        <v>1190780066.060914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SUM(D498:D1114)</f>
        <v>1190735834.060914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SUM(D499:D1115)</f>
        <v>1190679309.060914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SUM(D500:D1116)</f>
        <v>1190617658.060914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SUM(D501:D1117)</f>
        <v>1190550173.060914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SUM(D502:D1118)</f>
        <v>1190513394.060914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SUM(D503:D1119)</f>
        <v>1190499576.060914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SUM(D504:D1120)</f>
        <v>1190463760.060914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SUM(D505:D1121)</f>
        <v>1190402179.060914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SUM(D506:D1122)</f>
        <v>1190317645.060914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SUM(D507:D1123)</f>
        <v>1190233132.060914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SUM(D508:D1124)</f>
        <v>1190132034.060914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SUM(D509:D1125)</f>
        <v>1190080136.060914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SUM(D510:D1126)</f>
        <v>1190058368.060914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SUM(D511:D1127)</f>
        <v>1190001999.060914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SUM(D512:D1128)</f>
        <v>1189897241.060914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SUM(D513:D1129)</f>
        <v>1189784962.060914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SUM(D514:D1130)</f>
        <v>1189664017.060914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SUM(D515:D1131)</f>
        <v>1189533311.060914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SUM(D516:D1132)</f>
        <v>1189464361.060914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SUM(D517:D1133)</f>
        <v>1189439971.060914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SUM(D518:D1134)</f>
        <v>1189337596.060914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SUM(D519:D1135)</f>
        <v>1189236342.060914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SUM(D520:D1136)</f>
        <v>1189091707.060914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SUM(D521:D1137)</f>
        <v>1188948170.060914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SUM(D522:D1138)</f>
        <v>1188792873.060914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SUM(D523:D1139)</f>
        <v>1188721738.060914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SUM(D524:D1140)</f>
        <v>1188690855.060914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SUM(D525:D1141)</f>
        <v>1188587158.060914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SUM(D526:D1142)</f>
        <v>1188442864.060914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SUM(D527:D1143)</f>
        <v>1188284737.060914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SUM(D528:D1144)</f>
        <v>1188129820.060914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SUM(D529:D1145)</f>
        <v>1187978712.060914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SUM(D530:D1146)</f>
        <v>1187833629.060914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SUM(D531:D1147)</f>
        <v>1187734446.060914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SUM(D532:D1148)</f>
        <v>1187623312.060914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SUM(D533:D1149)</f>
        <v>1187475693.060914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SUM(D534:D1150)</f>
        <v>1187303956.060914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SUM(D535:D1151)</f>
        <v>1187126750.060914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SUM(D536:D1152)</f>
        <v>1186936380.060914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SUM(D537:D1153)</f>
        <v>1186863595.060914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SUM(D538:D1154)</f>
        <v>1186826333.060914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SUM(D539:D1155)</f>
        <v>1186706691.060914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SUM(D540:D1156)</f>
        <v>1186548025.060914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SUM(D541:D1157)</f>
        <v>1186363605.060914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SUM(D542:D1158)</f>
        <v>1186186037.060914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SUM(D543:D1159)</f>
        <v>1186003444.060914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SUM(D544:D1160)</f>
        <v>1185944762.060914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SUM(D545:D1161)</f>
        <v>1185909176.060914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SUM(D546:D1162)</f>
        <v>1185869532.060914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SUM(D547:D1163)</f>
        <v>1185753756.060914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SUM(D548:D1164)</f>
        <v>1185595997.060914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SUM(D549:D1165)</f>
        <v>1185435249.060914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SUM(D550:D1166)</f>
        <v>1185264124.060914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SUM(D551:D1167)</f>
        <v>1185192036.060914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698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3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3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3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3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3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3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3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3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3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3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3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3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3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3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3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3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3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3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3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3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3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3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3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3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3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3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3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3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3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3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3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3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3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3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3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3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3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3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3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3">
      <c r="B698" s="158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3">
      <c r="B699" s="158">
        <f t="shared" si="537"/>
        <v>44599</v>
      </c>
      <c r="C699" s="61"/>
      <c r="D699" s="17"/>
      <c r="E699" s="16"/>
      <c r="F699" s="16"/>
      <c r="G699" s="16"/>
      <c r="H699" s="16"/>
      <c r="I699" s="16"/>
      <c r="J699" s="436"/>
      <c r="K699" s="16"/>
      <c r="L699" s="16"/>
      <c r="M699" s="16"/>
      <c r="N699" s="16"/>
      <c r="O699" s="16"/>
      <c r="P699" s="41"/>
      <c r="Q699" s="410"/>
      <c r="R699" s="16"/>
      <c r="S699" s="60"/>
      <c r="T699" s="16"/>
      <c r="U699" s="41"/>
      <c r="V699" s="10"/>
      <c r="W699" s="34"/>
      <c r="X699" s="33"/>
      <c r="Y699" s="33"/>
      <c r="Z699" s="33"/>
      <c r="AA699" s="33"/>
      <c r="AB699" s="33"/>
      <c r="AC699" s="46"/>
      <c r="AD699" s="33"/>
      <c r="AE699" s="33"/>
      <c r="AF699" s="50"/>
      <c r="AG699" s="33"/>
      <c r="AH699" s="33"/>
      <c r="AI699" s="213"/>
      <c r="AJ699" s="50"/>
      <c r="AK699" s="10"/>
      <c r="AL699" s="23"/>
      <c r="AM699" s="24"/>
      <c r="AN699" s="24"/>
      <c r="AO699" s="24"/>
      <c r="AP699" s="24"/>
      <c r="AQ699" s="24"/>
      <c r="AR699" s="461"/>
      <c r="AS699" s="25"/>
      <c r="AT699" s="25"/>
      <c r="AU699" s="24"/>
      <c r="AV699" s="298"/>
      <c r="AW699" s="298"/>
      <c r="AX699" s="24"/>
      <c r="AY699" s="308"/>
      <c r="AZ699" s="10"/>
      <c r="BA699" s="65"/>
      <c r="BB699" s="66"/>
      <c r="BC699" s="66"/>
      <c r="BD699" s="66"/>
      <c r="BE699" s="66"/>
      <c r="BF699" s="66"/>
      <c r="BG699" s="144"/>
      <c r="BH699" s="66"/>
      <c r="BI699" s="170"/>
      <c r="BJ699" s="66"/>
      <c r="BK699" s="66"/>
      <c r="BL699" s="66"/>
      <c r="BM699" s="144"/>
      <c r="BN699" s="65"/>
      <c r="BO699" s="66"/>
      <c r="BP699" s="66"/>
      <c r="BQ699" s="66"/>
      <c r="BR699" s="435"/>
      <c r="BS699" s="66"/>
      <c r="BT699" s="75"/>
      <c r="BU699" s="170"/>
      <c r="BV699" s="1"/>
      <c r="BW699" s="61">
        <f>+BW586+1</f>
        <v>578</v>
      </c>
    </row>
    <row r="700" spans="2:85" x14ac:dyDescent="0.3">
      <c r="B700" s="158">
        <f t="shared" si="448"/>
        <v>44600</v>
      </c>
      <c r="D700" s="559"/>
      <c r="E700" s="19"/>
      <c r="F700" s="19"/>
      <c r="G700" s="19"/>
      <c r="H700" s="19"/>
      <c r="I700" s="19"/>
      <c r="J700" s="39"/>
      <c r="K700" s="19"/>
      <c r="L700" s="19"/>
      <c r="M700" s="19"/>
      <c r="N700" s="19"/>
      <c r="O700" s="19"/>
      <c r="P700" s="43"/>
      <c r="Q700" s="18"/>
      <c r="R700" s="19"/>
      <c r="S700" s="19"/>
      <c r="T700" s="19"/>
      <c r="U700" s="43"/>
      <c r="V700" s="1"/>
      <c r="W700" s="35"/>
      <c r="X700" s="36"/>
      <c r="Y700" s="36"/>
      <c r="Z700" s="36"/>
      <c r="AA700" s="36"/>
      <c r="AB700" s="36"/>
      <c r="AC700" s="47"/>
      <c r="AD700" s="36"/>
      <c r="AE700" s="36"/>
      <c r="AF700" s="51"/>
      <c r="AG700" s="36"/>
      <c r="AH700" s="36"/>
      <c r="AI700" s="36"/>
      <c r="AJ700" s="51"/>
      <c r="AK700" s="1"/>
      <c r="AL700" s="26"/>
      <c r="AM700" s="27"/>
      <c r="AN700" s="27"/>
      <c r="AO700" s="27"/>
      <c r="AP700" s="27"/>
      <c r="AQ700" s="27"/>
      <c r="AR700" s="27"/>
      <c r="AS700" s="27"/>
      <c r="AT700" s="27"/>
      <c r="AU700" s="27"/>
      <c r="AV700" s="300"/>
      <c r="AW700" s="300"/>
      <c r="AX700" s="27"/>
      <c r="AY700" s="307"/>
      <c r="AZ700" s="1"/>
      <c r="BA700" s="67"/>
      <c r="BB700" s="68"/>
      <c r="BC700" s="68"/>
      <c r="BD700" s="68"/>
      <c r="BE700" s="68"/>
      <c r="BF700" s="68"/>
      <c r="BG700" s="68"/>
      <c r="BH700" s="68"/>
      <c r="BI700" s="171"/>
      <c r="BJ700" s="68"/>
      <c r="BK700" s="68"/>
      <c r="BL700" s="68"/>
      <c r="BM700" s="68"/>
      <c r="BN700" s="67"/>
      <c r="BO700" s="68"/>
      <c r="BP700" s="68"/>
      <c r="BQ700" s="68"/>
      <c r="BR700" s="70"/>
      <c r="BS700" s="68"/>
      <c r="BT700" s="68"/>
      <c r="BU700" s="171"/>
      <c r="BV700" s="1"/>
      <c r="BW700" s="61">
        <f>+BW699+1</f>
        <v>579</v>
      </c>
    </row>
    <row r="701" spans="2:85" x14ac:dyDescent="0.3">
      <c r="B701" s="56"/>
      <c r="D701" s="1"/>
      <c r="E701" s="1"/>
      <c r="F701" s="1"/>
      <c r="G701" s="1"/>
      <c r="H701" s="59"/>
      <c r="I701" s="1"/>
      <c r="J701" s="59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59"/>
      <c r="X701" s="1"/>
      <c r="Y701" s="1"/>
      <c r="Z701" s="1"/>
      <c r="AA701" s="1"/>
      <c r="AB701" s="1"/>
      <c r="AC701" s="59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59"/>
      <c r="BD701" s="1"/>
      <c r="BE701" s="59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</row>
    <row r="702" spans="2:85" x14ac:dyDescent="0.3">
      <c r="B702" s="166" t="s">
        <v>74</v>
      </c>
      <c r="D702" s="56">
        <f>+D698</f>
        <v>50711</v>
      </c>
      <c r="E702" s="56">
        <f>+E238</f>
        <v>0</v>
      </c>
      <c r="F702" s="56">
        <f>+F238</f>
        <v>0</v>
      </c>
      <c r="G702" s="56">
        <f>+G238</f>
        <v>0</v>
      </c>
      <c r="H702" s="56">
        <f t="shared" ref="H702:BP702" si="982">+H698</f>
        <v>69028709</v>
      </c>
      <c r="I702" s="56">
        <f t="shared" si="982"/>
        <v>0</v>
      </c>
      <c r="J702" s="56">
        <f t="shared" si="982"/>
        <v>7.3517645438187407E-4</v>
      </c>
      <c r="K702" s="56">
        <f t="shared" si="982"/>
        <v>0</v>
      </c>
      <c r="L702" s="56">
        <f t="shared" si="982"/>
        <v>0</v>
      </c>
      <c r="M702" s="56">
        <f t="shared" si="982"/>
        <v>0</v>
      </c>
      <c r="N702" s="56">
        <f t="shared" si="982"/>
        <v>1593407</v>
      </c>
      <c r="O702" s="56">
        <f t="shared" si="982"/>
        <v>100186.80551523948</v>
      </c>
      <c r="P702" s="56">
        <f t="shared" si="982"/>
        <v>0</v>
      </c>
      <c r="Q702" s="56">
        <f t="shared" si="982"/>
        <v>1593407</v>
      </c>
      <c r="R702" s="56">
        <f t="shared" si="982"/>
        <v>0</v>
      </c>
      <c r="S702" s="56">
        <f t="shared" si="982"/>
        <v>-0.43312090580719437</v>
      </c>
      <c r="T702" s="56">
        <f t="shared" si="982"/>
        <v>0</v>
      </c>
      <c r="U702" s="56">
        <f t="shared" si="982"/>
        <v>0</v>
      </c>
      <c r="V702" s="56">
        <f t="shared" si="982"/>
        <v>590</v>
      </c>
      <c r="W702" s="56">
        <f t="shared" si="982"/>
        <v>374</v>
      </c>
      <c r="X702" s="56">
        <f t="shared" si="982"/>
        <v>4256</v>
      </c>
      <c r="Y702" s="56">
        <f t="shared" si="982"/>
        <v>0</v>
      </c>
      <c r="Z702" s="56">
        <f t="shared" si="982"/>
        <v>12633</v>
      </c>
      <c r="AA702" s="56">
        <f t="shared" si="982"/>
        <v>828717</v>
      </c>
      <c r="AB702" s="56">
        <f t="shared" si="982"/>
        <v>0</v>
      </c>
      <c r="AC702" s="56">
        <f t="shared" si="982"/>
        <v>1.2005396189576717E-2</v>
      </c>
      <c r="AD702" s="56">
        <f t="shared" si="982"/>
        <v>0</v>
      </c>
      <c r="AE702" s="56">
        <f t="shared" si="982"/>
        <v>1202.7822931785197</v>
      </c>
      <c r="AF702" s="56">
        <f t="shared" si="982"/>
        <v>0</v>
      </c>
      <c r="AG702" s="56">
        <f t="shared" si="982"/>
        <v>0</v>
      </c>
      <c r="AH702" s="56">
        <f t="shared" si="982"/>
        <v>0</v>
      </c>
      <c r="AI702" s="56">
        <f t="shared" si="982"/>
        <v>0</v>
      </c>
      <c r="AJ702" s="56">
        <f t="shared" si="982"/>
        <v>0</v>
      </c>
      <c r="AK702" s="56">
        <f t="shared" si="982"/>
        <v>0</v>
      </c>
      <c r="AL702" s="56">
        <f t="shared" si="982"/>
        <v>98118</v>
      </c>
      <c r="AM702" s="56">
        <f t="shared" si="982"/>
        <v>0</v>
      </c>
      <c r="AN702" s="56">
        <f t="shared" si="982"/>
        <v>0</v>
      </c>
      <c r="AO702" s="56">
        <f t="shared" si="982"/>
        <v>178263</v>
      </c>
      <c r="AP702" s="56">
        <f t="shared" si="982"/>
        <v>47998370</v>
      </c>
      <c r="AQ702" s="56">
        <f t="shared" si="982"/>
        <v>20336656</v>
      </c>
      <c r="AR702" s="56">
        <f t="shared" si="982"/>
        <v>2.0483817078874658E-3</v>
      </c>
      <c r="AS702" s="56">
        <f t="shared" si="982"/>
        <v>0</v>
      </c>
      <c r="AT702" s="56">
        <f t="shared" si="982"/>
        <v>0</v>
      </c>
      <c r="AU702" s="56">
        <f t="shared" si="982"/>
        <v>0</v>
      </c>
      <c r="AV702" s="56">
        <f t="shared" si="982"/>
        <v>0.69533923921422314</v>
      </c>
      <c r="AW702" s="56">
        <f t="shared" si="982"/>
        <v>0</v>
      </c>
      <c r="AX702" s="56">
        <f t="shared" si="982"/>
        <v>69663.817126269962</v>
      </c>
      <c r="AY702" s="56">
        <f t="shared" si="982"/>
        <v>0</v>
      </c>
      <c r="AZ702" s="56">
        <f t="shared" si="982"/>
        <v>0</v>
      </c>
      <c r="BA702" s="56">
        <f t="shared" si="982"/>
        <v>518719</v>
      </c>
      <c r="BB702" s="56">
        <f t="shared" si="982"/>
        <v>0</v>
      </c>
      <c r="BC702" s="56">
        <f t="shared" si="982"/>
        <v>914397640</v>
      </c>
      <c r="BD702" s="56">
        <f t="shared" si="982"/>
        <v>0</v>
      </c>
      <c r="BE702" s="56">
        <f t="shared" si="982"/>
        <v>50711</v>
      </c>
      <c r="BF702" s="56">
        <f t="shared" si="982"/>
        <v>0</v>
      </c>
      <c r="BG702" s="56">
        <f t="shared" si="982"/>
        <v>9.7761986740412435E-2</v>
      </c>
      <c r="BH702" s="56">
        <f t="shared" si="982"/>
        <v>0</v>
      </c>
      <c r="BI702" s="56">
        <f t="shared" si="982"/>
        <v>0</v>
      </c>
      <c r="BJ702" s="56">
        <f t="shared" si="982"/>
        <v>0</v>
      </c>
      <c r="BK702" s="56">
        <f t="shared" si="982"/>
        <v>0</v>
      </c>
      <c r="BL702" s="56">
        <f t="shared" si="982"/>
        <v>0</v>
      </c>
      <c r="BM702" s="56">
        <f t="shared" si="982"/>
        <v>0</v>
      </c>
      <c r="BN702" s="56">
        <f t="shared" si="982"/>
        <v>1327137.358490566</v>
      </c>
      <c r="BO702" s="56">
        <f t="shared" si="982"/>
        <v>0</v>
      </c>
      <c r="BP702" s="56">
        <f t="shared" si="982"/>
        <v>68121731</v>
      </c>
      <c r="BQ702" s="56">
        <f>+BQ530</f>
        <v>0</v>
      </c>
      <c r="BR702" s="56"/>
      <c r="BS702" s="56"/>
      <c r="BT702" s="56"/>
      <c r="BU702" s="56">
        <f>+BU509</f>
        <v>0</v>
      </c>
      <c r="BV702" s="56">
        <f>+BV505</f>
        <v>0</v>
      </c>
      <c r="BW702" s="56"/>
      <c r="BX702" s="56"/>
      <c r="BY702" s="56"/>
      <c r="BZ702" s="56"/>
      <c r="CA702" s="56"/>
      <c r="CB702" s="56"/>
      <c r="CC702" s="56"/>
      <c r="CD702" s="56"/>
      <c r="CE702" s="61"/>
      <c r="CF702" s="61"/>
      <c r="CG702" s="145"/>
    </row>
    <row r="703" spans="2:85" x14ac:dyDescent="0.3">
      <c r="B703" t="s">
        <v>105</v>
      </c>
      <c r="D703" s="56">
        <f>+D697-D702</f>
        <v>54311</v>
      </c>
      <c r="E703" s="56">
        <f>+E237-E702</f>
        <v>0</v>
      </c>
      <c r="F703" s="56">
        <f>+F237-F702</f>
        <v>0</v>
      </c>
      <c r="G703" s="56">
        <f>+G237-G702</f>
        <v>0</v>
      </c>
      <c r="H703" s="56">
        <f t="shared" ref="H703:BP703" si="983">+H697-H702</f>
        <v>-50711</v>
      </c>
      <c r="I703" s="56">
        <f t="shared" si="983"/>
        <v>0</v>
      </c>
      <c r="J703" s="56">
        <f t="shared" si="983"/>
        <v>7.8968868285279404E-4</v>
      </c>
      <c r="K703" s="56">
        <f t="shared" si="983"/>
        <v>0</v>
      </c>
      <c r="L703" s="56">
        <f t="shared" si="983"/>
        <v>0</v>
      </c>
      <c r="M703" s="56">
        <f t="shared" si="983"/>
        <v>0</v>
      </c>
      <c r="N703" s="56">
        <f t="shared" si="983"/>
        <v>106912</v>
      </c>
      <c r="O703" s="56">
        <f t="shared" si="983"/>
        <v>71.912508016335778</v>
      </c>
      <c r="P703" s="56">
        <f t="shared" si="983"/>
        <v>0</v>
      </c>
      <c r="Q703" s="56">
        <f t="shared" si="983"/>
        <v>106912</v>
      </c>
      <c r="R703" s="56">
        <f t="shared" si="983"/>
        <v>0</v>
      </c>
      <c r="S703" s="56">
        <f t="shared" si="983"/>
        <v>2.9600163449115757E-2</v>
      </c>
      <c r="T703" s="56">
        <f t="shared" si="983"/>
        <v>0</v>
      </c>
      <c r="U703" s="56">
        <f t="shared" si="983"/>
        <v>0</v>
      </c>
      <c r="V703" s="56">
        <f t="shared" si="983"/>
        <v>-1</v>
      </c>
      <c r="W703" s="56">
        <f t="shared" si="983"/>
        <v>677</v>
      </c>
      <c r="X703" s="56">
        <f t="shared" si="983"/>
        <v>0</v>
      </c>
      <c r="Y703" s="56">
        <f t="shared" si="983"/>
        <v>0</v>
      </c>
      <c r="Z703" s="56">
        <f t="shared" si="983"/>
        <v>779</v>
      </c>
      <c r="AA703" s="56">
        <f t="shared" si="983"/>
        <v>-374</v>
      </c>
      <c r="AB703" s="56">
        <f t="shared" si="983"/>
        <v>0</v>
      </c>
      <c r="AC703" s="56">
        <f t="shared" si="983"/>
        <v>3.4040658322617712E-6</v>
      </c>
      <c r="AD703" s="56">
        <f t="shared" si="983"/>
        <v>0</v>
      </c>
      <c r="AE703" s="56">
        <f t="shared" si="983"/>
        <v>1.2046254261315426</v>
      </c>
      <c r="AF703" s="56">
        <f t="shared" si="983"/>
        <v>0</v>
      </c>
      <c r="AG703" s="56">
        <f t="shared" si="983"/>
        <v>0</v>
      </c>
      <c r="AH703" s="56">
        <f t="shared" si="983"/>
        <v>0</v>
      </c>
      <c r="AI703" s="56">
        <f t="shared" si="983"/>
        <v>0</v>
      </c>
      <c r="AJ703" s="56">
        <f t="shared" si="983"/>
        <v>0</v>
      </c>
      <c r="AK703" s="56">
        <f t="shared" si="983"/>
        <v>0</v>
      </c>
      <c r="AL703" s="56">
        <f t="shared" si="983"/>
        <v>15980</v>
      </c>
      <c r="AM703" s="56">
        <f t="shared" si="983"/>
        <v>0</v>
      </c>
      <c r="AN703" s="56">
        <f t="shared" si="983"/>
        <v>0</v>
      </c>
      <c r="AO703" s="56">
        <f t="shared" si="983"/>
        <v>0</v>
      </c>
      <c r="AP703" s="56">
        <f t="shared" si="983"/>
        <v>-98118</v>
      </c>
      <c r="AQ703" s="56">
        <f t="shared" si="983"/>
        <v>0</v>
      </c>
      <c r="AR703" s="56">
        <f t="shared" si="983"/>
        <v>3.3929736752002582E-4</v>
      </c>
      <c r="AS703" s="56">
        <f t="shared" si="983"/>
        <v>0</v>
      </c>
      <c r="AT703" s="56">
        <f t="shared" si="983"/>
        <v>0</v>
      </c>
      <c r="AU703" s="56">
        <f t="shared" si="983"/>
        <v>0</v>
      </c>
      <c r="AV703" s="56">
        <f t="shared" si="983"/>
        <v>-9.1125654067558681E-4</v>
      </c>
      <c r="AW703" s="56">
        <f t="shared" si="983"/>
        <v>0</v>
      </c>
      <c r="AX703" s="56">
        <f t="shared" si="983"/>
        <v>-41.357823944374104</v>
      </c>
      <c r="AY703" s="56">
        <f t="shared" si="983"/>
        <v>0</v>
      </c>
      <c r="AZ703" s="56">
        <f t="shared" si="983"/>
        <v>0</v>
      </c>
      <c r="BA703" s="56">
        <f t="shared" si="983"/>
        <v>87246</v>
      </c>
      <c r="BB703" s="56">
        <f t="shared" si="983"/>
        <v>0</v>
      </c>
      <c r="BC703" s="56">
        <f t="shared" si="983"/>
        <v>-518719</v>
      </c>
      <c r="BD703" s="56">
        <f t="shared" si="983"/>
        <v>0</v>
      </c>
      <c r="BE703" s="56">
        <f t="shared" si="983"/>
        <v>54311</v>
      </c>
      <c r="BF703" s="56">
        <f t="shared" si="983"/>
        <v>0</v>
      </c>
      <c r="BG703" s="56">
        <f t="shared" si="983"/>
        <v>7.5551653486333345E-2</v>
      </c>
      <c r="BH703" s="56">
        <f t="shared" si="983"/>
        <v>0</v>
      </c>
      <c r="BI703" s="56">
        <f t="shared" si="983"/>
        <v>0</v>
      </c>
      <c r="BJ703" s="56">
        <f t="shared" si="983"/>
        <v>0</v>
      </c>
      <c r="BK703" s="56">
        <f t="shared" si="983"/>
        <v>0</v>
      </c>
      <c r="BL703" s="56">
        <f t="shared" si="983"/>
        <v>0</v>
      </c>
      <c r="BM703" s="56">
        <f t="shared" si="983"/>
        <v>0</v>
      </c>
      <c r="BN703" s="56">
        <f t="shared" si="983"/>
        <v>1175.0266838525422</v>
      </c>
      <c r="BO703" s="56">
        <f t="shared" si="983"/>
        <v>0</v>
      </c>
      <c r="BP703" s="56">
        <f t="shared" si="983"/>
        <v>-50711</v>
      </c>
      <c r="BQ703" s="56">
        <f>+BQ529-BQ702</f>
        <v>0</v>
      </c>
      <c r="BR703" s="56"/>
      <c r="BS703" s="56"/>
      <c r="BT703" s="56"/>
      <c r="BU703" s="56">
        <f>+BU508-BU702</f>
        <v>0</v>
      </c>
      <c r="BV703" s="56">
        <f>+BV504-BV702</f>
        <v>0</v>
      </c>
      <c r="BW703" s="56"/>
      <c r="BX703" s="56"/>
      <c r="BY703" s="56"/>
      <c r="BZ703" s="56"/>
      <c r="CA703" s="56"/>
      <c r="CB703" s="56"/>
      <c r="CC703" s="56"/>
      <c r="CD703" s="56"/>
      <c r="CE703" s="61"/>
      <c r="CF703" s="61"/>
      <c r="CG703" s="105"/>
    </row>
    <row r="704" spans="2:85" x14ac:dyDescent="0.3">
      <c r="B704" s="56"/>
      <c r="D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10"/>
      <c r="BT704" s="10"/>
      <c r="BU704" s="10"/>
      <c r="BV704" s="10"/>
      <c r="BW704" s="10"/>
      <c r="BX704" s="10"/>
      <c r="BY704" s="10"/>
      <c r="BZ704" s="10"/>
      <c r="CA704" s="10"/>
      <c r="CB704" s="61"/>
      <c r="CC704" s="105"/>
      <c r="CD704" s="105"/>
      <c r="CE704" s="105"/>
      <c r="CF704" s="105"/>
    </row>
    <row r="705" spans="2:72" x14ac:dyDescent="0.3">
      <c r="B705" s="56"/>
      <c r="D705" s="56">
        <f>SUM(D297:D677)</f>
        <v>40188841</v>
      </c>
      <c r="H705" s="1"/>
      <c r="N705" s="145"/>
      <c r="O705" s="1"/>
      <c r="W705" s="56">
        <f>SUM(W297:W677)</f>
        <v>434376</v>
      </c>
      <c r="AA705" s="59"/>
      <c r="BA705" s="59"/>
      <c r="BC705" s="56"/>
      <c r="BE705" s="59"/>
      <c r="BJ705" s="61"/>
      <c r="BK705" s="10">
        <f>+BK187</f>
        <v>4928581</v>
      </c>
      <c r="BL705" s="61"/>
      <c r="BM705" s="61"/>
      <c r="BN705" s="61"/>
      <c r="BO705" s="61"/>
      <c r="BP705" s="61"/>
      <c r="BQ705" s="61"/>
      <c r="BR705" s="61"/>
      <c r="BS705" s="10"/>
      <c r="BT705" s="10"/>
    </row>
    <row r="706" spans="2:72" x14ac:dyDescent="0.3">
      <c r="B706" s="56"/>
      <c r="D706" s="56"/>
      <c r="H706" s="56"/>
      <c r="N706" s="231"/>
      <c r="W706" s="56"/>
      <c r="AA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56"/>
      <c r="AU706" t="s">
        <v>161</v>
      </c>
      <c r="BC706" s="56"/>
      <c r="BE706" s="59"/>
      <c r="BH706" s="96"/>
      <c r="BI706" s="96"/>
      <c r="BJ706" s="96"/>
      <c r="BK706" s="493"/>
      <c r="BL706" s="96"/>
      <c r="BM706" s="96"/>
      <c r="BN706" s="96"/>
      <c r="BO706" s="96"/>
      <c r="BP706" s="96"/>
      <c r="BQ706" s="96"/>
      <c r="BR706" s="78"/>
      <c r="BS706" s="1"/>
      <c r="BT706" s="1"/>
    </row>
    <row r="707" spans="2:72" x14ac:dyDescent="0.3">
      <c r="D707" s="1"/>
      <c r="E707" s="111" t="s">
        <v>26</v>
      </c>
      <c r="F707" s="112"/>
      <c r="H707" s="112" t="s">
        <v>59</v>
      </c>
      <c r="I707" s="104"/>
      <c r="J707" s="104"/>
      <c r="K707" s="61"/>
      <c r="L707" s="10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BA707" s="56">
        <f>SUM(BA664:BA677)</f>
        <v>44881345</v>
      </c>
      <c r="BC707" s="56"/>
      <c r="BE707" s="56">
        <f>SUM(BE664:BE677)</f>
        <v>9000128</v>
      </c>
      <c r="BG707" s="231">
        <f>+BE707/BA707</f>
        <v>0.20053160171559029</v>
      </c>
      <c r="BH707" s="96"/>
      <c r="BI707" s="96"/>
      <c r="BJ707" s="96"/>
      <c r="BK707" s="493">
        <f>+BK194-BK702</f>
        <v>5763109</v>
      </c>
      <c r="BL707" s="96"/>
      <c r="BM707" s="96"/>
      <c r="BN707" s="96"/>
      <c r="BO707" s="96"/>
      <c r="BP707" s="96"/>
      <c r="BQ707" s="96"/>
      <c r="BR707" s="78"/>
      <c r="BS707" s="1"/>
      <c r="BT707" s="1"/>
    </row>
    <row r="708" spans="2:72" x14ac:dyDescent="0.3">
      <c r="B708" s="56"/>
      <c r="D708" s="1"/>
      <c r="E708" s="111" t="s">
        <v>38</v>
      </c>
      <c r="F708" s="112"/>
      <c r="H708" s="112" t="s">
        <v>40</v>
      </c>
      <c r="I708" s="10"/>
      <c r="J708" s="10"/>
      <c r="K708" s="61"/>
      <c r="L708" s="10"/>
      <c r="AD708" s="1"/>
      <c r="AE708" s="1"/>
      <c r="AF708" s="1"/>
      <c r="AG708" s="1"/>
      <c r="AH708" s="1"/>
      <c r="AI708" s="1">
        <f>SUM(W213:W243)</f>
        <v>25465</v>
      </c>
      <c r="AJ708" s="1"/>
      <c r="AK708" s="1"/>
      <c r="AL708" s="1" t="s">
        <v>17</v>
      </c>
      <c r="AM708" s="1"/>
      <c r="AN708" s="1"/>
      <c r="AO708" s="1"/>
      <c r="BC708" s="56"/>
      <c r="BE708" s="59"/>
      <c r="BH708" s="97"/>
      <c r="BI708" s="97"/>
      <c r="BJ708" s="97"/>
      <c r="BK708" s="493">
        <f>+BK187-BK702</f>
        <v>4928581</v>
      </c>
      <c r="BL708" s="97"/>
      <c r="BM708" s="97"/>
      <c r="BN708" s="97"/>
      <c r="BO708" s="97"/>
      <c r="BP708" s="97"/>
      <c r="BQ708" s="97"/>
      <c r="BR708" s="78"/>
      <c r="BS708" s="1"/>
      <c r="BT708" s="1"/>
    </row>
    <row r="709" spans="2:72" x14ac:dyDescent="0.3">
      <c r="B709" s="231"/>
      <c r="D709" s="1"/>
      <c r="E709" s="111" t="s">
        <v>45</v>
      </c>
      <c r="F709" s="112"/>
      <c r="H709" s="112" t="s">
        <v>55</v>
      </c>
      <c r="I709" s="10"/>
      <c r="J709" s="10"/>
      <c r="K709" s="61"/>
      <c r="L709" s="10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BC709" s="56"/>
      <c r="BE709" s="59"/>
      <c r="BH709" s="97"/>
      <c r="BI709" s="97"/>
      <c r="BJ709" s="97"/>
      <c r="BK709" s="493"/>
      <c r="BL709" s="97"/>
      <c r="BM709" s="97"/>
      <c r="BN709" s="97"/>
      <c r="BO709" s="97"/>
      <c r="BP709" s="97"/>
      <c r="BQ709" s="97"/>
      <c r="BR709" s="78"/>
      <c r="BS709" s="1"/>
      <c r="BT709" s="1"/>
    </row>
    <row r="710" spans="2:72" x14ac:dyDescent="0.3">
      <c r="D710" s="1"/>
      <c r="E710" s="111" t="s">
        <v>60</v>
      </c>
      <c r="F710" s="61"/>
      <c r="H710" s="81" t="s">
        <v>135</v>
      </c>
      <c r="I710" s="61"/>
      <c r="J710" s="61"/>
      <c r="K710" s="61"/>
      <c r="L710" s="6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BH710" s="97"/>
      <c r="BI710" s="97"/>
      <c r="BJ710" s="97"/>
      <c r="BK710" s="496"/>
      <c r="BL710" s="97"/>
      <c r="BM710" s="97"/>
      <c r="BN710" s="97"/>
      <c r="BO710" s="97"/>
      <c r="BP710" s="97"/>
      <c r="BQ710" s="97"/>
      <c r="BR710" s="78"/>
      <c r="BS710" s="1"/>
      <c r="BT710" s="1"/>
    </row>
    <row r="711" spans="2:72" x14ac:dyDescent="0.3">
      <c r="E711" s="111" t="s">
        <v>136</v>
      </c>
      <c r="H711" s="81" t="s">
        <v>137</v>
      </c>
      <c r="AD711" s="1"/>
      <c r="AE711" s="1"/>
      <c r="AF711" s="1"/>
      <c r="AG711" s="1"/>
      <c r="AH711" s="1"/>
      <c r="AI711" s="1"/>
      <c r="BD711" s="78"/>
      <c r="BE711" s="78"/>
      <c r="BF711" s="78"/>
      <c r="BG711" s="78"/>
      <c r="BH711" s="78"/>
      <c r="BI711" s="78"/>
      <c r="BJ711" s="78"/>
      <c r="BK711" s="494"/>
      <c r="BL711" s="78"/>
      <c r="BM711" s="78"/>
      <c r="BN711" s="78"/>
      <c r="BO711" s="78"/>
      <c r="BP711" s="78"/>
      <c r="BQ711" s="78"/>
      <c r="BR711" s="78"/>
      <c r="BS711" s="1"/>
      <c r="BT711" s="1"/>
    </row>
    <row r="712" spans="2:72" x14ac:dyDescent="0.3">
      <c r="B712" s="56"/>
      <c r="AD712" s="1"/>
      <c r="AE712" s="1"/>
      <c r="AF712" s="1"/>
      <c r="AG712" s="1"/>
      <c r="AH712" s="1"/>
      <c r="AI712" s="1"/>
      <c r="BA712" s="545">
        <v>157602857</v>
      </c>
      <c r="BK712" s="495"/>
    </row>
    <row r="713" spans="2:72" ht="15" thickBot="1" x14ac:dyDescent="0.35">
      <c r="D713" s="56">
        <f>SUM(D363:D369)</f>
        <v>378583</v>
      </c>
      <c r="AD713" s="1"/>
      <c r="AE713" s="507"/>
      <c r="AF713" s="547"/>
      <c r="AG713" s="507"/>
      <c r="AH713" s="507"/>
      <c r="AI713" s="507"/>
      <c r="AJ713" s="500"/>
      <c r="AK713" s="500"/>
      <c r="AL713" s="500"/>
      <c r="AM713" s="500"/>
      <c r="AN713" s="500"/>
      <c r="AO713" s="500"/>
      <c r="AP713" s="500"/>
      <c r="AQ713" s="500"/>
      <c r="AR713" s="500"/>
      <c r="AS713" s="500"/>
      <c r="AT713" s="500"/>
      <c r="AU713" s="500"/>
      <c r="AV713" s="500"/>
      <c r="AW713" s="500"/>
      <c r="AX713" s="500"/>
      <c r="AZ713" s="106"/>
      <c r="BA713" s="106"/>
      <c r="BB713" s="106"/>
      <c r="BC713" s="106"/>
      <c r="BK713" s="1"/>
    </row>
    <row r="714" spans="2:72" x14ac:dyDescent="0.3">
      <c r="D714" s="531">
        <f>SUM(D356:D362)</f>
        <v>417052</v>
      </c>
      <c r="J714" s="486"/>
      <c r="V714" s="106"/>
      <c r="AA714" s="56"/>
      <c r="AD714" s="1"/>
      <c r="AE714" s="507"/>
      <c r="AF714" s="546"/>
      <c r="AG714" s="1"/>
      <c r="AH714" s="1"/>
      <c r="AI714" s="485"/>
      <c r="AJ714" s="464"/>
      <c r="AK714" s="465"/>
      <c r="AL714" s="465"/>
      <c r="AM714" s="465"/>
      <c r="AN714" s="465"/>
      <c r="AO714" s="465"/>
      <c r="AP714" s="465"/>
      <c r="AQ714" s="465"/>
      <c r="AR714" s="465"/>
      <c r="AS714" s="465"/>
      <c r="AT714" s="465"/>
      <c r="AU714" s="465"/>
      <c r="AV714" s="465"/>
      <c r="AW714" s="466"/>
      <c r="AX714" s="500"/>
      <c r="AZ714" s="106"/>
      <c r="BA714" s="77"/>
      <c r="BB714" s="106"/>
      <c r="BC714" s="106"/>
      <c r="BK714" s="56"/>
    </row>
    <row r="715" spans="2:72" x14ac:dyDescent="0.3">
      <c r="D715" s="1"/>
      <c r="J715" s="214"/>
      <c r="AD715" s="1"/>
      <c r="AE715" s="507"/>
      <c r="AF715" s="546"/>
      <c r="AG715" s="1"/>
      <c r="AH715" s="1"/>
      <c r="AI715" s="485"/>
      <c r="AJ715" s="467"/>
      <c r="AK715" s="595" t="s">
        <v>142</v>
      </c>
      <c r="AL715" s="595"/>
      <c r="AM715" s="595"/>
      <c r="AN715" s="595"/>
      <c r="AO715" s="595"/>
      <c r="AP715" s="595"/>
      <c r="AQ715" s="595"/>
      <c r="AR715" s="595"/>
      <c r="AS715" s="595"/>
      <c r="AT715" s="595"/>
      <c r="AU715" s="595"/>
      <c r="AV715" s="595"/>
      <c r="AW715" s="468"/>
      <c r="AX715" s="500"/>
      <c r="AZ715" s="106"/>
      <c r="BA715" s="106"/>
      <c r="BB715" s="106"/>
      <c r="BC715" s="106"/>
    </row>
    <row r="716" spans="2:72" ht="15.6" x14ac:dyDescent="0.3">
      <c r="D716" s="1">
        <v>331000000</v>
      </c>
      <c r="H716" s="235">
        <f>+H269/D716</f>
        <v>4.5635842900302113E-2</v>
      </c>
      <c r="J716" s="57"/>
      <c r="AD716" s="1"/>
      <c r="AE716" s="507"/>
      <c r="AF716" s="546"/>
      <c r="AG716" s="1"/>
      <c r="AH716" s="1"/>
      <c r="AI716" s="485"/>
      <c r="AJ716" s="467"/>
      <c r="AK716" s="595" t="s">
        <v>141</v>
      </c>
      <c r="AL716" s="595"/>
      <c r="AM716" s="595"/>
      <c r="AN716" s="595"/>
      <c r="AO716" s="473"/>
      <c r="AP716" s="474" t="s">
        <v>20</v>
      </c>
      <c r="AQ716" s="473"/>
      <c r="AR716" s="474" t="s">
        <v>4</v>
      </c>
      <c r="AS716" s="475"/>
      <c r="AT716" s="475"/>
      <c r="AU716" s="475"/>
      <c r="AV716" s="479" t="s">
        <v>10</v>
      </c>
      <c r="AW716" s="468"/>
      <c r="AX716" s="500"/>
      <c r="AZ716" s="106"/>
      <c r="BA716" s="106"/>
      <c r="BB716" s="106"/>
      <c r="BC716" s="106"/>
    </row>
    <row r="717" spans="2:72" ht="15.6" x14ac:dyDescent="0.3">
      <c r="H717" s="235">
        <f>+AA269/H269</f>
        <v>1.9000541790705667E-2</v>
      </c>
      <c r="AD717" s="1"/>
      <c r="AE717" s="507"/>
      <c r="AF717" s="546"/>
      <c r="AG717" s="1"/>
      <c r="AH717" s="1"/>
      <c r="AI717" s="485"/>
      <c r="AJ717" s="467"/>
      <c r="AK717" s="602" t="s">
        <v>138</v>
      </c>
      <c r="AL717" s="602"/>
      <c r="AM717" s="602"/>
      <c r="AN717" s="602"/>
      <c r="AO717" s="473"/>
      <c r="AP717" s="476">
        <f>+AH50</f>
        <v>898992</v>
      </c>
      <c r="AQ717" s="477"/>
      <c r="AR717" s="476">
        <f>+AH51</f>
        <v>55687</v>
      </c>
      <c r="AS717" s="478"/>
      <c r="AT717" s="478"/>
      <c r="AU717" s="478"/>
      <c r="AV717" s="491">
        <f t="shared" ref="AV717:AV723" si="984">+AR717/AP717</f>
        <v>6.194382152455194E-2</v>
      </c>
      <c r="AW717" s="468"/>
      <c r="AX717" s="500"/>
      <c r="AZ717" s="106"/>
      <c r="BA717" s="77"/>
      <c r="BB717" s="106"/>
      <c r="BC717" s="106"/>
    </row>
    <row r="718" spans="2:72" ht="15.6" x14ac:dyDescent="0.3">
      <c r="D718" s="235"/>
      <c r="AD718" s="1"/>
      <c r="AE718" s="507"/>
      <c r="AF718" s="546"/>
      <c r="AG718" s="1"/>
      <c r="AH718" s="1"/>
      <c r="AI718" s="485"/>
      <c r="AJ718" s="467"/>
      <c r="AK718" s="622" t="s">
        <v>139</v>
      </c>
      <c r="AL718" s="599"/>
      <c r="AM718" s="599"/>
      <c r="AN718" s="599"/>
      <c r="AO718" s="64"/>
      <c r="AP718" s="469">
        <f>+AG83</f>
        <v>742147</v>
      </c>
      <c r="AQ718" s="64"/>
      <c r="AR718" s="469">
        <f>+AG84</f>
        <v>42339</v>
      </c>
      <c r="AS718" s="64"/>
      <c r="AT718" s="64"/>
      <c r="AU718" s="64"/>
      <c r="AV718" s="489">
        <f t="shared" si="984"/>
        <v>5.7049344671608188E-2</v>
      </c>
      <c r="AW718" s="468"/>
      <c r="AX718" s="500"/>
      <c r="AZ718" s="106"/>
      <c r="BA718" s="77"/>
      <c r="BB718" s="106"/>
      <c r="BC718" s="106"/>
    </row>
    <row r="719" spans="2:72" ht="15.6" x14ac:dyDescent="0.3">
      <c r="AD719" s="1"/>
      <c r="AE719" s="507"/>
      <c r="AF719" s="546"/>
      <c r="AG719" s="1"/>
      <c r="AH719" s="1"/>
      <c r="AI719" s="485"/>
      <c r="AJ719" s="467"/>
      <c r="AK719" s="599" t="s">
        <v>140</v>
      </c>
      <c r="AL719" s="599"/>
      <c r="AM719" s="599"/>
      <c r="AN719" s="599"/>
      <c r="AO719" s="64"/>
      <c r="AP719" s="469">
        <f>+AH113</f>
        <v>869627</v>
      </c>
      <c r="AQ719" s="64"/>
      <c r="AR719" s="469">
        <f>+AH114</f>
        <v>21252</v>
      </c>
      <c r="AS719" s="64"/>
      <c r="AT719" s="64"/>
      <c r="AU719" s="64"/>
      <c r="AV719" s="489">
        <f t="shared" si="984"/>
        <v>2.4438063675575852E-2</v>
      </c>
      <c r="AW719" s="468"/>
      <c r="AX719" s="500"/>
      <c r="AZ719" s="106"/>
      <c r="BA719" s="106"/>
      <c r="BB719" s="106"/>
      <c r="BC719" s="106"/>
    </row>
    <row r="720" spans="2:72" ht="15.6" x14ac:dyDescent="0.3">
      <c r="D720" s="428"/>
      <c r="AD720" s="1"/>
      <c r="AE720" s="507"/>
      <c r="AF720" s="546"/>
      <c r="AG720" s="1"/>
      <c r="AH720" s="1"/>
      <c r="AI720" s="485"/>
      <c r="AJ720" s="467"/>
      <c r="AK720" s="599" t="s">
        <v>143</v>
      </c>
      <c r="AL720" s="599"/>
      <c r="AM720" s="599"/>
      <c r="AN720" s="599"/>
      <c r="AO720" s="64"/>
      <c r="AP720" s="469">
        <f>+AG726</f>
        <v>1970617</v>
      </c>
      <c r="AQ720" s="64"/>
      <c r="AR720" s="469">
        <f>+AG728</f>
        <v>25901</v>
      </c>
      <c r="AS720" s="64"/>
      <c r="AT720" s="64"/>
      <c r="AU720" s="64"/>
      <c r="AV720" s="489">
        <f t="shared" si="984"/>
        <v>1.3143599187462607E-2</v>
      </c>
      <c r="AW720" s="468"/>
      <c r="AX720" s="500"/>
    </row>
    <row r="721" spans="2:87" ht="15.6" x14ac:dyDescent="0.3">
      <c r="D721" s="428"/>
      <c r="AD721" s="1"/>
      <c r="AE721" s="507"/>
      <c r="AF721" s="546"/>
      <c r="AG721" s="1"/>
      <c r="AH721" s="1"/>
      <c r="AI721" s="485"/>
      <c r="AJ721" s="467"/>
      <c r="AK721" s="543"/>
      <c r="AL721" s="543" t="s">
        <v>151</v>
      </c>
      <c r="AM721" s="543"/>
      <c r="AN721" s="543"/>
      <c r="AO721" s="64"/>
      <c r="AP721" s="469">
        <f>SUM(D144:D174)</f>
        <v>1493931</v>
      </c>
      <c r="AQ721" s="64"/>
      <c r="AR721" s="469">
        <f>SUM(W144:W174)</f>
        <v>30354</v>
      </c>
      <c r="AS721" s="64"/>
      <c r="AT721" s="64"/>
      <c r="AU721" s="64"/>
      <c r="AV721" s="489">
        <f t="shared" si="984"/>
        <v>2.0318207467413155E-2</v>
      </c>
      <c r="AW721" s="468"/>
      <c r="AX721" s="500"/>
    </row>
    <row r="722" spans="2:87" ht="15.6" x14ac:dyDescent="0.3">
      <c r="D722" s="428"/>
      <c r="AD722" s="1"/>
      <c r="AE722" s="507"/>
      <c r="AF722" s="546"/>
      <c r="AG722" s="1"/>
      <c r="AH722" s="1"/>
      <c r="AI722" s="485"/>
      <c r="AJ722" s="467"/>
      <c r="AK722" s="543"/>
      <c r="AL722" s="543" t="s">
        <v>152</v>
      </c>
      <c r="AM722" s="543"/>
      <c r="AN722" s="543"/>
      <c r="AO722" s="64"/>
      <c r="AP722" s="469">
        <f>SUM(D175:D204)</f>
        <v>1202331</v>
      </c>
      <c r="AQ722" s="64"/>
      <c r="AR722" s="544">
        <f>SUM(W175:W204)</f>
        <v>24042</v>
      </c>
      <c r="AS722" s="64"/>
      <c r="AT722" s="64"/>
      <c r="AU722" s="64"/>
      <c r="AV722" s="489">
        <f t="shared" si="984"/>
        <v>1.9996157464125936E-2</v>
      </c>
      <c r="AW722" s="468"/>
      <c r="AX722" s="500"/>
    </row>
    <row r="723" spans="2:87" ht="15.6" x14ac:dyDescent="0.3">
      <c r="D723" s="428"/>
      <c r="AD723" s="1"/>
      <c r="AE723" s="507"/>
      <c r="AF723" s="546"/>
      <c r="AG723" s="1"/>
      <c r="AH723" s="1"/>
      <c r="AI723" s="485"/>
      <c r="AJ723" s="467"/>
      <c r="AK723" s="543"/>
      <c r="AL723" s="543" t="s">
        <v>153</v>
      </c>
      <c r="AM723" s="543"/>
      <c r="AN723" s="543"/>
      <c r="AO723" s="64"/>
      <c r="AP723" s="469">
        <f>SUM(D205:D230)</f>
        <v>1470960</v>
      </c>
      <c r="AQ723" s="64"/>
      <c r="AR723" s="469">
        <f>SUM(W205:W235)</f>
        <v>24156</v>
      </c>
      <c r="AS723" s="64"/>
      <c r="AT723" s="64"/>
      <c r="AU723" s="64"/>
      <c r="AV723" s="489">
        <f t="shared" si="984"/>
        <v>1.6421928536465982E-2</v>
      </c>
      <c r="AW723" s="468"/>
      <c r="AX723" s="500"/>
      <c r="BA723" s="486">
        <f>+AV717-AV723</f>
        <v>4.5521892988085955E-2</v>
      </c>
    </row>
    <row r="724" spans="2:87" ht="15" thickBot="1" x14ac:dyDescent="0.35">
      <c r="B724" s="427"/>
      <c r="D724" s="235"/>
      <c r="AD724" s="1"/>
      <c r="AE724" s="507"/>
      <c r="AF724" s="546"/>
      <c r="AG724" s="1"/>
      <c r="AH724" s="1"/>
      <c r="AI724" s="485"/>
      <c r="AJ724" s="467"/>
      <c r="AK724" s="480"/>
      <c r="AL724" s="480"/>
      <c r="AM724" s="480"/>
      <c r="AN724" s="480"/>
      <c r="AO724" s="481"/>
      <c r="AP724" s="482"/>
      <c r="AQ724" s="481"/>
      <c r="AR724" s="482"/>
      <c r="AS724" s="481"/>
      <c r="AT724" s="481"/>
      <c r="AU724" s="481"/>
      <c r="AV724" s="483"/>
      <c r="AW724" s="468"/>
      <c r="AX724" s="500"/>
      <c r="BA724">
        <f>+BA723/AV717</f>
        <v>0.73488996751747038</v>
      </c>
    </row>
    <row r="725" spans="2:87" ht="15.6" x14ac:dyDescent="0.3">
      <c r="B725" s="427"/>
      <c r="D725" s="235"/>
      <c r="AD725" s="1"/>
      <c r="AE725" s="507"/>
      <c r="AF725" s="546"/>
      <c r="AG725" s="1"/>
      <c r="AH725" s="1"/>
      <c r="AI725" s="485"/>
      <c r="AJ725" s="467"/>
      <c r="AK725" s="602" t="s">
        <v>138</v>
      </c>
      <c r="AL725" s="602"/>
      <c r="AM725" s="602"/>
      <c r="AN725" s="602"/>
      <c r="AO725" s="64"/>
      <c r="AP725" s="469"/>
      <c r="AQ725" s="64"/>
      <c r="AR725" s="469">
        <f>+AR717</f>
        <v>55687</v>
      </c>
      <c r="AS725" s="64"/>
      <c r="AT725" s="64"/>
      <c r="AU725" s="64"/>
      <c r="AV725" s="144"/>
      <c r="AW725" s="468"/>
      <c r="AX725" s="500"/>
    </row>
    <row r="726" spans="2:87" ht="15.6" x14ac:dyDescent="0.3">
      <c r="B726" s="427"/>
      <c r="D726" s="235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10"/>
      <c r="AE726" s="507"/>
      <c r="AF726" s="546"/>
      <c r="AG726" s="33">
        <f>SUM(D113:D143)</f>
        <v>1970617</v>
      </c>
      <c r="AH726" s="1"/>
      <c r="AI726" s="485"/>
      <c r="AJ726" s="467"/>
      <c r="AK726" s="606" t="s">
        <v>153</v>
      </c>
      <c r="AL726" s="606"/>
      <c r="AM726" s="606"/>
      <c r="AN726" s="606"/>
      <c r="AO726" s="64"/>
      <c r="AP726" s="469"/>
      <c r="AQ726" s="64"/>
      <c r="AR726" s="469">
        <f>+AR723</f>
        <v>24156</v>
      </c>
      <c r="AS726" s="64"/>
      <c r="AT726" s="64"/>
      <c r="AU726" s="64"/>
      <c r="AV726" s="144"/>
      <c r="AW726" s="468"/>
      <c r="AX726" s="500"/>
    </row>
    <row r="727" spans="2:87" ht="15.6" x14ac:dyDescent="0.3">
      <c r="B727" s="427"/>
      <c r="D727" s="235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10"/>
      <c r="AE727" s="507"/>
      <c r="AF727" s="546"/>
      <c r="AG727" s="33">
        <f>SUM(W125:W138)</f>
        <v>12117</v>
      </c>
      <c r="AH727" s="1"/>
      <c r="AI727" s="485"/>
      <c r="AJ727" s="467"/>
      <c r="AK727" s="63"/>
      <c r="AL727" s="497" t="s">
        <v>3</v>
      </c>
      <c r="AM727" s="63"/>
      <c r="AN727" s="63"/>
      <c r="AO727" s="64"/>
      <c r="AP727" s="469"/>
      <c r="AQ727" s="64"/>
      <c r="AR727" s="469">
        <f>+AR725-AR726</f>
        <v>31531</v>
      </c>
      <c r="AS727" s="64"/>
      <c r="AT727" s="64"/>
      <c r="AU727" s="64"/>
      <c r="AV727" s="484">
        <f>+AR727/AR725</f>
        <v>0.5662183274372834</v>
      </c>
      <c r="AW727" s="468"/>
      <c r="AX727" s="500"/>
    </row>
    <row r="728" spans="2:87" ht="15" thickBot="1" x14ac:dyDescent="0.35">
      <c r="D728" s="427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10"/>
      <c r="AE728" s="507"/>
      <c r="AF728" s="548"/>
      <c r="AG728" s="33">
        <f>SUM(W113:W143)</f>
        <v>25901</v>
      </c>
      <c r="AH728" s="1"/>
      <c r="AI728" s="485"/>
      <c r="AJ728" s="470"/>
      <c r="AK728" s="471"/>
      <c r="AL728" s="471"/>
      <c r="AM728" s="471"/>
      <c r="AN728" s="471"/>
      <c r="AO728" s="471"/>
      <c r="AP728" s="471"/>
      <c r="AQ728" s="471"/>
      <c r="AR728" s="471"/>
      <c r="AS728" s="471"/>
      <c r="AT728" s="471"/>
      <c r="AU728" s="471"/>
      <c r="AV728" s="471"/>
      <c r="AW728" s="472"/>
      <c r="AX728" s="500"/>
      <c r="BD728" s="78"/>
      <c r="BE728" s="78"/>
      <c r="BF728" s="78"/>
      <c r="BG728" s="78"/>
      <c r="BH728" s="78"/>
      <c r="BI728" s="78"/>
      <c r="BJ728" s="78"/>
      <c r="BK728" s="78"/>
      <c r="BL728" s="78"/>
      <c r="BM728" s="78"/>
      <c r="BN728" s="78"/>
      <c r="BO728" s="78"/>
      <c r="BP728" s="78"/>
      <c r="BQ728" s="78"/>
      <c r="BR728" s="78"/>
      <c r="BS728" s="1"/>
      <c r="BT728" s="1"/>
      <c r="BU728" s="1"/>
      <c r="BV728" s="1"/>
      <c r="BW728" s="78"/>
      <c r="BX728" s="78"/>
      <c r="BY728" s="78"/>
      <c r="BZ728" s="78"/>
      <c r="CA728" s="78"/>
      <c r="CB728" s="78"/>
      <c r="CC728" s="78"/>
      <c r="CD728" s="78"/>
      <c r="CE728" s="78"/>
      <c r="CF728" s="78"/>
      <c r="CG728" s="78"/>
      <c r="CH728" s="78"/>
      <c r="CI728" s="78"/>
    </row>
    <row r="729" spans="2:87" x14ac:dyDescent="0.3"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10"/>
      <c r="AE729" s="507"/>
      <c r="AF729" s="507"/>
      <c r="AG729" s="507"/>
      <c r="AH729" s="507"/>
      <c r="AI729" s="507"/>
      <c r="AJ729" s="500"/>
      <c r="AK729" s="500"/>
      <c r="AL729" s="500"/>
      <c r="AM729" s="500"/>
      <c r="AN729" s="500"/>
      <c r="AO729" s="500"/>
      <c r="AP729" s="500"/>
      <c r="AQ729" s="500"/>
      <c r="AR729" s="500"/>
      <c r="AS729" s="500"/>
      <c r="AT729" s="500"/>
      <c r="AU729" s="500"/>
      <c r="AV729" s="500"/>
      <c r="AW729" s="500"/>
      <c r="AX729" s="500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77"/>
      <c r="BX729" s="77"/>
      <c r="BY729" s="77"/>
      <c r="BZ729" s="77"/>
      <c r="CA729" s="109"/>
      <c r="CB729" s="1"/>
      <c r="CC729" s="1"/>
      <c r="CD729" s="1"/>
      <c r="CE729" s="1"/>
      <c r="CF729" s="1"/>
      <c r="CG729" s="1"/>
      <c r="CH729" s="1"/>
      <c r="CI729" s="1"/>
    </row>
    <row r="730" spans="2:87" x14ac:dyDescent="0.3">
      <c r="D730">
        <v>10</v>
      </c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10"/>
      <c r="AE730" s="10"/>
      <c r="AF730" s="10"/>
      <c r="AG730" s="10"/>
      <c r="AH730" s="10"/>
      <c r="AI730" s="10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77"/>
      <c r="BX730" s="77"/>
      <c r="BY730" s="77"/>
      <c r="BZ730" s="77"/>
      <c r="CA730" s="77"/>
      <c r="CB730" s="1"/>
      <c r="CC730" s="1"/>
      <c r="CD730" s="1"/>
      <c r="CE730" s="1"/>
      <c r="CF730" s="1"/>
      <c r="CG730" s="1"/>
      <c r="CH730" s="1"/>
      <c r="CI730" s="1"/>
    </row>
    <row r="731" spans="2:87" x14ac:dyDescent="0.3">
      <c r="D731" s="1">
        <v>77000000</v>
      </c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10"/>
      <c r="AE731" s="10"/>
      <c r="AF731" s="10"/>
      <c r="AG731" s="10"/>
      <c r="AH731" s="10"/>
      <c r="AI731" s="10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77"/>
      <c r="BX731" s="77"/>
      <c r="BY731" s="77"/>
      <c r="BZ731" s="77"/>
      <c r="CA731" s="77"/>
      <c r="CB731" s="1"/>
      <c r="CC731" s="1"/>
      <c r="CD731" s="1"/>
      <c r="CE731" s="1"/>
      <c r="CF731" s="1"/>
      <c r="CG731" s="1"/>
    </row>
    <row r="732" spans="2:87" x14ac:dyDescent="0.3">
      <c r="D732" s="57">
        <f>+D731/D734</f>
        <v>0.23262839879154079</v>
      </c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10"/>
      <c r="AE732" s="10"/>
      <c r="AF732" s="10"/>
      <c r="AG732" s="501"/>
      <c r="AH732" s="10"/>
      <c r="AI732" s="10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77"/>
      <c r="BX732" s="77"/>
      <c r="BY732" s="77"/>
      <c r="BZ732" s="77"/>
      <c r="CA732" s="77"/>
      <c r="CB732" s="1"/>
      <c r="CC732" s="1"/>
      <c r="CD732" s="1"/>
      <c r="CE732" s="1"/>
      <c r="CF732" s="1"/>
      <c r="CG732" s="1"/>
    </row>
    <row r="733" spans="2:87" x14ac:dyDescent="0.3"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10"/>
      <c r="AE733" s="10"/>
      <c r="AF733" s="507"/>
      <c r="AG733" s="526"/>
      <c r="AH733" s="507"/>
      <c r="AI733" s="507"/>
      <c r="AJ733" s="500"/>
      <c r="AK733" s="500"/>
      <c r="AL733" s="500"/>
      <c r="AM733" s="500"/>
      <c r="AN733" s="500"/>
      <c r="AO733" s="500"/>
      <c r="AP733" s="500"/>
      <c r="AQ733" s="500"/>
      <c r="AR733" s="500"/>
      <c r="AS733" s="500"/>
      <c r="AT733" s="500"/>
      <c r="AU733" s="500"/>
      <c r="AV733" s="500"/>
      <c r="AW733" s="500"/>
      <c r="AX733" s="500"/>
      <c r="AY733" s="500"/>
      <c r="AZ733" s="500"/>
      <c r="BA733" s="500"/>
      <c r="BB733" s="500"/>
      <c r="BC733" s="500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77"/>
      <c r="BX733" s="77"/>
      <c r="BY733" s="110"/>
      <c r="BZ733" s="77"/>
      <c r="CA733" s="77"/>
    </row>
    <row r="734" spans="2:87" x14ac:dyDescent="0.3">
      <c r="D734" s="1">
        <v>331000000</v>
      </c>
      <c r="H734">
        <v>0.13400000000000001</v>
      </c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10"/>
      <c r="AE734" s="10"/>
      <c r="AF734" s="507"/>
      <c r="AG734" s="527"/>
      <c r="AH734" s="507"/>
      <c r="AI734" s="507"/>
      <c r="AJ734" s="524"/>
      <c r="AK734" s="524"/>
      <c r="AL734" s="525"/>
      <c r="AM734" s="525"/>
      <c r="AN734" s="525"/>
      <c r="AO734" s="525"/>
      <c r="AP734" s="525"/>
      <c r="AQ734" s="525"/>
      <c r="AR734" s="525"/>
      <c r="AS734" s="525"/>
      <c r="AT734" s="525"/>
      <c r="AU734" s="525"/>
      <c r="AV734" s="525"/>
      <c r="AW734" s="525"/>
      <c r="AX734" s="525"/>
      <c r="AY734" s="525"/>
      <c r="AZ734" s="525"/>
      <c r="BA734" s="525"/>
      <c r="BB734" s="524"/>
      <c r="BC734" s="524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77"/>
      <c r="BX734" s="77"/>
      <c r="BY734" s="77"/>
      <c r="BZ734" s="77"/>
      <c r="CA734" s="77"/>
    </row>
    <row r="735" spans="2:87" x14ac:dyDescent="0.3">
      <c r="D735" s="1">
        <f>+D734*H734</f>
        <v>44354000</v>
      </c>
      <c r="H735" s="1">
        <f>+D735*0.001</f>
        <v>44354</v>
      </c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10"/>
      <c r="AE735" s="10"/>
      <c r="AF735" s="507"/>
      <c r="AG735" s="526"/>
      <c r="AH735" s="507"/>
      <c r="AI735" s="507"/>
      <c r="AJ735" s="524"/>
      <c r="AK735" s="524"/>
      <c r="AL735" s="138"/>
      <c r="AM735" s="138"/>
      <c r="AN735" s="138"/>
      <c r="AO735" s="138"/>
      <c r="AP735" s="138"/>
      <c r="AQ735" s="138"/>
      <c r="AR735" s="138"/>
      <c r="AS735" s="78"/>
      <c r="AT735" s="78"/>
      <c r="AU735" s="78"/>
      <c r="AV735" s="98"/>
      <c r="AW735" s="98"/>
      <c r="AX735" s="98"/>
      <c r="AY735" s="98"/>
      <c r="AZ735" s="524"/>
      <c r="BA735" s="524"/>
      <c r="BB735" s="530"/>
      <c r="BC735" s="524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77"/>
      <c r="BX735" s="77"/>
      <c r="BY735" s="77"/>
      <c r="BZ735" s="77"/>
      <c r="CA735" s="77"/>
    </row>
    <row r="736" spans="2:87" x14ac:dyDescent="0.3">
      <c r="D736" s="425">
        <v>7.1999999999999995E-2</v>
      </c>
      <c r="H736" s="1">
        <f>+AA204*H734</f>
        <v>28746.886000000002</v>
      </c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10"/>
      <c r="AE736" s="10"/>
      <c r="AF736" s="507"/>
      <c r="AG736" s="526">
        <v>44031</v>
      </c>
      <c r="AH736" s="507"/>
      <c r="AI736" s="507"/>
      <c r="AJ736" s="524"/>
      <c r="AK736" s="524"/>
      <c r="AL736" s="138"/>
      <c r="AM736" s="138"/>
      <c r="AN736" s="138"/>
      <c r="AO736" s="138"/>
      <c r="AP736" s="138"/>
      <c r="AQ736" s="138"/>
      <c r="AR736" s="138"/>
      <c r="AS736" s="138"/>
      <c r="AT736" s="98"/>
      <c r="AU736" s="78"/>
      <c r="AV736" s="98"/>
      <c r="AW736" s="98"/>
      <c r="AX736" s="98"/>
      <c r="AY736" s="98"/>
      <c r="AZ736" s="524"/>
      <c r="BA736" s="524"/>
      <c r="BB736" s="530"/>
      <c r="BC736" s="524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77"/>
      <c r="BX736" s="77"/>
      <c r="BY736" s="77"/>
      <c r="BZ736" s="77"/>
      <c r="CA736" s="77"/>
    </row>
    <row r="737" spans="2:79" x14ac:dyDescent="0.3"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10"/>
      <c r="AE737" s="10"/>
      <c r="AF737" s="507"/>
      <c r="AG737" s="526">
        <v>44038</v>
      </c>
      <c r="AH737" s="507"/>
      <c r="AI737" s="507"/>
      <c r="AJ737" s="524"/>
      <c r="AK737" s="524"/>
      <c r="AL737" s="78"/>
      <c r="AM737" s="78"/>
      <c r="AN737" s="139"/>
      <c r="AO737" s="139"/>
      <c r="AP737" s="139"/>
      <c r="AQ737" s="139"/>
      <c r="AR737" s="139"/>
      <c r="AS737" s="78"/>
      <c r="AT737" s="78"/>
      <c r="AU737" s="78"/>
      <c r="AV737" s="98"/>
      <c r="AW737" s="98"/>
      <c r="AX737" s="98"/>
      <c r="AY737" s="98"/>
      <c r="AZ737" s="524"/>
      <c r="BA737" s="524"/>
      <c r="BB737" s="530"/>
      <c r="BC737" s="524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77"/>
      <c r="BX737" s="77"/>
      <c r="BY737" s="77"/>
      <c r="BZ737" s="77"/>
      <c r="CA737" s="77"/>
    </row>
    <row r="738" spans="2:79" x14ac:dyDescent="0.3">
      <c r="D738" s="235">
        <v>4.2000000000000003E-2</v>
      </c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10"/>
      <c r="AE738" s="10"/>
      <c r="AF738" s="507"/>
      <c r="AG738" s="526">
        <v>44045</v>
      </c>
      <c r="AH738" s="507"/>
      <c r="AI738" s="507"/>
      <c r="AJ738" s="524"/>
      <c r="AK738" s="524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98"/>
      <c r="AW738" s="98"/>
      <c r="AX738" s="98"/>
      <c r="AY738" s="98"/>
      <c r="AZ738" s="524"/>
      <c r="BA738" s="524"/>
      <c r="BB738" s="530"/>
      <c r="BC738" s="524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2:79" x14ac:dyDescent="0.3">
      <c r="D739" s="531">
        <f>+D734*D736*D738</f>
        <v>1000944.0000000001</v>
      </c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10"/>
      <c r="AE739" s="10"/>
      <c r="AF739" s="507"/>
      <c r="AG739" s="526">
        <v>44052</v>
      </c>
      <c r="AH739" s="507"/>
      <c r="AI739" s="507"/>
      <c r="AJ739" s="524"/>
      <c r="AK739" s="524"/>
      <c r="AL739" s="78"/>
      <c r="AM739" s="78"/>
      <c r="AN739" s="139"/>
      <c r="AO739" s="139"/>
      <c r="AP739" s="139"/>
      <c r="AQ739" s="139"/>
      <c r="AR739" s="139"/>
      <c r="AS739" s="139"/>
      <c r="AT739" s="139"/>
      <c r="AU739" s="78"/>
      <c r="AV739" s="98"/>
      <c r="AW739" s="98"/>
      <c r="AX739" s="98"/>
      <c r="AY739" s="98"/>
      <c r="AZ739" s="524"/>
      <c r="BA739" s="524"/>
      <c r="BB739" s="530"/>
      <c r="BC739" s="524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2:79" x14ac:dyDescent="0.3"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10"/>
      <c r="AE740" s="10"/>
      <c r="AF740" s="507"/>
      <c r="AG740" s="526"/>
      <c r="AH740" s="507"/>
      <c r="AI740" s="507"/>
      <c r="AJ740" s="524"/>
      <c r="AK740" s="524"/>
      <c r="AL740" s="78"/>
      <c r="AM740" s="78"/>
      <c r="AN740" s="139"/>
      <c r="AO740" s="139"/>
      <c r="AP740" s="139"/>
      <c r="AQ740" s="139"/>
      <c r="AR740" s="139"/>
      <c r="AS740" s="139"/>
      <c r="AT740" s="139"/>
      <c r="AU740" s="78"/>
      <c r="AV740" s="98"/>
      <c r="AW740" s="98"/>
      <c r="AX740" s="98"/>
      <c r="AY740" s="98"/>
      <c r="AZ740" s="524"/>
      <c r="BA740" s="524"/>
      <c r="BB740" s="530"/>
      <c r="BC740" s="524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2:79" x14ac:dyDescent="0.3"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10"/>
      <c r="AE741" s="10"/>
      <c r="AF741" s="507"/>
      <c r="AG741" s="526"/>
      <c r="AH741" s="507"/>
      <c r="AI741" s="507"/>
      <c r="AJ741" s="524"/>
      <c r="AK741" s="524"/>
      <c r="AL741" s="78"/>
      <c r="AM741" s="78"/>
      <c r="AN741" s="139"/>
      <c r="AO741" s="139"/>
      <c r="AP741" s="139"/>
      <c r="AQ741" s="139"/>
      <c r="AR741" s="139"/>
      <c r="AS741" s="139"/>
      <c r="AT741" s="139"/>
      <c r="AU741" s="78"/>
      <c r="AV741" s="98"/>
      <c r="AW741" s="98"/>
      <c r="AX741" s="98"/>
      <c r="AY741" s="98"/>
      <c r="AZ741" s="524"/>
      <c r="BA741" s="524"/>
      <c r="BB741" s="530"/>
      <c r="BC741" s="524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2:79" x14ac:dyDescent="0.3"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10"/>
      <c r="AE742" s="10"/>
      <c r="AF742" s="507"/>
      <c r="AG742" s="528"/>
      <c r="AH742" s="507"/>
      <c r="AI742" s="507"/>
      <c r="AJ742" s="524"/>
      <c r="AK742" s="524"/>
      <c r="AL742" s="78"/>
      <c r="AM742" s="78"/>
      <c r="AN742" s="139"/>
      <c r="AO742" s="139"/>
      <c r="AP742" s="139"/>
      <c r="AQ742" s="139"/>
      <c r="AR742" s="139"/>
      <c r="AS742" s="139"/>
      <c r="AT742" s="139"/>
      <c r="AU742" s="78"/>
      <c r="AV742" s="98"/>
      <c r="AW742" s="98"/>
      <c r="AX742" s="98"/>
      <c r="AY742" s="98"/>
      <c r="AZ742" s="524"/>
      <c r="BA742" s="524"/>
      <c r="BB742" s="530"/>
      <c r="BC742" s="524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2:79" x14ac:dyDescent="0.3"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10"/>
      <c r="AE743" s="10"/>
      <c r="AF743" s="507"/>
      <c r="AG743" s="507"/>
      <c r="AH743" s="507"/>
      <c r="AI743" s="507"/>
      <c r="AJ743" s="524"/>
      <c r="AK743" s="524"/>
      <c r="AL743" s="78"/>
      <c r="AM743" s="78"/>
      <c r="AN743" s="139"/>
      <c r="AO743" s="139"/>
      <c r="AP743" s="139"/>
      <c r="AQ743" s="139"/>
      <c r="AR743" s="139"/>
      <c r="AS743" s="139"/>
      <c r="AT743" s="139"/>
      <c r="AU743" s="78"/>
      <c r="AV743" s="98"/>
      <c r="AW743" s="98"/>
      <c r="AX743" s="98"/>
      <c r="AY743" s="98"/>
      <c r="AZ743" s="524"/>
      <c r="BA743" s="524"/>
      <c r="BB743" s="530"/>
      <c r="BC743" s="524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2:79" x14ac:dyDescent="0.3"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10"/>
      <c r="AE744" s="10"/>
      <c r="AF744" s="507"/>
      <c r="AG744" s="507"/>
      <c r="AH744" s="507"/>
      <c r="AI744" s="507"/>
      <c r="AJ744" s="524"/>
      <c r="AK744" s="524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78"/>
      <c r="AW744" s="78"/>
      <c r="AX744" s="78"/>
      <c r="AY744" s="78"/>
      <c r="AZ744" s="524"/>
      <c r="BA744" s="530"/>
      <c r="BB744" s="530"/>
      <c r="BC744" s="524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2:79" x14ac:dyDescent="0.3">
      <c r="AD745" s="10"/>
      <c r="AE745" s="10"/>
      <c r="AF745" s="507"/>
      <c r="AG745" s="507"/>
      <c r="AH745" s="507"/>
      <c r="AI745" s="507"/>
      <c r="AJ745" s="524"/>
      <c r="AK745" s="524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78"/>
      <c r="AW745" s="78"/>
      <c r="AX745" s="78"/>
      <c r="AY745" s="78"/>
      <c r="AZ745" s="524"/>
      <c r="BA745" s="530"/>
      <c r="BB745" s="530"/>
      <c r="BC745" s="524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2:79" ht="15" thickBot="1" x14ac:dyDescent="0.35">
      <c r="B746" s="500"/>
      <c r="C746" s="500"/>
      <c r="D746" s="500"/>
      <c r="E746" s="500"/>
      <c r="F746" s="500"/>
      <c r="G746" s="500"/>
      <c r="H746" s="500"/>
      <c r="I746" s="500"/>
      <c r="J746" s="500"/>
      <c r="K746" s="500"/>
      <c r="L746" s="500"/>
      <c r="M746" s="500"/>
      <c r="N746" s="500"/>
      <c r="O746" s="500"/>
      <c r="P746" s="500"/>
      <c r="Q746" s="500"/>
      <c r="R746" s="500"/>
      <c r="S746" s="500"/>
      <c r="T746" s="500"/>
      <c r="U746" s="500"/>
      <c r="V746" s="500"/>
      <c r="AD746" s="10"/>
      <c r="AE746" s="10"/>
      <c r="AF746" s="507"/>
      <c r="AG746" s="507"/>
      <c r="AH746" s="507"/>
      <c r="AI746" s="507"/>
      <c r="AJ746" s="524"/>
      <c r="AK746" s="524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78"/>
      <c r="AW746" s="78"/>
      <c r="AX746" s="78"/>
      <c r="AY746" s="78"/>
      <c r="AZ746" s="524"/>
      <c r="BA746" s="530"/>
      <c r="BB746" s="530"/>
      <c r="BC746" s="524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2:79" x14ac:dyDescent="0.3">
      <c r="B747" s="500"/>
      <c r="C747" s="510"/>
      <c r="D747" s="357"/>
      <c r="E747" s="357"/>
      <c r="F747" s="357"/>
      <c r="G747" s="357"/>
      <c r="H747" s="357"/>
      <c r="I747" s="357"/>
      <c r="J747" s="357"/>
      <c r="K747" s="357"/>
      <c r="L747" s="357"/>
      <c r="M747" s="357"/>
      <c r="N747" s="357"/>
      <c r="O747" s="357"/>
      <c r="P747" s="511"/>
      <c r="V747" s="500"/>
      <c r="AD747" s="10"/>
      <c r="AE747" s="10"/>
      <c r="AF747" s="507"/>
      <c r="AG747" s="507"/>
      <c r="AH747" s="507"/>
      <c r="AI747" s="507"/>
      <c r="AJ747" s="524"/>
      <c r="AK747" s="524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78"/>
      <c r="AW747" s="78"/>
      <c r="AX747" s="78"/>
      <c r="AY747" s="78"/>
      <c r="AZ747" s="524"/>
      <c r="BA747" s="530"/>
      <c r="BB747" s="530"/>
      <c r="BC747" s="524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2:79" x14ac:dyDescent="0.3">
      <c r="B748" s="500"/>
      <c r="C748" s="512"/>
      <c r="D748" s="502" t="s">
        <v>149</v>
      </c>
      <c r="E748" s="387"/>
      <c r="F748" s="387"/>
      <c r="G748" s="387"/>
      <c r="H748" s="601" t="s">
        <v>20</v>
      </c>
      <c r="I748" s="601"/>
      <c r="J748" s="601"/>
      <c r="K748" s="387"/>
      <c r="L748" s="387"/>
      <c r="M748" s="387"/>
      <c r="N748" s="387"/>
      <c r="O748" s="387"/>
      <c r="P748" s="513"/>
      <c r="V748" s="500"/>
      <c r="AD748" s="10"/>
      <c r="AE748" s="10"/>
      <c r="AF748" s="507"/>
      <c r="AG748" s="507"/>
      <c r="AH748" s="507"/>
      <c r="AI748" s="507"/>
      <c r="AJ748" s="524"/>
      <c r="AK748" s="524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78"/>
      <c r="AW748" s="78"/>
      <c r="AX748" s="78"/>
      <c r="AY748" s="78"/>
      <c r="AZ748" s="524"/>
      <c r="BA748" s="530"/>
      <c r="BB748" s="530"/>
      <c r="BC748" s="524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2:79" x14ac:dyDescent="0.3">
      <c r="B749" s="500"/>
      <c r="C749" s="512"/>
      <c r="D749" s="514" t="s">
        <v>150</v>
      </c>
      <c r="E749" s="387"/>
      <c r="F749" s="387"/>
      <c r="G749" s="387"/>
      <c r="H749" s="515" t="s">
        <v>147</v>
      </c>
      <c r="I749" s="502"/>
      <c r="J749" s="516" t="s">
        <v>148</v>
      </c>
      <c r="K749" s="502"/>
      <c r="L749" s="502"/>
      <c r="M749" s="502"/>
      <c r="N749" s="502"/>
      <c r="O749" s="517" t="s">
        <v>3</v>
      </c>
      <c r="P749" s="513"/>
      <c r="V749" s="500"/>
      <c r="AD749" s="10"/>
      <c r="AE749" s="10"/>
      <c r="AF749" s="507"/>
      <c r="AG749" s="507"/>
      <c r="AH749" s="507"/>
      <c r="AI749" s="507"/>
      <c r="AJ749" s="524"/>
      <c r="AK749" s="524"/>
      <c r="AL749" s="529"/>
      <c r="AM749" s="529"/>
      <c r="AN749" s="529"/>
      <c r="AO749" s="529"/>
      <c r="AP749" s="529"/>
      <c r="AQ749" s="529"/>
      <c r="AR749" s="529"/>
      <c r="AS749" s="529"/>
      <c r="AT749" s="529"/>
      <c r="AU749" s="529"/>
      <c r="AV749" s="524"/>
      <c r="AW749" s="524"/>
      <c r="AX749" s="524"/>
      <c r="AY749" s="524"/>
      <c r="AZ749" s="524"/>
      <c r="BA749" s="530"/>
      <c r="BB749" s="530"/>
      <c r="BC749" s="524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2:79" x14ac:dyDescent="0.3">
      <c r="B750" s="500"/>
      <c r="C750" s="512"/>
      <c r="D750" s="503" t="s">
        <v>146</v>
      </c>
      <c r="E750" s="15"/>
      <c r="F750" s="15"/>
      <c r="G750" s="15"/>
      <c r="H750" s="518">
        <f>SUM(D133:D139)</f>
        <v>471981</v>
      </c>
      <c r="I750" s="15"/>
      <c r="J750" s="16">
        <f>+H750/7</f>
        <v>67425.857142857145</v>
      </c>
      <c r="K750" s="15"/>
      <c r="L750" s="15"/>
      <c r="M750" s="15"/>
      <c r="N750" s="15"/>
      <c r="O750" s="15"/>
      <c r="P750" s="513"/>
      <c r="V750" s="500"/>
      <c r="AD750" s="10"/>
      <c r="AE750" s="10"/>
      <c r="AF750" s="507"/>
      <c r="AG750" s="507"/>
      <c r="AH750" s="507"/>
      <c r="AI750" s="507"/>
      <c r="AJ750" s="524"/>
      <c r="AK750" s="524"/>
      <c r="AL750" s="529"/>
      <c r="AM750" s="529"/>
      <c r="AN750" s="529"/>
      <c r="AO750" s="529"/>
      <c r="AP750" s="529"/>
      <c r="AQ750" s="529"/>
      <c r="AR750" s="529"/>
      <c r="AS750" s="529"/>
      <c r="AT750" s="529"/>
      <c r="AU750" s="529"/>
      <c r="AV750" s="529"/>
      <c r="AW750" s="529"/>
      <c r="AX750" s="529"/>
      <c r="AY750" s="529"/>
      <c r="AZ750" s="524"/>
      <c r="BA750" s="524"/>
      <c r="BB750" s="530"/>
      <c r="BC750" s="524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2:79" x14ac:dyDescent="0.3">
      <c r="B751" s="500"/>
      <c r="C751" s="512"/>
      <c r="D751" s="503" t="s">
        <v>145</v>
      </c>
      <c r="E751" s="15"/>
      <c r="F751" s="15"/>
      <c r="G751" s="15"/>
      <c r="H751" s="16">
        <f>SUM(D140:D146)</f>
        <v>427527</v>
      </c>
      <c r="I751" s="15"/>
      <c r="J751" s="16">
        <f>+H751/7</f>
        <v>61075.285714285717</v>
      </c>
      <c r="K751" s="15"/>
      <c r="L751" s="15"/>
      <c r="M751" s="15"/>
      <c r="N751" s="15"/>
      <c r="O751" s="15"/>
      <c r="P751" s="513"/>
      <c r="V751" s="500"/>
      <c r="AJ751" s="98"/>
      <c r="AK751" s="98"/>
      <c r="AL751" s="98"/>
      <c r="AM751" s="98"/>
      <c r="AN751" s="98"/>
      <c r="AO751" s="98"/>
      <c r="AP751" s="98"/>
      <c r="AQ751" s="98"/>
      <c r="AR751" s="98"/>
      <c r="AS751" s="98"/>
      <c r="AT751" s="78"/>
      <c r="AU751" s="98"/>
      <c r="AV751" s="140"/>
      <c r="AW751" s="140"/>
      <c r="AX751" s="140"/>
      <c r="AY751" s="140"/>
      <c r="AZ751" s="98"/>
      <c r="BA751" s="98"/>
      <c r="BB751" s="98"/>
      <c r="BC751" s="98"/>
    </row>
    <row r="752" spans="2:79" x14ac:dyDescent="0.3">
      <c r="B752" s="506"/>
      <c r="C752" s="512"/>
      <c r="D752" s="503" t="s">
        <v>144</v>
      </c>
      <c r="E752" s="15"/>
      <c r="F752" s="15"/>
      <c r="G752" s="15"/>
      <c r="H752" s="16">
        <f>SUM(D147:D153)</f>
        <v>383516</v>
      </c>
      <c r="I752" s="15"/>
      <c r="J752" s="16">
        <f>+H752/7</f>
        <v>54788</v>
      </c>
      <c r="K752" s="15"/>
      <c r="L752" s="15"/>
      <c r="M752" s="15"/>
      <c r="N752" s="15"/>
      <c r="O752" s="518">
        <f>+H750-H752</f>
        <v>88465</v>
      </c>
      <c r="P752" s="513"/>
      <c r="V752" s="500"/>
      <c r="AA752">
        <f>+O752/7</f>
        <v>12637.857142857143</v>
      </c>
      <c r="AJ752" s="98"/>
      <c r="AK752" s="98"/>
      <c r="AL752" s="98"/>
      <c r="AM752" s="98"/>
      <c r="AN752" s="98"/>
      <c r="AO752" s="98"/>
      <c r="AP752" s="98"/>
      <c r="AQ752" s="98"/>
      <c r="AR752" s="98"/>
      <c r="AS752" s="98"/>
      <c r="AT752" s="98"/>
      <c r="AU752" s="98"/>
      <c r="AV752" s="78"/>
      <c r="AW752" s="78"/>
      <c r="AX752" s="78"/>
      <c r="AY752" s="78"/>
      <c r="AZ752" s="98"/>
      <c r="BA752" s="141"/>
      <c r="BB752" s="98"/>
      <c r="BC752" s="98"/>
    </row>
    <row r="753" spans="2:61" x14ac:dyDescent="0.3">
      <c r="B753" s="507"/>
      <c r="C753" s="512"/>
      <c r="D753" s="519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60">
        <f>+O752/H750</f>
        <v>0.18743339244588236</v>
      </c>
      <c r="P753" s="513"/>
      <c r="V753" s="500"/>
      <c r="X753" s="61"/>
      <c r="Y753" s="61"/>
      <c r="Z753" s="98"/>
      <c r="AA753" s="98"/>
      <c r="AB753" s="98"/>
      <c r="AC753" s="98"/>
      <c r="AD753" s="98"/>
      <c r="AE753" s="98"/>
      <c r="AF753" s="98"/>
      <c r="AG753" s="98"/>
      <c r="AH753" s="98"/>
      <c r="AI753" s="98"/>
      <c r="AJ753" s="98"/>
      <c r="AK753" s="98"/>
      <c r="AL753" s="98"/>
      <c r="AM753" s="98"/>
      <c r="AN753" s="98"/>
      <c r="AO753" s="98"/>
      <c r="AP753" s="78">
        <v>480454</v>
      </c>
      <c r="AQ753" s="98"/>
      <c r="AR753" s="98"/>
      <c r="AS753" s="98"/>
      <c r="AT753" s="98"/>
      <c r="AU753" s="98"/>
      <c r="AV753" s="98"/>
      <c r="AW753" s="98"/>
      <c r="AX753" s="98"/>
      <c r="AY753" s="98"/>
      <c r="AZ753" s="98"/>
      <c r="BA753" s="98"/>
      <c r="BB753" s="98"/>
      <c r="BC753" s="98"/>
    </row>
    <row r="754" spans="2:61" ht="15" thickBot="1" x14ac:dyDescent="0.35">
      <c r="B754" s="507"/>
      <c r="C754" s="520"/>
      <c r="D754" s="521"/>
      <c r="E754" s="521"/>
      <c r="F754" s="521"/>
      <c r="G754" s="521"/>
      <c r="H754" s="521"/>
      <c r="I754" s="521"/>
      <c r="J754" s="522"/>
      <c r="K754" s="521"/>
      <c r="L754" s="521"/>
      <c r="M754" s="521"/>
      <c r="N754" s="521"/>
      <c r="O754" s="521"/>
      <c r="P754" s="523"/>
      <c r="V754" s="500"/>
      <c r="X754" s="61"/>
      <c r="Y754" s="61"/>
      <c r="Z754" s="98"/>
      <c r="AA754" s="98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  <c r="AN754" s="98"/>
      <c r="AO754" s="98"/>
      <c r="AP754" s="140">
        <f>+N201</f>
        <v>290088</v>
      </c>
      <c r="AQ754" s="98"/>
      <c r="AR754" s="98"/>
      <c r="AS754" s="98"/>
      <c r="AT754" s="98"/>
      <c r="AU754" s="98"/>
      <c r="AV754" s="98"/>
      <c r="AW754" s="98"/>
      <c r="AX754" s="98"/>
      <c r="AY754" s="98"/>
      <c r="AZ754" s="98"/>
      <c r="BA754" s="98"/>
      <c r="BB754" s="98"/>
      <c r="BC754" s="98"/>
    </row>
    <row r="755" spans="2:61" x14ac:dyDescent="0.3">
      <c r="B755" s="507"/>
      <c r="C755" s="500"/>
      <c r="D755" s="508"/>
      <c r="E755" s="500"/>
      <c r="F755" s="500"/>
      <c r="G755" s="500"/>
      <c r="H755" s="509"/>
      <c r="I755" s="500"/>
      <c r="J755" s="500"/>
      <c r="K755" s="500"/>
      <c r="L755" s="500"/>
      <c r="M755" s="500"/>
      <c r="N755" s="500"/>
      <c r="O755" s="500"/>
      <c r="P755" s="500"/>
      <c r="Q755" s="500"/>
      <c r="R755" s="500"/>
      <c r="S755" s="500"/>
      <c r="T755" s="500"/>
      <c r="U755" s="500"/>
      <c r="V755" s="500"/>
      <c r="X755" s="61"/>
      <c r="Y755" s="61"/>
      <c r="Z755" s="98"/>
      <c r="AA755" s="98"/>
      <c r="AB755" s="98"/>
      <c r="AC755" s="98"/>
      <c r="AD755" s="98"/>
      <c r="AE755" s="98"/>
      <c r="AF755" s="98"/>
      <c r="AG755" s="98"/>
      <c r="AH755" s="98"/>
      <c r="AI755" s="98"/>
      <c r="AJ755" s="98"/>
      <c r="AK755" s="98"/>
      <c r="AL755" s="98"/>
      <c r="AM755" s="98"/>
      <c r="AN755" s="98"/>
      <c r="AO755" s="98"/>
      <c r="AP755" s="140">
        <f>+AP753-AP754</f>
        <v>190366</v>
      </c>
      <c r="AQ755" s="98"/>
      <c r="AR755" s="98"/>
    </row>
    <row r="756" spans="2:61" x14ac:dyDescent="0.3">
      <c r="B756" s="1"/>
      <c r="D756" s="55"/>
      <c r="X756" s="61"/>
      <c r="Y756" s="61"/>
      <c r="Z756" s="98"/>
      <c r="AA756" s="98"/>
      <c r="AB756" s="98"/>
      <c r="AC756" s="98"/>
      <c r="AD756" s="98"/>
      <c r="AE756" s="98"/>
      <c r="AF756" s="98"/>
      <c r="AG756" s="98"/>
      <c r="AH756" s="98"/>
      <c r="AI756" s="98"/>
      <c r="AJ756" s="98"/>
      <c r="AK756" s="98"/>
      <c r="AL756" s="98"/>
      <c r="AM756" s="98"/>
      <c r="AN756" s="98"/>
      <c r="AO756" s="98"/>
      <c r="AP756" s="84">
        <f>+AP755/AP753</f>
        <v>0.3962210742339537</v>
      </c>
      <c r="AQ756" s="98"/>
      <c r="AR756" s="98"/>
    </row>
    <row r="757" spans="2:61" x14ac:dyDescent="0.3">
      <c r="B757" s="55"/>
      <c r="D757" s="55"/>
      <c r="J757" s="56">
        <f>+J750-J752</f>
        <v>12637.857142857145</v>
      </c>
      <c r="X757" s="61"/>
      <c r="Y757" s="61"/>
      <c r="Z757" s="98"/>
      <c r="AA757" s="98"/>
      <c r="AB757" s="98"/>
      <c r="AC757" s="98"/>
      <c r="AD757" s="98"/>
      <c r="AE757" s="98"/>
      <c r="AF757" s="98"/>
      <c r="AG757" s="98"/>
      <c r="AH757" s="98"/>
      <c r="AI757" s="98"/>
      <c r="AJ757" s="98"/>
      <c r="AK757" s="98"/>
      <c r="AL757" s="98"/>
      <c r="AM757" s="98"/>
      <c r="AN757" s="98"/>
      <c r="AO757" s="98"/>
      <c r="AP757" s="98"/>
      <c r="AQ757" s="98"/>
      <c r="AR757" s="98"/>
    </row>
    <row r="758" spans="2:61" x14ac:dyDescent="0.3">
      <c r="B758" s="57"/>
      <c r="D758" s="55"/>
      <c r="X758" s="61"/>
      <c r="Y758" s="61"/>
      <c r="Z758" s="98"/>
      <c r="AA758" s="98"/>
      <c r="AB758" s="98"/>
      <c r="AC758" s="98"/>
      <c r="AD758" s="98"/>
      <c r="AE758" s="98"/>
      <c r="AF758" s="98"/>
      <c r="AG758" s="98"/>
      <c r="AH758" s="98"/>
      <c r="AI758" s="98"/>
      <c r="AJ758" s="98"/>
      <c r="AK758" s="98"/>
      <c r="AL758" s="98"/>
      <c r="AM758" s="98"/>
      <c r="AN758" s="98"/>
      <c r="AO758" s="98"/>
      <c r="AP758" s="98"/>
      <c r="AQ758" s="98"/>
      <c r="AR758" s="98"/>
    </row>
    <row r="759" spans="2:61" x14ac:dyDescent="0.3">
      <c r="B759" s="1"/>
      <c r="D759" s="55"/>
      <c r="X759" s="61"/>
      <c r="Y759" s="61"/>
      <c r="Z759" s="98"/>
      <c r="AA759" s="98"/>
      <c r="AB759" s="98"/>
      <c r="AC759" s="98"/>
      <c r="AD759" s="98"/>
      <c r="AE759" s="98"/>
      <c r="AF759" s="98"/>
      <c r="AG759" s="98"/>
      <c r="AH759" s="98"/>
      <c r="AI759" s="98"/>
      <c r="AJ759" s="98"/>
      <c r="AK759" s="98"/>
      <c r="AL759" s="98"/>
      <c r="AM759" s="98"/>
      <c r="AN759" s="98"/>
      <c r="AO759" s="98"/>
      <c r="AP759" s="98"/>
      <c r="AQ759" s="98"/>
      <c r="AR759" s="98"/>
    </row>
    <row r="760" spans="2:61" x14ac:dyDescent="0.3">
      <c r="B760" s="1"/>
      <c r="D760" s="55"/>
      <c r="Z760" s="106"/>
      <c r="AA760" s="106"/>
      <c r="AB760" s="106"/>
      <c r="AC760" s="106"/>
      <c r="AD760" s="106"/>
      <c r="AE760" s="106"/>
      <c r="AF760" s="106"/>
      <c r="AG760" s="106"/>
      <c r="AH760" s="106"/>
      <c r="AI760" s="106"/>
      <c r="AJ760" s="106"/>
      <c r="AK760" s="106"/>
      <c r="AL760" s="106"/>
      <c r="AM760" s="106"/>
      <c r="AN760" s="106"/>
      <c r="AO760" s="106"/>
      <c r="AP760" s="106"/>
      <c r="AQ760" s="106"/>
      <c r="AR760" s="106"/>
    </row>
    <row r="761" spans="2:61" x14ac:dyDescent="0.3">
      <c r="B761" s="1"/>
      <c r="D761" s="55"/>
      <c r="AT761" s="500"/>
      <c r="AU761" s="500"/>
      <c r="AV761" s="500"/>
      <c r="AW761" s="500"/>
      <c r="AX761" s="500"/>
      <c r="AY761" s="500"/>
      <c r="AZ761" s="500"/>
      <c r="BA761" s="500"/>
      <c r="BB761" s="500"/>
      <c r="BC761" s="500"/>
      <c r="BD761" s="500"/>
      <c r="BE761" s="500"/>
      <c r="BF761" s="500"/>
      <c r="BG761" s="500"/>
      <c r="BH761" s="500"/>
      <c r="BI761" s="500"/>
    </row>
    <row r="762" spans="2:61" ht="15.6" x14ac:dyDescent="0.3">
      <c r="B762" s="1"/>
      <c r="D762" s="55"/>
      <c r="AT762" s="500"/>
      <c r="AU762" s="533"/>
      <c r="AV762" s="534"/>
      <c r="AW762" s="534"/>
      <c r="AX762" s="534"/>
      <c r="AY762" s="534"/>
      <c r="AZ762" s="534"/>
      <c r="BA762" s="534"/>
      <c r="BB762" s="534"/>
      <c r="BC762" s="534"/>
      <c r="BD762" s="534"/>
      <c r="BE762" s="534" t="s">
        <v>156</v>
      </c>
      <c r="BF762" s="534"/>
      <c r="BG762" s="534" t="s">
        <v>2</v>
      </c>
      <c r="BH762" s="533"/>
      <c r="BI762" s="500"/>
    </row>
    <row r="763" spans="2:61" ht="16.2" thickBot="1" x14ac:dyDescent="0.35">
      <c r="B763" s="57" t="e">
        <f>+B762/B761</f>
        <v>#DIV/0!</v>
      </c>
      <c r="D763" s="55"/>
      <c r="AT763" s="500"/>
      <c r="AU763" s="533"/>
      <c r="AV763" s="590" t="s">
        <v>155</v>
      </c>
      <c r="AW763" s="590"/>
      <c r="AX763" s="590"/>
      <c r="AY763" s="534"/>
      <c r="AZ763" s="534"/>
      <c r="BA763" s="535" t="s">
        <v>20</v>
      </c>
      <c r="BB763" s="534"/>
      <c r="BC763" s="535" t="s">
        <v>3</v>
      </c>
      <c r="BD763" s="534"/>
      <c r="BE763" s="535" t="s">
        <v>65</v>
      </c>
      <c r="BF763" s="534"/>
      <c r="BG763" s="535" t="s">
        <v>65</v>
      </c>
      <c r="BH763" s="533"/>
      <c r="BI763" s="500"/>
    </row>
    <row r="764" spans="2:61" ht="21" x14ac:dyDescent="0.4">
      <c r="B764" s="1"/>
      <c r="D764" s="55"/>
      <c r="AT764" s="500"/>
      <c r="AU764" s="533"/>
      <c r="AV764" s="536" t="s">
        <v>143</v>
      </c>
      <c r="AW764" s="533"/>
      <c r="AX764" s="537"/>
      <c r="AY764" s="533"/>
      <c r="AZ764" s="533"/>
      <c r="BA764" s="538">
        <f>+N143</f>
        <v>1970617</v>
      </c>
      <c r="BB764" s="537"/>
      <c r="BC764" s="537"/>
      <c r="BD764" s="537"/>
      <c r="BE764" s="537"/>
      <c r="BF764" s="537"/>
      <c r="BG764" s="537"/>
      <c r="BH764" s="533"/>
      <c r="BI764" s="500"/>
    </row>
    <row r="765" spans="2:61" ht="21" x14ac:dyDescent="0.4">
      <c r="B765" s="1"/>
      <c r="D765" s="55"/>
      <c r="AT765" s="500"/>
      <c r="AU765" s="533"/>
      <c r="AV765" s="536" t="s">
        <v>151</v>
      </c>
      <c r="AW765" s="533"/>
      <c r="AX765" s="537"/>
      <c r="AY765" s="533"/>
      <c r="AZ765" s="533"/>
      <c r="BA765" s="538">
        <f>+N174</f>
        <v>1493931</v>
      </c>
      <c r="BB765" s="537"/>
      <c r="BC765" s="538">
        <f>+BA765-BA764</f>
        <v>-476686</v>
      </c>
      <c r="BD765" s="537"/>
      <c r="BE765" s="539">
        <f>+BC765/BA764</f>
        <v>-0.24189682723735764</v>
      </c>
      <c r="BF765" s="537"/>
      <c r="BG765" s="537"/>
      <c r="BH765" s="533"/>
      <c r="BI765" s="500"/>
    </row>
    <row r="766" spans="2:61" ht="21" x14ac:dyDescent="0.4">
      <c r="B766" s="1">
        <f>+B762*50</f>
        <v>0</v>
      </c>
      <c r="D766" s="55"/>
      <c r="AT766" s="500"/>
      <c r="AU766" s="533"/>
      <c r="AV766" s="536" t="s">
        <v>152</v>
      </c>
      <c r="AW766" s="533"/>
      <c r="AX766" s="537"/>
      <c r="AY766" s="533"/>
      <c r="AZ766" s="533"/>
      <c r="BA766" s="538">
        <f>+N204</f>
        <v>1202331</v>
      </c>
      <c r="BB766" s="537"/>
      <c r="BC766" s="538">
        <f>+BA766-BA765</f>
        <v>-291600</v>
      </c>
      <c r="BD766" s="537"/>
      <c r="BE766" s="539">
        <f>+BC766/BA765</f>
        <v>-0.19518973767864781</v>
      </c>
      <c r="BF766" s="537"/>
      <c r="BG766" s="537"/>
      <c r="BH766" s="533"/>
      <c r="BI766" s="500"/>
    </row>
    <row r="767" spans="2:61" ht="21" x14ac:dyDescent="0.4">
      <c r="B767" s="1"/>
      <c r="D767" s="55"/>
      <c r="AT767" s="500"/>
      <c r="AU767" s="533"/>
      <c r="AV767" s="536" t="s">
        <v>153</v>
      </c>
      <c r="AW767" s="533"/>
      <c r="AX767" s="537"/>
      <c r="AY767" s="533"/>
      <c r="AZ767" s="540" t="s">
        <v>26</v>
      </c>
      <c r="BA767" s="538">
        <f>+N218</f>
        <v>371489</v>
      </c>
      <c r="BB767" s="537"/>
      <c r="BC767" s="538">
        <f>+BA767-BA766</f>
        <v>-830842</v>
      </c>
      <c r="BD767" s="537"/>
      <c r="BE767" s="539">
        <f>+BC767/BA766</f>
        <v>-0.69102601529861574</v>
      </c>
      <c r="BF767" s="537"/>
      <c r="BG767" s="539">
        <f>+(BA767-BA764)/BA764</f>
        <v>-0.81148594577231392</v>
      </c>
      <c r="BH767" s="533"/>
      <c r="BI767" s="500"/>
    </row>
    <row r="768" spans="2:61" x14ac:dyDescent="0.3">
      <c r="B768" s="1"/>
      <c r="D768" s="55"/>
      <c r="AT768" s="500"/>
      <c r="AU768" s="533"/>
      <c r="AV768" s="533"/>
      <c r="AW768" s="533"/>
      <c r="AX768" s="533"/>
      <c r="AY768" s="533"/>
      <c r="AZ768" s="533"/>
      <c r="BA768" s="533"/>
      <c r="BB768" s="533"/>
      <c r="BC768" s="533"/>
      <c r="BD768" s="533"/>
      <c r="BE768" s="533"/>
      <c r="BF768" s="533"/>
      <c r="BG768" s="533"/>
      <c r="BH768" s="533"/>
      <c r="BI768" s="500"/>
    </row>
    <row r="769" spans="2:61" ht="16.2" x14ac:dyDescent="0.3">
      <c r="B769" s="1"/>
      <c r="D769" s="55"/>
      <c r="AT769" s="500"/>
      <c r="AU769" s="533"/>
      <c r="AV769" s="533"/>
      <c r="AW769" s="533"/>
      <c r="AX769" s="541" t="s">
        <v>26</v>
      </c>
      <c r="AY769" s="533"/>
      <c r="AZ769" s="542" t="s">
        <v>154</v>
      </c>
      <c r="BA769" s="533"/>
      <c r="BB769" s="533"/>
      <c r="BC769" s="533"/>
      <c r="BD769" s="533"/>
      <c r="BE769" s="533"/>
      <c r="BF769" s="533"/>
      <c r="BG769" s="533"/>
      <c r="BH769" s="533"/>
      <c r="BI769" s="500"/>
    </row>
    <row r="770" spans="2:61" x14ac:dyDescent="0.3">
      <c r="B770" s="1"/>
      <c r="D770" s="55"/>
      <c r="AT770" s="500"/>
      <c r="AU770" s="533"/>
      <c r="AV770" s="533"/>
      <c r="AW770" s="533"/>
      <c r="AX770" s="533"/>
      <c r="AY770" s="533"/>
      <c r="AZ770" s="533"/>
      <c r="BA770" s="533"/>
      <c r="BB770" s="533"/>
      <c r="BC770" s="533"/>
      <c r="BD770" s="533"/>
      <c r="BE770" s="533"/>
      <c r="BF770" s="533"/>
      <c r="BG770" s="533"/>
      <c r="BH770" s="533"/>
      <c r="BI770" s="500"/>
    </row>
    <row r="771" spans="2:61" x14ac:dyDescent="0.3">
      <c r="B771" s="1"/>
      <c r="D771" s="55"/>
      <c r="AT771" s="532"/>
      <c r="AU771" s="532"/>
      <c r="AV771" s="532"/>
      <c r="AW771" s="532"/>
      <c r="AX771" s="532"/>
      <c r="AY771" s="532"/>
      <c r="AZ771" s="532"/>
      <c r="BA771" s="532"/>
      <c r="BB771" s="532"/>
      <c r="BC771" s="532"/>
      <c r="BD771" s="532"/>
      <c r="BE771" s="532"/>
      <c r="BF771" s="532"/>
      <c r="BG771" s="532"/>
      <c r="BH771" s="532"/>
      <c r="BI771" s="532"/>
    </row>
    <row r="772" spans="2:61" x14ac:dyDescent="0.3">
      <c r="B772" s="1"/>
      <c r="D772" s="55"/>
    </row>
    <row r="773" spans="2:61" x14ac:dyDescent="0.3">
      <c r="B773" s="1"/>
      <c r="D773" s="55"/>
      <c r="AS773" s="61"/>
      <c r="AT773" s="500"/>
      <c r="AU773" s="500"/>
      <c r="AV773" s="500"/>
      <c r="AW773" s="500"/>
      <c r="AX773" s="500"/>
      <c r="AY773" s="500"/>
      <c r="AZ773" s="500"/>
      <c r="BA773" s="500"/>
      <c r="BB773" s="500"/>
      <c r="BC773" s="500"/>
      <c r="BD773" s="500"/>
      <c r="BE773" s="500"/>
      <c r="BF773" s="500"/>
      <c r="BG773" s="500"/>
      <c r="BH773" s="500"/>
      <c r="BI773" s="500"/>
    </row>
    <row r="774" spans="2:61" x14ac:dyDescent="0.3">
      <c r="B774" s="1"/>
      <c r="D774" s="55"/>
      <c r="AT774" s="500"/>
      <c r="AU774" s="550"/>
      <c r="AV774" s="550"/>
      <c r="AW774" s="550"/>
      <c r="AX774" s="550"/>
      <c r="AY774" s="550"/>
      <c r="AZ774" s="550"/>
      <c r="BA774" s="550"/>
      <c r="BB774" s="550"/>
      <c r="BC774" s="550"/>
      <c r="BD774" s="550"/>
      <c r="BE774" s="550"/>
      <c r="BF774" s="550"/>
      <c r="BG774" s="550"/>
      <c r="BH774" s="550"/>
      <c r="BI774" s="500"/>
    </row>
    <row r="775" spans="2:61" ht="15" thickBot="1" x14ac:dyDescent="0.35">
      <c r="B775" s="1"/>
      <c r="D775" s="55"/>
      <c r="AT775" s="500"/>
      <c r="AU775" s="550"/>
      <c r="AV775" s="607" t="s">
        <v>160</v>
      </c>
      <c r="AW775" s="607"/>
      <c r="AX775" s="607"/>
      <c r="AY775" s="551"/>
      <c r="AZ775" s="551"/>
      <c r="BA775" s="552" t="s">
        <v>23</v>
      </c>
      <c r="BB775" s="553"/>
      <c r="BC775" s="552" t="s">
        <v>3</v>
      </c>
      <c r="BD775" s="553"/>
      <c r="BE775" s="552" t="s">
        <v>20</v>
      </c>
      <c r="BF775" s="553"/>
      <c r="BG775" s="552" t="s">
        <v>21</v>
      </c>
      <c r="BH775" s="550"/>
      <c r="BI775" s="500"/>
    </row>
    <row r="776" spans="2:61" x14ac:dyDescent="0.3">
      <c r="B776" s="1"/>
      <c r="AT776" s="500"/>
      <c r="AU776" s="550"/>
      <c r="AV776" s="551" t="s">
        <v>143</v>
      </c>
      <c r="AW776" s="551"/>
      <c r="AX776" s="551"/>
      <c r="AY776" s="551"/>
      <c r="AZ776" s="551"/>
      <c r="BA776" s="554">
        <f>+BK275</f>
        <v>13351981</v>
      </c>
      <c r="BB776" s="551"/>
      <c r="BC776" s="551"/>
      <c r="BD776" s="551"/>
      <c r="BE776" s="555">
        <f>+N143</f>
        <v>1970617</v>
      </c>
      <c r="BF776" s="551"/>
      <c r="BG776" s="556">
        <f>+BE776/BA776</f>
        <v>0.14758985951223269</v>
      </c>
      <c r="BH776" s="550"/>
      <c r="BI776" s="500"/>
    </row>
    <row r="777" spans="2:61" x14ac:dyDescent="0.3">
      <c r="B777" s="1"/>
      <c r="AT777" s="500"/>
      <c r="AU777" s="550"/>
      <c r="AV777" s="551"/>
      <c r="AW777" s="551"/>
      <c r="AX777" s="551"/>
      <c r="AY777" s="551"/>
      <c r="AZ777" s="551"/>
      <c r="BA777" s="554"/>
      <c r="BB777" s="551"/>
      <c r="BC777" s="551"/>
      <c r="BD777" s="551"/>
      <c r="BE777" s="551"/>
      <c r="BF777" s="551"/>
      <c r="BG777" s="556"/>
      <c r="BH777" s="550"/>
      <c r="BI777" s="500"/>
    </row>
    <row r="778" spans="2:61" x14ac:dyDescent="0.3">
      <c r="B778" s="1"/>
      <c r="AT778" s="500"/>
      <c r="AU778" s="550"/>
      <c r="AV778" s="551" t="s">
        <v>159</v>
      </c>
      <c r="AW778" s="551"/>
      <c r="AX778" s="551"/>
      <c r="AY778" s="551"/>
      <c r="AZ778" s="551"/>
      <c r="BA778" s="554">
        <v>52440389</v>
      </c>
      <c r="BB778" s="551"/>
      <c r="BC778" s="556">
        <f>+(BA778-BA776)/BA776</f>
        <v>2.9275362210296736</v>
      </c>
      <c r="BD778" s="551"/>
      <c r="BE778" s="555">
        <f>+N273</f>
        <v>1462688</v>
      </c>
      <c r="BF778" s="551"/>
      <c r="BG778" s="556">
        <f>+BE778/BA778</f>
        <v>2.7892394162064665E-2</v>
      </c>
      <c r="BH778" s="550"/>
      <c r="BI778" s="500"/>
    </row>
    <row r="779" spans="2:61" x14ac:dyDescent="0.3">
      <c r="B779" s="1"/>
      <c r="AT779" s="500"/>
      <c r="AU779" s="550"/>
      <c r="AV779" s="551"/>
      <c r="AW779" s="551"/>
      <c r="AX779" s="551"/>
      <c r="AY779" s="551"/>
      <c r="AZ779" s="551"/>
      <c r="BA779" s="554"/>
      <c r="BB779" s="551"/>
      <c r="BC779" s="551"/>
      <c r="BD779" s="551"/>
      <c r="BE779" s="551"/>
      <c r="BF779" s="551"/>
      <c r="BG779" s="551"/>
      <c r="BH779" s="550"/>
      <c r="BI779" s="500"/>
    </row>
    <row r="780" spans="2:61" x14ac:dyDescent="0.3">
      <c r="B780" s="1"/>
      <c r="AT780" s="500"/>
      <c r="AU780" s="550"/>
      <c r="AV780" s="587" t="s">
        <v>105</v>
      </c>
      <c r="AW780" s="587"/>
      <c r="AX780" s="587"/>
      <c r="AY780" s="587"/>
      <c r="AZ780" s="551"/>
      <c r="BA780" s="555">
        <f>+BA778-BA776</f>
        <v>39088408</v>
      </c>
      <c r="BB780" s="551"/>
      <c r="BC780" s="551"/>
      <c r="BD780" s="551"/>
      <c r="BE780" s="555">
        <f>+BE778-BE776</f>
        <v>-507929</v>
      </c>
      <c r="BF780" s="551"/>
      <c r="BG780" s="558"/>
      <c r="BH780" s="550"/>
      <c r="BI780" s="500"/>
    </row>
    <row r="781" spans="2:61" x14ac:dyDescent="0.3">
      <c r="B781" s="1"/>
      <c r="AT781" s="500"/>
      <c r="AU781" s="550"/>
      <c r="AV781" s="550"/>
      <c r="AW781" s="550"/>
      <c r="AX781" s="550"/>
      <c r="AY781" s="550"/>
      <c r="AZ781" s="550"/>
      <c r="BA781" s="550"/>
      <c r="BB781" s="550"/>
      <c r="BC781" s="550"/>
      <c r="BD781" s="550"/>
      <c r="BE781" s="550"/>
      <c r="BF781" s="550"/>
      <c r="BG781" s="550"/>
      <c r="BH781" s="550"/>
      <c r="BI781" s="500"/>
    </row>
    <row r="782" spans="2:61" x14ac:dyDescent="0.3">
      <c r="B782" s="1"/>
      <c r="AT782" s="500"/>
      <c r="AU782" s="500"/>
      <c r="AV782" s="500"/>
      <c r="AW782" s="500"/>
      <c r="AX782" s="500"/>
      <c r="AY782" s="500"/>
      <c r="AZ782" s="500"/>
      <c r="BA782" s="500"/>
      <c r="BB782" s="500"/>
      <c r="BC782" s="500"/>
      <c r="BD782" s="500"/>
      <c r="BE782" s="557"/>
      <c r="BF782" s="500"/>
      <c r="BG782" s="507"/>
      <c r="BH782" s="500"/>
      <c r="BI782" s="500"/>
    </row>
    <row r="783" spans="2:61" x14ac:dyDescent="0.3">
      <c r="B783" s="1"/>
    </row>
    <row r="784" spans="2:61" x14ac:dyDescent="0.3">
      <c r="B784" s="1"/>
    </row>
    <row r="785" spans="2:70" x14ac:dyDescent="0.3">
      <c r="B785" s="1"/>
      <c r="H785" s="1">
        <v>4000000</v>
      </c>
      <c r="AR785" s="500"/>
      <c r="AS785" s="500"/>
      <c r="AT785" s="500"/>
      <c r="AU785" s="500"/>
      <c r="AV785" s="500"/>
      <c r="AW785" s="500"/>
      <c r="AX785" s="500"/>
      <c r="AY785" s="500"/>
      <c r="AZ785" s="500"/>
      <c r="BA785" s="500"/>
      <c r="BB785" s="500"/>
      <c r="BC785" s="500"/>
      <c r="BD785" s="500"/>
      <c r="BE785" s="500"/>
      <c r="BF785" s="500"/>
      <c r="BG785" s="500"/>
      <c r="BH785" s="500"/>
      <c r="BI785" s="500"/>
    </row>
    <row r="786" spans="2:70" ht="15.6" x14ac:dyDescent="0.3">
      <c r="B786" s="1"/>
      <c r="H786" s="1"/>
      <c r="AR786" s="500"/>
      <c r="AS786" s="600" t="s">
        <v>170</v>
      </c>
      <c r="AT786" s="600"/>
      <c r="AU786" s="600"/>
      <c r="AV786" s="600"/>
      <c r="AW786" s="600"/>
      <c r="AX786" s="600"/>
      <c r="AY786" s="600"/>
      <c r="AZ786" s="600"/>
      <c r="BA786" s="600"/>
      <c r="BB786" s="600"/>
      <c r="BC786" s="600"/>
      <c r="BD786" s="600"/>
      <c r="BE786" s="600"/>
      <c r="BF786" s="600"/>
      <c r="BG786" s="600"/>
      <c r="BH786" s="600"/>
      <c r="BI786" s="500"/>
    </row>
    <row r="787" spans="2:70" x14ac:dyDescent="0.3">
      <c r="H787" s="1">
        <f>+H785/7</f>
        <v>571428.57142857148</v>
      </c>
      <c r="AR787" s="500"/>
      <c r="AS787" s="533"/>
      <c r="AT787" s="561"/>
      <c r="AU787" s="561"/>
      <c r="AV787" s="561"/>
      <c r="AW787" s="561"/>
      <c r="AX787" s="561"/>
      <c r="AY787" s="561"/>
      <c r="AZ787" s="561"/>
      <c r="BA787" s="561"/>
      <c r="BB787" s="561"/>
      <c r="BC787" s="561"/>
      <c r="BD787" s="561"/>
      <c r="BE787" s="588" t="s">
        <v>166</v>
      </c>
      <c r="BF787" s="561"/>
      <c r="BG787" s="596" t="s">
        <v>167</v>
      </c>
      <c r="BH787" s="533"/>
      <c r="BI787" s="500"/>
    </row>
    <row r="788" spans="2:70" x14ac:dyDescent="0.3">
      <c r="AR788" s="500"/>
      <c r="AS788" s="533"/>
      <c r="AT788" s="595" t="s">
        <v>19</v>
      </c>
      <c r="AU788" s="595"/>
      <c r="AV788" s="595"/>
      <c r="AW788" s="595"/>
      <c r="AX788" s="595"/>
      <c r="AY788" s="595"/>
      <c r="AZ788" s="561"/>
      <c r="BA788" s="560" t="s">
        <v>20</v>
      </c>
      <c r="BB788" s="561"/>
      <c r="BC788" s="560" t="s">
        <v>165</v>
      </c>
      <c r="BD788" s="561"/>
      <c r="BE788" s="589"/>
      <c r="BF788" s="561"/>
      <c r="BG788" s="592"/>
      <c r="BH788" s="533"/>
      <c r="BI788" s="500"/>
    </row>
    <row r="789" spans="2:70" x14ac:dyDescent="0.3">
      <c r="H789" t="s">
        <v>168</v>
      </c>
      <c r="J789">
        <v>28</v>
      </c>
      <c r="N789" s="1">
        <f>+H787*J789</f>
        <v>16000000.000000002</v>
      </c>
      <c r="AR789" s="500"/>
      <c r="AS789" s="533"/>
      <c r="AT789" s="594" t="s">
        <v>162</v>
      </c>
      <c r="AU789" s="594"/>
      <c r="AV789" s="594"/>
      <c r="AW789" s="594"/>
      <c r="AX789" s="594"/>
      <c r="AY789" s="561"/>
      <c r="AZ789" s="561"/>
      <c r="BA789" s="562">
        <f>+H174</f>
        <v>6826001</v>
      </c>
      <c r="BB789" s="561"/>
      <c r="BC789" s="561">
        <v>10</v>
      </c>
      <c r="BD789" s="561"/>
      <c r="BE789" s="563">
        <f>+BA789*BC789</f>
        <v>68260010</v>
      </c>
      <c r="BF789" s="561"/>
      <c r="BG789" s="561"/>
      <c r="BH789" s="533"/>
      <c r="BI789" s="500"/>
      <c r="BP789" s="56">
        <f>+BE789-BA789</f>
        <v>61434009</v>
      </c>
    </row>
    <row r="790" spans="2:70" x14ac:dyDescent="0.3">
      <c r="D790" s="56">
        <f>+N789+N790</f>
        <v>33714285.714285716</v>
      </c>
      <c r="H790" t="s">
        <v>169</v>
      </c>
      <c r="J790">
        <v>31</v>
      </c>
      <c r="N790" s="1">
        <f>+J790*H$787</f>
        <v>17714285.714285716</v>
      </c>
      <c r="AR790" s="500"/>
      <c r="AS790" s="533"/>
      <c r="AT790" s="594" t="s">
        <v>171</v>
      </c>
      <c r="AU790" s="594"/>
      <c r="AV790" s="594"/>
      <c r="AW790" s="594"/>
      <c r="AX790" s="594"/>
      <c r="AY790" s="561"/>
      <c r="AZ790" s="561"/>
      <c r="BA790" s="562">
        <f>+BA802-BA789</f>
        <v>3109228</v>
      </c>
      <c r="BB790" s="561"/>
      <c r="BC790" s="561">
        <v>5</v>
      </c>
      <c r="BD790" s="561"/>
      <c r="BE790" s="563">
        <f>+BA790*BC790</f>
        <v>15546140</v>
      </c>
      <c r="BF790" s="561"/>
      <c r="BG790" s="561"/>
      <c r="BH790" s="533"/>
      <c r="BI790" s="500"/>
      <c r="BP790" s="56">
        <f>+BE790-BA790</f>
        <v>12436912</v>
      </c>
    </row>
    <row r="791" spans="2:70" x14ac:dyDescent="0.3">
      <c r="D791" s="56">
        <f>+D790+N791</f>
        <v>50857142.857142866</v>
      </c>
      <c r="H791" t="s">
        <v>138</v>
      </c>
      <c r="J791">
        <v>30</v>
      </c>
      <c r="N791" s="1">
        <f>+J791*H$787</f>
        <v>17142857.142857146</v>
      </c>
      <c r="AR791" s="500"/>
      <c r="AS791" s="533"/>
      <c r="AT791" s="594" t="s">
        <v>163</v>
      </c>
      <c r="AU791" s="594"/>
      <c r="AV791" s="594"/>
      <c r="AW791" s="594"/>
      <c r="AX791" s="594"/>
      <c r="AY791" s="594"/>
      <c r="AZ791" s="594"/>
      <c r="BA791" s="562">
        <f>+BA804-BA802</f>
        <v>16784558</v>
      </c>
      <c r="BB791" s="561"/>
      <c r="BC791" s="561">
        <v>1</v>
      </c>
      <c r="BD791" s="561"/>
      <c r="BE791" s="563">
        <f>+BC791*BA791</f>
        <v>16784558</v>
      </c>
      <c r="BF791" s="561"/>
      <c r="BG791" s="561"/>
      <c r="BH791" s="533"/>
      <c r="BI791" s="500"/>
      <c r="BP791" s="56">
        <f>+BE791-BA791</f>
        <v>0</v>
      </c>
    </row>
    <row r="792" spans="2:70" x14ac:dyDescent="0.3">
      <c r="D792" s="56">
        <f>+D791+N792</f>
        <v>68571428.571428582</v>
      </c>
      <c r="H792" t="s">
        <v>139</v>
      </c>
      <c r="J792">
        <v>31</v>
      </c>
      <c r="N792" s="1">
        <f>+J792*H$787</f>
        <v>17714285.714285716</v>
      </c>
      <c r="AR792" s="500"/>
      <c r="AS792" s="533"/>
      <c r="AT792" s="569" t="s">
        <v>183</v>
      </c>
      <c r="AU792" s="561"/>
      <c r="AV792" s="561"/>
      <c r="AW792" s="561"/>
      <c r="AX792" s="561"/>
      <c r="AY792" s="561"/>
      <c r="AZ792" s="561"/>
      <c r="BA792" s="562">
        <f>SUM(D328:D386)</f>
        <v>4197929</v>
      </c>
      <c r="BB792" s="561"/>
      <c r="BC792" s="561">
        <v>1</v>
      </c>
      <c r="BD792" s="561"/>
      <c r="BE792" s="563">
        <f>+BC792*BA792</f>
        <v>4197929</v>
      </c>
      <c r="BF792" s="561"/>
      <c r="BG792" s="561"/>
      <c r="BH792" s="533"/>
      <c r="BI792" s="500"/>
      <c r="BP792" s="56">
        <f>+BE792-BA792</f>
        <v>0</v>
      </c>
    </row>
    <row r="793" spans="2:70" x14ac:dyDescent="0.3">
      <c r="D793" s="56"/>
      <c r="N793" s="1"/>
      <c r="AR793" s="500"/>
      <c r="AS793" s="533"/>
      <c r="AT793" s="569" t="s">
        <v>188</v>
      </c>
      <c r="AU793" s="561"/>
      <c r="AV793" s="561"/>
      <c r="AW793" s="561"/>
      <c r="AX793" s="561"/>
      <c r="AY793" s="561"/>
      <c r="AZ793" s="561"/>
      <c r="BA793" s="562">
        <f>SUM(D387:D509)</f>
        <v>4225210</v>
      </c>
      <c r="BB793" s="561"/>
      <c r="BC793" s="561">
        <v>1</v>
      </c>
      <c r="BD793" s="561"/>
      <c r="BE793" s="563">
        <f>+BC793*BA793</f>
        <v>4225210</v>
      </c>
      <c r="BF793" s="561"/>
      <c r="BG793" s="561"/>
      <c r="BH793" s="533"/>
      <c r="BI793" s="500"/>
      <c r="BP793" s="56"/>
    </row>
    <row r="794" spans="2:70" x14ac:dyDescent="0.3">
      <c r="AR794" s="500"/>
      <c r="AS794" s="533"/>
      <c r="AT794" s="594" t="s">
        <v>189</v>
      </c>
      <c r="AU794" s="594"/>
      <c r="AV794" s="594"/>
      <c r="AW794" s="594"/>
      <c r="AX794" s="594"/>
      <c r="AY794" s="594"/>
      <c r="AZ794" s="594"/>
      <c r="BA794" s="585">
        <f>SUM(D510:D635)</f>
        <v>11511436</v>
      </c>
      <c r="BB794" s="561"/>
      <c r="BC794" s="561"/>
      <c r="BD794" s="561"/>
      <c r="BE794" s="563"/>
      <c r="BF794" s="561"/>
      <c r="BG794" s="561"/>
      <c r="BH794" s="533"/>
      <c r="BI794" s="500"/>
      <c r="BP794" s="56">
        <f>+BA792-BA793</f>
        <v>-27281</v>
      </c>
    </row>
    <row r="795" spans="2:70" ht="15" thickBot="1" x14ac:dyDescent="0.35">
      <c r="D795" s="56">
        <f>+BE795+D792</f>
        <v>177585275.5714286</v>
      </c>
      <c r="H795" s="59">
        <f>+D795/320000000</f>
        <v>0.55495398616071434</v>
      </c>
      <c r="AR795" s="500"/>
      <c r="AS795" s="533"/>
      <c r="AT795" s="561"/>
      <c r="AU795" s="561"/>
      <c r="AV795" s="561"/>
      <c r="AW795" s="561"/>
      <c r="AX795" s="561"/>
      <c r="AY795" s="561"/>
      <c r="AZ795" s="561"/>
      <c r="BA795" s="564">
        <f>SUM(BA789:BA794)</f>
        <v>46654362</v>
      </c>
      <c r="BB795" s="561"/>
      <c r="BC795" s="561"/>
      <c r="BD795" s="561"/>
      <c r="BE795" s="564">
        <f>SUM(BE789:BE794)</f>
        <v>109013847</v>
      </c>
      <c r="BF795" s="561"/>
      <c r="BG795" s="565">
        <f>+BE795/320000000</f>
        <v>0.34066827187499998</v>
      </c>
      <c r="BH795" s="533"/>
      <c r="BI795" s="500"/>
      <c r="BP795" s="59">
        <f>+BP794/BA792</f>
        <v>-6.4986806589630271E-3</v>
      </c>
    </row>
    <row r="796" spans="2:70" ht="15" thickTop="1" x14ac:dyDescent="0.3">
      <c r="D796" s="56"/>
      <c r="H796" s="59"/>
      <c r="AR796" s="500"/>
      <c r="AS796" s="533"/>
      <c r="AT796" s="575" t="s">
        <v>185</v>
      </c>
      <c r="AU796" s="561"/>
      <c r="AV796" s="561"/>
      <c r="AW796" s="561"/>
      <c r="AX796" s="561"/>
      <c r="AY796" s="561"/>
      <c r="AZ796" s="561"/>
      <c r="BA796" s="484">
        <f>+BY816</f>
        <v>0.61144144144144141</v>
      </c>
      <c r="BB796" s="561"/>
      <c r="BC796" s="561"/>
      <c r="BD796" s="561"/>
      <c r="BE796" s="574"/>
      <c r="BF796" s="561"/>
      <c r="BG796" s="484"/>
      <c r="BH796" s="533"/>
      <c r="BI796" s="500"/>
      <c r="BP796" s="59"/>
    </row>
    <row r="797" spans="2:70" x14ac:dyDescent="0.3">
      <c r="D797" s="56"/>
      <c r="H797" s="59"/>
      <c r="AR797" s="500"/>
      <c r="AS797" s="533"/>
      <c r="AT797" s="575" t="s">
        <v>187</v>
      </c>
      <c r="AU797" s="561"/>
      <c r="AV797" s="561"/>
      <c r="AW797" s="561"/>
      <c r="AX797" s="561"/>
      <c r="AY797" s="561"/>
      <c r="AZ797" s="561"/>
      <c r="BA797" s="576">
        <f>+BA795*BA796</f>
        <v>28526410.350810811</v>
      </c>
      <c r="BB797" s="561"/>
      <c r="BC797" s="561"/>
      <c r="BD797" s="561"/>
      <c r="BE797" s="574"/>
      <c r="BF797" s="561"/>
      <c r="BG797" s="484"/>
      <c r="BH797" s="533"/>
      <c r="BI797" s="500"/>
      <c r="BP797" s="59"/>
    </row>
    <row r="798" spans="2:70" ht="15" thickBot="1" x14ac:dyDescent="0.35">
      <c r="D798" s="56"/>
      <c r="H798" s="59"/>
      <c r="AR798" s="500"/>
      <c r="AS798" s="533"/>
      <c r="AT798" s="575" t="s">
        <v>186</v>
      </c>
      <c r="AU798" s="561"/>
      <c r="AV798" s="561"/>
      <c r="AW798" s="561"/>
      <c r="AX798" s="561"/>
      <c r="AY798" s="561"/>
      <c r="AZ798" s="561"/>
      <c r="BA798" s="564">
        <f>+BA795-BA797</f>
        <v>18127951.649189189</v>
      </c>
      <c r="BB798" s="561"/>
      <c r="BC798" s="561"/>
      <c r="BD798" s="561"/>
      <c r="BE798" s="574"/>
      <c r="BF798" s="561"/>
      <c r="BG798" s="484"/>
      <c r="BH798" s="533"/>
      <c r="BI798" s="500"/>
      <c r="BP798" s="59"/>
    </row>
    <row r="799" spans="2:70" ht="15" thickTop="1" x14ac:dyDescent="0.3">
      <c r="AR799" s="500"/>
      <c r="AS799" s="533"/>
      <c r="AT799" s="561"/>
      <c r="AU799" s="561"/>
      <c r="AV799" s="561"/>
      <c r="AW799" s="561"/>
      <c r="AX799" s="561"/>
      <c r="AY799" s="561"/>
      <c r="AZ799" s="561"/>
      <c r="BA799" s="561"/>
      <c r="BB799" s="561"/>
      <c r="BC799" s="561"/>
      <c r="BD799" s="561"/>
      <c r="BE799" s="561"/>
      <c r="BF799" s="561"/>
      <c r="BG799" s="561"/>
      <c r="BH799" s="533"/>
      <c r="BI799" s="500"/>
      <c r="BP799">
        <v>35761323</v>
      </c>
      <c r="BR799" s="56">
        <f>+BA795-BP799</f>
        <v>10893039</v>
      </c>
    </row>
    <row r="800" spans="2:70" x14ac:dyDescent="0.3">
      <c r="AR800" s="500"/>
      <c r="AS800" s="500"/>
      <c r="AT800" s="500"/>
      <c r="AU800" s="500"/>
      <c r="AV800" s="500"/>
      <c r="AW800" s="500"/>
      <c r="AX800" s="500"/>
      <c r="AY800" s="500"/>
      <c r="AZ800" s="500"/>
      <c r="BA800" s="500"/>
      <c r="BB800" s="500"/>
      <c r="BC800" s="500"/>
      <c r="BD800" s="500"/>
      <c r="BE800" s="500"/>
      <c r="BF800" s="500"/>
      <c r="BG800" s="500"/>
      <c r="BH800" s="500"/>
      <c r="BI800" s="500"/>
    </row>
    <row r="801" spans="44:90" x14ac:dyDescent="0.3">
      <c r="BP801" s="586">
        <v>221538504.58886749</v>
      </c>
      <c r="BQ801" s="597"/>
      <c r="BR801" s="597"/>
      <c r="BS801" s="597"/>
      <c r="BT801" s="597"/>
    </row>
    <row r="802" spans="44:90" x14ac:dyDescent="0.3">
      <c r="AV802" t="s">
        <v>153</v>
      </c>
      <c r="BA802" s="56">
        <f>+H235</f>
        <v>9935229</v>
      </c>
    </row>
    <row r="804" spans="44:90" x14ac:dyDescent="0.3">
      <c r="AV804" t="s">
        <v>164</v>
      </c>
      <c r="BA804" s="56">
        <f>+H327</f>
        <v>26719787</v>
      </c>
    </row>
    <row r="805" spans="44:90" x14ac:dyDescent="0.3">
      <c r="BA805" s="56"/>
    </row>
    <row r="806" spans="44:90" x14ac:dyDescent="0.3">
      <c r="AR806" s="500"/>
      <c r="AS806" s="500"/>
      <c r="AT806" s="500"/>
      <c r="AU806" s="500"/>
      <c r="AV806" s="500"/>
      <c r="AW806" s="500"/>
      <c r="AX806" s="500"/>
      <c r="AY806" s="500"/>
      <c r="AZ806" s="500"/>
      <c r="BA806" s="557"/>
      <c r="BB806" s="500"/>
      <c r="BC806" s="500"/>
      <c r="BD806" s="500"/>
      <c r="BE806" s="500"/>
      <c r="BF806" s="500"/>
      <c r="BG806" s="500"/>
      <c r="BH806" s="500"/>
      <c r="BI806" s="500"/>
      <c r="BJ806" s="500"/>
      <c r="BK806" s="500"/>
      <c r="BL806" s="500"/>
      <c r="BM806" s="500"/>
      <c r="BN806" s="500"/>
      <c r="BO806" s="500"/>
      <c r="BP806" s="500"/>
      <c r="BQ806" s="500"/>
      <c r="BR806" s="500"/>
      <c r="BS806" s="500"/>
      <c r="BT806" s="500"/>
      <c r="BU806" s="500"/>
      <c r="BV806" s="500"/>
      <c r="BW806" s="500"/>
    </row>
    <row r="807" spans="44:90" ht="14.4" customHeight="1" x14ac:dyDescent="0.3">
      <c r="AR807" s="500"/>
      <c r="AS807" s="533"/>
      <c r="AT807" s="595" t="s">
        <v>176</v>
      </c>
      <c r="AU807" s="595"/>
      <c r="AV807" s="595"/>
      <c r="AW807" s="595"/>
      <c r="AX807" s="595"/>
      <c r="AY807" s="595"/>
      <c r="AZ807" s="595"/>
      <c r="BA807" s="595"/>
      <c r="BB807" s="595"/>
      <c r="BC807" s="595"/>
      <c r="BD807" s="595"/>
      <c r="BE807" s="595"/>
      <c r="BF807" s="595"/>
      <c r="BG807" s="595"/>
      <c r="BH807" s="595"/>
      <c r="BI807" s="595"/>
      <c r="BJ807" s="595"/>
      <c r="BK807" s="595"/>
      <c r="BL807" s="595"/>
      <c r="BM807" s="595"/>
      <c r="BN807" s="595"/>
      <c r="BO807" s="595"/>
      <c r="BP807" s="595"/>
      <c r="BQ807" s="595"/>
      <c r="BR807" s="595"/>
      <c r="BS807" s="595"/>
      <c r="BT807" s="595"/>
      <c r="BU807" s="595"/>
      <c r="BV807" s="595"/>
      <c r="BW807" s="500"/>
    </row>
    <row r="808" spans="44:90" ht="14.4" customHeight="1" x14ac:dyDescent="0.3">
      <c r="AR808" s="500"/>
      <c r="AS808" s="533"/>
      <c r="AT808" s="533"/>
      <c r="AU808" s="533"/>
      <c r="AV808" s="533"/>
      <c r="AW808" s="533"/>
      <c r="AX808" s="533"/>
      <c r="AY808" s="533"/>
      <c r="AZ808" s="533"/>
      <c r="BA808" s="603" t="s">
        <v>172</v>
      </c>
      <c r="BB808" s="603"/>
      <c r="BC808" s="603"/>
      <c r="BD808" s="603"/>
      <c r="BE808" s="603"/>
      <c r="BF808" s="561"/>
      <c r="BG808" s="595" t="s">
        <v>180</v>
      </c>
      <c r="BH808" s="595"/>
      <c r="BI808" s="595"/>
      <c r="BJ808" s="595"/>
      <c r="BK808" s="595"/>
      <c r="BL808" s="595"/>
      <c r="BM808" s="595"/>
      <c r="BN808" s="595"/>
      <c r="BO808" s="595"/>
      <c r="BP808" s="595"/>
      <c r="BQ808" s="533"/>
      <c r="BR808" s="591" t="s">
        <v>176</v>
      </c>
      <c r="BS808" s="591"/>
      <c r="BT808" s="591"/>
      <c r="BU808" s="591"/>
      <c r="BV808" s="591"/>
      <c r="BW808" s="500"/>
    </row>
    <row r="809" spans="44:90" x14ac:dyDescent="0.3">
      <c r="AR809" s="500"/>
      <c r="AS809" s="533"/>
      <c r="AT809" s="533"/>
      <c r="AU809" s="533"/>
      <c r="AV809" s="533"/>
      <c r="AW809" s="533"/>
      <c r="AX809" s="533"/>
      <c r="AY809" s="533"/>
      <c r="AZ809" s="533"/>
      <c r="BA809" s="570" t="s">
        <v>177</v>
      </c>
      <c r="BB809" s="571"/>
      <c r="BC809" s="572" t="s">
        <v>182</v>
      </c>
      <c r="BD809" s="571"/>
      <c r="BE809" s="572" t="s">
        <v>178</v>
      </c>
      <c r="BF809" s="561"/>
      <c r="BG809" s="570"/>
      <c r="BH809" s="571"/>
      <c r="BI809" s="605"/>
      <c r="BJ809" s="605"/>
      <c r="BK809" s="605"/>
      <c r="BL809" s="605"/>
      <c r="BM809" s="605"/>
      <c r="BN809" s="605"/>
      <c r="BO809" s="473"/>
      <c r="BP809" s="572"/>
      <c r="BQ809" s="533"/>
      <c r="BR809" s="592"/>
      <c r="BS809" s="592"/>
      <c r="BT809" s="592"/>
      <c r="BU809" s="592"/>
      <c r="BV809" s="592"/>
      <c r="BW809" s="500"/>
    </row>
    <row r="810" spans="44:90" x14ac:dyDescent="0.3">
      <c r="AR810" s="500"/>
      <c r="AS810" s="533"/>
      <c r="AT810" s="533"/>
      <c r="AU810" s="533"/>
      <c r="AV810" s="533"/>
      <c r="AW810" s="533"/>
      <c r="AX810" s="533"/>
      <c r="AY810" s="533"/>
      <c r="AZ810" s="533"/>
      <c r="BA810" s="568" t="s">
        <v>173</v>
      </c>
      <c r="BB810" s="566"/>
      <c r="BC810" s="568" t="s">
        <v>175</v>
      </c>
      <c r="BD810" s="566"/>
      <c r="BE810" s="568" t="s">
        <v>174</v>
      </c>
      <c r="BF810" s="561"/>
      <c r="BG810" s="567" t="s">
        <v>180</v>
      </c>
      <c r="BH810" s="561"/>
      <c r="BI810" s="604" t="s">
        <v>184</v>
      </c>
      <c r="BJ810" s="604"/>
      <c r="BK810" s="604"/>
      <c r="BL810" s="604"/>
      <c r="BM810" s="604"/>
      <c r="BN810" s="604"/>
      <c r="BO810" s="561"/>
      <c r="BP810" s="568" t="s">
        <v>181</v>
      </c>
      <c r="BQ810" s="533"/>
      <c r="BR810" s="593" t="s">
        <v>179</v>
      </c>
      <c r="BS810" s="593"/>
      <c r="BT810" s="593"/>
      <c r="BU810" s="593"/>
      <c r="BV810" s="593"/>
      <c r="BW810" s="500"/>
    </row>
    <row r="811" spans="44:90" x14ac:dyDescent="0.3">
      <c r="AR811" s="500"/>
      <c r="AS811" s="533"/>
      <c r="AT811" s="594" t="s">
        <v>162</v>
      </c>
      <c r="AU811" s="594"/>
      <c r="AV811" s="594"/>
      <c r="AW811" s="594"/>
      <c r="AX811" s="594"/>
      <c r="AY811" s="561"/>
      <c r="AZ811" s="561"/>
      <c r="BA811" s="562">
        <f>+BA789</f>
        <v>6826001</v>
      </c>
      <c r="BB811" s="561"/>
      <c r="BC811" s="562">
        <f>+BE811-BA811</f>
        <v>61434009</v>
      </c>
      <c r="BD811" s="561"/>
      <c r="BE811" s="562">
        <f>+BE789</f>
        <v>68260010</v>
      </c>
      <c r="BF811" s="533"/>
      <c r="BG811" s="563">
        <v>0</v>
      </c>
      <c r="BH811" s="563"/>
      <c r="BI811" s="563"/>
      <c r="BJ811" s="563"/>
      <c r="BK811" s="563"/>
      <c r="BL811" s="563"/>
      <c r="BM811" s="563"/>
      <c r="BN811" s="563">
        <f>+BG811</f>
        <v>0</v>
      </c>
      <c r="BO811" s="563"/>
      <c r="BP811" s="563">
        <f>+BN811*0.5</f>
        <v>0</v>
      </c>
      <c r="BQ811" s="561"/>
      <c r="BR811" s="586">
        <f t="shared" ref="BR811:BR816" si="985">+BE811+BP811</f>
        <v>68260010</v>
      </c>
      <c r="BS811" s="597"/>
      <c r="BT811" s="597"/>
      <c r="BU811" s="597"/>
      <c r="BV811" s="597"/>
      <c r="BW811" s="500"/>
      <c r="CA811" s="56">
        <f>+BR811</f>
        <v>68260010</v>
      </c>
    </row>
    <row r="812" spans="44:90" x14ac:dyDescent="0.3">
      <c r="AR812" s="500"/>
      <c r="AS812" s="533"/>
      <c r="AT812" s="594" t="s">
        <v>171</v>
      </c>
      <c r="AU812" s="594"/>
      <c r="AV812" s="594"/>
      <c r="AW812" s="594"/>
      <c r="AX812" s="594"/>
      <c r="AY812" s="561"/>
      <c r="AZ812" s="561"/>
      <c r="BA812" s="562">
        <f>+BA811+BA790</f>
        <v>9935229</v>
      </c>
      <c r="BB812" s="561"/>
      <c r="BC812" s="562">
        <f>+BE812-BA812</f>
        <v>73870921</v>
      </c>
      <c r="BD812" s="561"/>
      <c r="BE812" s="562">
        <f>+BE811+BE790</f>
        <v>83806150</v>
      </c>
      <c r="BF812" s="533"/>
      <c r="BG812" s="563">
        <v>0</v>
      </c>
      <c r="BH812" s="563"/>
      <c r="BI812" s="563"/>
      <c r="BJ812" s="563"/>
      <c r="BK812" s="563"/>
      <c r="BL812" s="563"/>
      <c r="BM812" s="563"/>
      <c r="BN812" s="563">
        <f>+BN811+BG812</f>
        <v>0</v>
      </c>
      <c r="BO812" s="563"/>
      <c r="BP812" s="563">
        <f>+BN812*0.5</f>
        <v>0</v>
      </c>
      <c r="BQ812" s="561"/>
      <c r="BR812" s="586">
        <f t="shared" si="985"/>
        <v>83806150</v>
      </c>
      <c r="BS812" s="597"/>
      <c r="BT812" s="597"/>
      <c r="BU812" s="597"/>
      <c r="BV812" s="597"/>
      <c r="BW812" s="500"/>
    </row>
    <row r="813" spans="44:90" x14ac:dyDescent="0.3">
      <c r="AR813" s="500"/>
      <c r="AS813" s="533"/>
      <c r="AT813" s="594" t="s">
        <v>163</v>
      </c>
      <c r="AU813" s="594"/>
      <c r="AV813" s="594"/>
      <c r="AW813" s="594"/>
      <c r="AX813" s="594"/>
      <c r="AY813" s="594"/>
      <c r="AZ813" s="594"/>
      <c r="BA813" s="562">
        <f>+BA812+BA791</f>
        <v>26719787</v>
      </c>
      <c r="BB813" s="561"/>
      <c r="BC813" s="562">
        <f>(+BE813-BA813)*(1-0.2)</f>
        <v>59096736.800000004</v>
      </c>
      <c r="BD813" s="561"/>
      <c r="BE813" s="562">
        <f>+BE812+BE791</f>
        <v>100590708</v>
      </c>
      <c r="BF813" s="533"/>
      <c r="BG813" s="563">
        <f>13400000+5660000</f>
        <v>19060000</v>
      </c>
      <c r="BH813" s="563"/>
      <c r="BI813" s="598"/>
      <c r="BJ813" s="598"/>
      <c r="BK813" s="598"/>
      <c r="BL813" s="598"/>
      <c r="BM813" s="598"/>
      <c r="BN813" s="598"/>
      <c r="BO813" s="563"/>
      <c r="BP813" s="563">
        <f>+BG813</f>
        <v>19060000</v>
      </c>
      <c r="BQ813" s="561"/>
      <c r="BR813" s="586">
        <f t="shared" si="985"/>
        <v>119650708</v>
      </c>
      <c r="BS813" s="597"/>
      <c r="BT813" s="597"/>
      <c r="BU813" s="597"/>
      <c r="BV813" s="597"/>
      <c r="BW813" s="500"/>
    </row>
    <row r="814" spans="44:90" x14ac:dyDescent="0.3">
      <c r="AR814" s="500"/>
      <c r="AS814" s="533"/>
      <c r="AT814" s="569" t="s">
        <v>183</v>
      </c>
      <c r="AU814" s="561"/>
      <c r="AV814" s="561"/>
      <c r="AW814" s="561"/>
      <c r="AX814" s="561"/>
      <c r="AY814" s="561"/>
      <c r="AZ814" s="561"/>
      <c r="BA814" s="562">
        <f>+BA813+BA792</f>
        <v>30917716</v>
      </c>
      <c r="BB814" s="561"/>
      <c r="BC814" s="562">
        <f>(+BE814-BA814)*(1-0.34)</f>
        <v>48754807.859999992</v>
      </c>
      <c r="BD814" s="561"/>
      <c r="BE814" s="562">
        <f>+BE813+BE792</f>
        <v>104788637</v>
      </c>
      <c r="BF814" s="533"/>
      <c r="BG814" s="563">
        <f>53420000-BG813</f>
        <v>34360000</v>
      </c>
      <c r="BH814" s="563"/>
      <c r="BI814" s="598"/>
      <c r="BJ814" s="598"/>
      <c r="BK814" s="598"/>
      <c r="BL814" s="598"/>
      <c r="BM814" s="598"/>
      <c r="BN814" s="598"/>
      <c r="BO814" s="563"/>
      <c r="BP814" s="563">
        <f>+BP813+BG814</f>
        <v>53420000</v>
      </c>
      <c r="BQ814" s="561"/>
      <c r="BR814" s="586">
        <f t="shared" si="985"/>
        <v>158208637</v>
      </c>
      <c r="BS814" s="597"/>
      <c r="BT814" s="597"/>
      <c r="BU814" s="597"/>
      <c r="BV814" s="597"/>
      <c r="BW814" s="500"/>
    </row>
    <row r="815" spans="44:90" x14ac:dyDescent="0.3">
      <c r="AR815" s="500"/>
      <c r="AS815" s="533"/>
      <c r="AT815" s="569" t="s">
        <v>188</v>
      </c>
      <c r="AU815" s="561"/>
      <c r="AV815" s="561"/>
      <c r="AW815" s="561"/>
      <c r="AX815" s="561"/>
      <c r="AY815" s="561"/>
      <c r="AZ815" s="561"/>
      <c r="BA815" s="562">
        <v>17702720</v>
      </c>
      <c r="BB815" s="561"/>
      <c r="BC815" s="562">
        <v>36659557</v>
      </c>
      <c r="BD815" s="561"/>
      <c r="BE815" s="562">
        <f>+BA815+BC815</f>
        <v>54362277</v>
      </c>
      <c r="BF815" s="533"/>
      <c r="BG815" s="563">
        <f>164760000-BP814</f>
        <v>111340000</v>
      </c>
      <c r="BH815" s="563"/>
      <c r="BI815" s="598"/>
      <c r="BJ815" s="598"/>
      <c r="BK815" s="598"/>
      <c r="BL815" s="598"/>
      <c r="BM815" s="598"/>
      <c r="BN815" s="598"/>
      <c r="BO815" s="563"/>
      <c r="BP815" s="563">
        <f>+BP814+BG815</f>
        <v>164760000</v>
      </c>
      <c r="BQ815" s="561"/>
      <c r="BR815" s="586">
        <f t="shared" si="985"/>
        <v>219122277</v>
      </c>
      <c r="BS815" s="597"/>
      <c r="BT815" s="597"/>
      <c r="BU815" s="597"/>
      <c r="BV815" s="597"/>
      <c r="BW815" s="500"/>
      <c r="CL815" s="1">
        <v>333000000</v>
      </c>
    </row>
    <row r="816" spans="44:90" x14ac:dyDescent="0.3">
      <c r="AR816" s="500"/>
      <c r="AS816" s="533"/>
      <c r="AT816" s="569" t="s">
        <v>189</v>
      </c>
      <c r="AU816" s="561"/>
      <c r="AV816" s="561"/>
      <c r="AW816" s="561"/>
      <c r="AX816" s="561"/>
      <c r="AY816" s="561"/>
      <c r="AZ816" s="561"/>
      <c r="BA816" s="562">
        <f>+BA798</f>
        <v>18127951.649189189</v>
      </c>
      <c r="BB816" s="561"/>
      <c r="BC816" s="562">
        <f>+BC812*BY816</f>
        <v>45167742.416846842</v>
      </c>
      <c r="BD816" s="561"/>
      <c r="BE816" s="562">
        <f>+BA816+BC816</f>
        <v>63295694.066036031</v>
      </c>
      <c r="BF816" s="533"/>
      <c r="BG816" s="563">
        <f>203610000-BP815</f>
        <v>38850000</v>
      </c>
      <c r="BH816" s="563"/>
      <c r="BI816" s="598"/>
      <c r="BJ816" s="598"/>
      <c r="BK816" s="598"/>
      <c r="BL816" s="598"/>
      <c r="BM816" s="598"/>
      <c r="BN816" s="598"/>
      <c r="BO816" s="563"/>
      <c r="BP816" s="563">
        <f>+BP815+BG816</f>
        <v>203610000</v>
      </c>
      <c r="BQ816" s="561"/>
      <c r="BR816" s="586">
        <f t="shared" si="985"/>
        <v>266905694.06603605</v>
      </c>
      <c r="BS816" s="586"/>
      <c r="BT816" s="586"/>
      <c r="BU816" s="586"/>
      <c r="BV816" s="586"/>
      <c r="BW816" s="500"/>
      <c r="BY816" s="59">
        <f>+BP816/CL815</f>
        <v>0.61144144144144141</v>
      </c>
      <c r="CL816" s="1"/>
    </row>
    <row r="817" spans="42:90" x14ac:dyDescent="0.3">
      <c r="AR817" s="500"/>
      <c r="AS817" s="500"/>
      <c r="AT817" s="500"/>
      <c r="AU817" s="500"/>
      <c r="AV817" s="500"/>
      <c r="AW817" s="500"/>
      <c r="AX817" s="500"/>
      <c r="AY817" s="500"/>
      <c r="AZ817" s="500"/>
      <c r="BA817" s="500"/>
      <c r="BB817" s="500"/>
      <c r="BC817" s="500"/>
      <c r="BD817" s="500"/>
      <c r="BE817" s="500"/>
      <c r="BF817" s="500"/>
      <c r="BG817" s="500"/>
      <c r="BH817" s="500"/>
      <c r="BI817" s="500"/>
      <c r="BJ817" s="500"/>
      <c r="BK817" s="500"/>
      <c r="BL817" s="500"/>
      <c r="BM817" s="500"/>
      <c r="BN817" s="500"/>
      <c r="BO817" s="500"/>
      <c r="BP817" s="500"/>
      <c r="BQ817" s="500"/>
      <c r="BR817" s="500"/>
      <c r="BS817" s="500"/>
      <c r="BT817" s="500"/>
      <c r="BU817" s="500"/>
      <c r="BV817" s="500"/>
      <c r="BW817" s="500"/>
      <c r="CL817" s="59">
        <f>+BR816/CL815</f>
        <v>0.80151860079890702</v>
      </c>
    </row>
    <row r="819" spans="42:90" x14ac:dyDescent="0.3">
      <c r="BA819" s="56">
        <f>+BR815+BA797</f>
        <v>247648687.35081083</v>
      </c>
      <c r="BC819" s="59">
        <f>+BA819/CL815</f>
        <v>0.74368975180423669</v>
      </c>
      <c r="BE819" s="56"/>
      <c r="BG819" s="1">
        <v>202530000</v>
      </c>
      <c r="BP819" s="1">
        <f>+(BP816-BP815)/2</f>
        <v>19425000</v>
      </c>
      <c r="CL819" s="56">
        <f>+CL815-BR815</f>
        <v>113877723</v>
      </c>
    </row>
    <row r="820" spans="42:90" x14ac:dyDescent="0.3">
      <c r="BG820" s="56">
        <f>+BP816-BG819</f>
        <v>1080000</v>
      </c>
      <c r="BP820" s="56">
        <v>1800000</v>
      </c>
    </row>
    <row r="821" spans="42:90" ht="15" thickBot="1" x14ac:dyDescent="0.35">
      <c r="BP821" s="578">
        <f>+BP819-BP820</f>
        <v>17625000</v>
      </c>
    </row>
    <row r="822" spans="42:90" ht="15" thickTop="1" x14ac:dyDescent="0.3">
      <c r="CL822" s="59">
        <f>+BP815/CL815</f>
        <v>0.49477477477477477</v>
      </c>
    </row>
    <row r="824" spans="42:90" x14ac:dyDescent="0.3">
      <c r="BE824" s="500"/>
      <c r="BF824" s="500"/>
      <c r="BG824" s="500"/>
      <c r="BH824" s="500"/>
      <c r="BI824" s="500"/>
      <c r="BJ824" s="500"/>
      <c r="BK824" s="500"/>
      <c r="BL824" s="500"/>
      <c r="BM824" s="500"/>
      <c r="BN824" s="500"/>
      <c r="BO824" s="500"/>
      <c r="BP824" s="500"/>
      <c r="BQ824" s="500"/>
      <c r="BR824" s="500"/>
      <c r="BS824" s="500"/>
      <c r="BT824" s="500"/>
      <c r="BU824" s="500"/>
      <c r="BV824" s="500"/>
      <c r="BW824" s="500"/>
      <c r="BX824" s="500"/>
      <c r="BY824" s="500"/>
    </row>
    <row r="825" spans="42:90" x14ac:dyDescent="0.3">
      <c r="BE825" s="500"/>
      <c r="BF825" s="500"/>
      <c r="BG825" s="500"/>
      <c r="BH825" s="500"/>
      <c r="BI825" s="500"/>
      <c r="BJ825" s="500"/>
      <c r="BK825" s="500"/>
      <c r="BL825" s="500"/>
      <c r="BM825" s="500"/>
      <c r="BN825" s="500"/>
      <c r="BO825" s="500"/>
      <c r="BP825" s="500"/>
      <c r="BQ825" s="500"/>
      <c r="BR825" s="500"/>
      <c r="BS825" s="500"/>
      <c r="BT825" s="500"/>
      <c r="BU825" s="500"/>
      <c r="BV825" s="500"/>
      <c r="BW825" s="500"/>
      <c r="BX825" s="500"/>
      <c r="BY825" s="500"/>
    </row>
    <row r="826" spans="42:90" x14ac:dyDescent="0.3">
      <c r="AP826" s="1">
        <v>1500000</v>
      </c>
      <c r="BE826" s="500"/>
      <c r="BF826" s="500"/>
      <c r="BG826" s="500"/>
      <c r="BH826" s="500"/>
      <c r="BI826" s="500"/>
      <c r="BJ826" s="500"/>
      <c r="BK826" s="500"/>
      <c r="BL826" s="500"/>
      <c r="BM826" s="500"/>
      <c r="BN826" s="500"/>
      <c r="BO826" s="500"/>
      <c r="BP826" s="500"/>
      <c r="BQ826" s="500"/>
      <c r="BR826" s="500"/>
      <c r="BS826" s="500"/>
      <c r="BT826" s="500"/>
      <c r="BU826" s="500"/>
      <c r="BV826" s="500"/>
      <c r="BW826" s="500"/>
      <c r="BX826" s="500"/>
      <c r="BY826" s="500"/>
    </row>
    <row r="827" spans="42:90" x14ac:dyDescent="0.3">
      <c r="AP827">
        <v>7</v>
      </c>
      <c r="BE827" s="500"/>
      <c r="BY827" s="500"/>
      <c r="CL827">
        <v>177090000</v>
      </c>
    </row>
    <row r="828" spans="42:90" x14ac:dyDescent="0.3">
      <c r="AP828" s="1">
        <f>+AP826*AP827</f>
        <v>10500000</v>
      </c>
      <c r="BE828" s="500"/>
      <c r="BY828" s="500"/>
      <c r="CL828" s="231">
        <f>+CL827/CL815</f>
        <v>0.53180180180180181</v>
      </c>
    </row>
    <row r="829" spans="42:90" x14ac:dyDescent="0.3">
      <c r="BE829" s="500"/>
      <c r="BY829" s="500"/>
    </row>
    <row r="830" spans="42:90" x14ac:dyDescent="0.3">
      <c r="BE830" s="500"/>
      <c r="BY830" s="500"/>
    </row>
    <row r="831" spans="42:90" x14ac:dyDescent="0.3">
      <c r="BE831" s="500"/>
      <c r="BY831" s="500"/>
      <c r="CL831" s="56">
        <f>+BR815+27420000</f>
        <v>246542277</v>
      </c>
    </row>
    <row r="832" spans="42:90" x14ac:dyDescent="0.3">
      <c r="BE832" s="500"/>
      <c r="BY832" s="500"/>
    </row>
    <row r="833" spans="57:90" x14ac:dyDescent="0.3">
      <c r="BE833" s="500"/>
      <c r="BY833" s="500"/>
      <c r="CL833" s="59">
        <f>+CL831/CL815</f>
        <v>0.74036719819819818</v>
      </c>
    </row>
    <row r="834" spans="57:90" x14ac:dyDescent="0.3">
      <c r="BE834" s="500"/>
      <c r="BY834" s="500"/>
    </row>
    <row r="835" spans="57:90" x14ac:dyDescent="0.3">
      <c r="BE835" s="500"/>
      <c r="BY835" s="500"/>
    </row>
    <row r="836" spans="57:90" x14ac:dyDescent="0.3">
      <c r="BE836" s="500"/>
      <c r="BY836" s="500"/>
    </row>
    <row r="837" spans="57:90" x14ac:dyDescent="0.3">
      <c r="BE837" s="500"/>
      <c r="BY837" s="500"/>
    </row>
    <row r="838" spans="57:90" x14ac:dyDescent="0.3">
      <c r="BE838" s="500"/>
      <c r="BY838" s="500"/>
    </row>
    <row r="839" spans="57:90" x14ac:dyDescent="0.3">
      <c r="BE839" s="500"/>
      <c r="BY839" s="500"/>
    </row>
    <row r="840" spans="57:90" x14ac:dyDescent="0.3">
      <c r="BE840" s="500"/>
      <c r="BF840" s="500"/>
      <c r="BG840" s="500"/>
      <c r="BH840" s="500"/>
      <c r="BI840" s="500"/>
      <c r="BJ840" s="500"/>
      <c r="BK840" s="500"/>
      <c r="BL840" s="500"/>
      <c r="BM840" s="500"/>
      <c r="BN840" s="500"/>
      <c r="BO840" s="500"/>
      <c r="BP840" s="500"/>
      <c r="BQ840" s="500"/>
      <c r="BR840" s="500"/>
      <c r="BS840" s="500"/>
      <c r="BT840" s="500"/>
      <c r="BU840" s="500"/>
      <c r="BV840" s="500"/>
      <c r="BW840" s="500"/>
      <c r="BX840" s="500"/>
      <c r="BY840" s="500"/>
    </row>
    <row r="841" spans="57:90" x14ac:dyDescent="0.3">
      <c r="BE841" s="500"/>
      <c r="BF841" s="500"/>
      <c r="BG841" s="500"/>
      <c r="BH841" s="500"/>
      <c r="BI841" s="500"/>
      <c r="BJ841" s="500"/>
      <c r="BK841" s="500"/>
      <c r="BL841" s="500"/>
      <c r="BM841" s="500"/>
      <c r="BN841" s="500"/>
      <c r="BO841" s="500"/>
      <c r="BP841" s="500"/>
      <c r="BQ841" s="500"/>
      <c r="BR841" s="500"/>
      <c r="BS841" s="500"/>
      <c r="BT841" s="500"/>
      <c r="BU841" s="500"/>
      <c r="BV841" s="500"/>
      <c r="BW841" s="500"/>
      <c r="BX841" s="500"/>
      <c r="BY841" s="500"/>
    </row>
    <row r="842" spans="57:90" x14ac:dyDescent="0.3">
      <c r="BE842" s="500"/>
      <c r="BF842" s="500"/>
      <c r="BG842" s="500"/>
      <c r="BH842" s="500"/>
      <c r="BI842" s="500"/>
      <c r="BJ842" s="500"/>
      <c r="BK842" s="500"/>
      <c r="BL842" s="500"/>
      <c r="BM842" s="500"/>
      <c r="BN842" s="500"/>
      <c r="BO842" s="500"/>
      <c r="BP842" s="500"/>
      <c r="BQ842" s="500"/>
      <c r="BR842" s="500"/>
      <c r="BS842" s="500"/>
      <c r="BT842" s="500"/>
      <c r="BU842" s="500"/>
      <c r="BV842" s="500"/>
      <c r="BW842" s="500"/>
      <c r="BX842" s="500"/>
      <c r="BY842" s="500"/>
    </row>
    <row r="843" spans="57:90" x14ac:dyDescent="0.3">
      <c r="BE843" s="500"/>
      <c r="BF843" s="500"/>
      <c r="BG843" s="500"/>
      <c r="BH843" s="500"/>
      <c r="BI843" s="500"/>
      <c r="BJ843" s="500"/>
      <c r="BK843" s="500"/>
      <c r="BL843" s="500"/>
      <c r="BM843" s="500"/>
      <c r="BN843" s="500"/>
      <c r="BO843" s="500"/>
      <c r="BP843" s="500"/>
      <c r="BQ843" s="500"/>
      <c r="BR843" s="500"/>
      <c r="BS843" s="500"/>
      <c r="BT843" s="500"/>
      <c r="BU843" s="500"/>
      <c r="BV843" s="500"/>
      <c r="BW843" s="500"/>
      <c r="BX843" s="500"/>
      <c r="BY843" s="500"/>
    </row>
    <row r="844" spans="57:90" x14ac:dyDescent="0.3">
      <c r="BE844" s="500"/>
      <c r="BF844" s="500"/>
      <c r="BG844" s="500"/>
      <c r="BH844" s="500"/>
      <c r="BI844" s="500"/>
      <c r="BJ844" s="500"/>
      <c r="BK844" s="500"/>
      <c r="BL844" s="500"/>
      <c r="BM844" s="500"/>
      <c r="BN844" s="500"/>
      <c r="BO844" s="500"/>
      <c r="BP844" s="500"/>
      <c r="BQ844" s="500"/>
      <c r="BR844" s="500"/>
      <c r="BS844" s="500"/>
      <c r="BT844" s="500"/>
      <c r="BU844" s="500"/>
      <c r="BV844" s="500"/>
      <c r="BW844" s="500"/>
      <c r="BX844" s="500"/>
      <c r="BY844" s="500"/>
    </row>
    <row r="845" spans="57:90" x14ac:dyDescent="0.3">
      <c r="BE845" s="500"/>
      <c r="BF845" s="500"/>
      <c r="BG845" s="500"/>
      <c r="BH845" s="500"/>
      <c r="BI845" s="500"/>
      <c r="BJ845" s="500"/>
      <c r="BK845" s="500"/>
      <c r="BL845" s="500"/>
      <c r="BM845" s="500"/>
      <c r="BN845" s="500"/>
      <c r="BO845" s="500"/>
      <c r="BP845" s="500"/>
      <c r="BQ845" s="500"/>
      <c r="BR845" s="500"/>
      <c r="BS845" s="500"/>
      <c r="BT845" s="500"/>
      <c r="BU845" s="500"/>
      <c r="BV845" s="500"/>
      <c r="BW845" s="500"/>
      <c r="BX845" s="500"/>
      <c r="BY845" s="500"/>
    </row>
    <row r="846" spans="57:90" x14ac:dyDescent="0.3">
      <c r="BE846" s="500"/>
      <c r="BF846" s="500"/>
      <c r="BG846" s="500"/>
      <c r="BH846" s="500"/>
      <c r="BI846" s="500"/>
      <c r="BJ846" s="500"/>
      <c r="BK846" s="500"/>
      <c r="BL846" s="500"/>
      <c r="BM846" s="500"/>
      <c r="BN846" s="500"/>
      <c r="BO846" s="500"/>
      <c r="BP846" s="500"/>
      <c r="BQ846" s="500"/>
      <c r="BR846" s="500"/>
      <c r="BS846" s="500"/>
      <c r="BT846" s="500"/>
      <c r="BU846" s="500"/>
      <c r="BV846" s="500"/>
      <c r="BW846" s="500"/>
      <c r="BX846" s="500"/>
      <c r="BY846" s="500"/>
    </row>
    <row r="847" spans="57:90" x14ac:dyDescent="0.3">
      <c r="BE847" s="500"/>
      <c r="BF847" s="500"/>
      <c r="BG847" s="500"/>
      <c r="BH847" s="500"/>
      <c r="BI847" s="500"/>
      <c r="BJ847" s="500"/>
      <c r="BK847" s="500"/>
      <c r="BL847" s="500"/>
      <c r="BM847" s="500"/>
      <c r="BN847" s="500"/>
      <c r="BO847" s="500"/>
      <c r="BP847" s="500"/>
      <c r="BQ847" s="500"/>
      <c r="BR847" s="500"/>
      <c r="BS847" s="500"/>
      <c r="BT847" s="500"/>
      <c r="BU847" s="500"/>
      <c r="BV847" s="500"/>
      <c r="BW847" s="500"/>
      <c r="BX847" s="500"/>
      <c r="BY847" s="500"/>
    </row>
  </sheetData>
  <mergeCells count="60">
    <mergeCell ref="BR812:BV812"/>
    <mergeCell ref="BR813:BV813"/>
    <mergeCell ref="BR815:BV815"/>
    <mergeCell ref="BI814:BN814"/>
    <mergeCell ref="BR814:BV814"/>
    <mergeCell ref="BI813:BN813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AK716:AN716"/>
    <mergeCell ref="AK726:AN726"/>
    <mergeCell ref="AV775:AX775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715:AV715"/>
    <mergeCell ref="AK717:AN717"/>
    <mergeCell ref="AK718:AN718"/>
    <mergeCell ref="AK719:AN719"/>
    <mergeCell ref="AK720:AN720"/>
    <mergeCell ref="AS786:BH786"/>
    <mergeCell ref="H748:J748"/>
    <mergeCell ref="AK725:AN725"/>
    <mergeCell ref="BI816:BN816"/>
    <mergeCell ref="AT811:AX811"/>
    <mergeCell ref="AT812:AX812"/>
    <mergeCell ref="AT813:AZ813"/>
    <mergeCell ref="BA808:BE808"/>
    <mergeCell ref="BG808:BP808"/>
    <mergeCell ref="BI810:BN810"/>
    <mergeCell ref="BI809:BN809"/>
    <mergeCell ref="BR816:BV816"/>
    <mergeCell ref="AV780:AY780"/>
    <mergeCell ref="BE787:BE788"/>
    <mergeCell ref="AV763:AX763"/>
    <mergeCell ref="BR808:BV809"/>
    <mergeCell ref="BR810:BV810"/>
    <mergeCell ref="AT790:AX790"/>
    <mergeCell ref="AT794:AZ794"/>
    <mergeCell ref="AT788:AY788"/>
    <mergeCell ref="AT791:AZ791"/>
    <mergeCell ref="AT807:BV807"/>
    <mergeCell ref="BG787:BG788"/>
    <mergeCell ref="AT789:AX789"/>
    <mergeCell ref="BP801:BT801"/>
    <mergeCell ref="BI815:BN815"/>
    <mergeCell ref="BR811:BV811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721:AP723 AR721:AR72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717"/>
  <sheetViews>
    <sheetView topLeftCell="A671" workbookViewId="0">
      <selection activeCell="AG29" sqref="AG29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+K705</f>
        <v>7689524</v>
      </c>
      <c r="AG16" s="187"/>
      <c r="AH16" s="201">
        <f>+AJ31</f>
        <v>24111.191772069185</v>
      </c>
      <c r="AI16" s="201"/>
      <c r="AJ16" s="202">
        <f>+S705</f>
        <v>107733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1630462</v>
      </c>
      <c r="AG17" s="188"/>
      <c r="AH17" s="149">
        <v>23656</v>
      </c>
      <c r="AI17" s="201"/>
      <c r="AJ17" s="148">
        <v>22379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2700036</v>
      </c>
      <c r="AG18" s="188"/>
      <c r="AH18" s="149">
        <v>21091</v>
      </c>
      <c r="AI18" s="201"/>
      <c r="AJ18" s="148">
        <v>41538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12020022</v>
      </c>
      <c r="AG19" s="188"/>
      <c r="AH19" s="188"/>
      <c r="AI19" s="188"/>
      <c r="AJ19" s="206">
        <f>SUM(AJ16:AJ18)</f>
        <v>171650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Table'!H702</f>
        <v>0.17413076637432115</v>
      </c>
      <c r="AG21" s="188"/>
      <c r="AH21" s="188"/>
      <c r="AI21" s="188"/>
      <c r="AJ21" s="208">
        <f>+AJ19/'Main Table'!AA702</f>
        <v>0.20712740296144522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+E705</f>
        <v>4852369</v>
      </c>
      <c r="AE27" s="155"/>
      <c r="AF27" s="186">
        <v>24943</v>
      </c>
      <c r="AG27" s="155"/>
      <c r="AH27" s="177">
        <f>+AD27/AD$31</f>
        <v>0.52064123272288176</v>
      </c>
      <c r="AI27" s="177"/>
      <c r="AJ27" s="155">
        <f>+AF27*AH27</f>
        <v>12986.354267806841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+G705</f>
        <v>2131015</v>
      </c>
      <c r="AE28" s="155"/>
      <c r="AF28" s="186">
        <v>23992</v>
      </c>
      <c r="AG28" s="155"/>
      <c r="AH28" s="177">
        <f>+AD28/AD$31</f>
        <v>0.22865002157728564</v>
      </c>
      <c r="AI28" s="177"/>
      <c r="AJ28" s="155">
        <f>+AF28*AH28</f>
        <v>5485.7713176822372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+I705</f>
        <v>706140</v>
      </c>
      <c r="AE29" s="155"/>
      <c r="AF29" s="186">
        <v>19806</v>
      </c>
      <c r="AG29" s="155"/>
      <c r="AH29" s="177">
        <f>+AD29/AD$31</f>
        <v>7.5766208232501631E-2</v>
      </c>
      <c r="AI29" s="177"/>
      <c r="AJ29" s="155">
        <f>+AF29*AH29</f>
        <v>1500.6255202529273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1630462</v>
      </c>
      <c r="AE30" s="237"/>
      <c r="AF30" s="155">
        <f>+AH17</f>
        <v>23656</v>
      </c>
      <c r="AG30" s="237"/>
      <c r="AH30" s="177">
        <f>+AD30/AD$31</f>
        <v>0.17494253746733096</v>
      </c>
      <c r="AI30" s="237"/>
      <c r="AJ30" s="155">
        <f>+AF30*AH30</f>
        <v>4138.4406663271811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9319986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24111.191772069185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Table'!AA702</f>
        <v>828717</v>
      </c>
      <c r="AJ49" s="56">
        <f>+AJ19</f>
        <v>171650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171650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657067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275968.14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381098.86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0.45986610628236174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703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699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702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3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3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3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3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3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3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3">
      <c r="C700" s="158">
        <f t="shared" si="117"/>
        <v>44599</v>
      </c>
      <c r="E700" s="241"/>
      <c r="F700" s="7"/>
      <c r="G700" s="7"/>
      <c r="H700" s="7"/>
      <c r="I700" s="7"/>
      <c r="J700" s="244"/>
      <c r="K700" s="7"/>
      <c r="L700" s="6"/>
      <c r="M700" s="438"/>
      <c r="N700" s="29"/>
      <c r="O700" s="29"/>
      <c r="P700" s="29"/>
      <c r="Q700" s="332"/>
      <c r="R700" s="6"/>
      <c r="S700" s="7"/>
      <c r="T700" s="6"/>
      <c r="U700" s="243"/>
      <c r="Y700" s="56"/>
    </row>
    <row r="701" spans="3:25" x14ac:dyDescent="0.3">
      <c r="C701" s="158">
        <f t="shared" si="117"/>
        <v>44600</v>
      </c>
      <c r="E701" s="241"/>
      <c r="F701" s="7"/>
      <c r="G701" s="7"/>
      <c r="H701" s="7"/>
      <c r="I701" s="7"/>
      <c r="J701" s="244"/>
      <c r="K701" s="7"/>
      <c r="L701" s="6"/>
      <c r="M701" s="438"/>
      <c r="N701" s="29"/>
      <c r="O701" s="29"/>
      <c r="P701" s="29"/>
      <c r="Q701" s="332"/>
      <c r="R701" s="6"/>
      <c r="S701" s="7"/>
      <c r="T701" s="6"/>
      <c r="U701" s="243"/>
      <c r="Y701" s="56"/>
    </row>
    <row r="702" spans="3:25" x14ac:dyDescent="0.3">
      <c r="C702" s="158">
        <f t="shared" si="117"/>
        <v>44601</v>
      </c>
      <c r="E702" s="241"/>
      <c r="F702" s="7"/>
      <c r="G702" s="7"/>
      <c r="H702" s="7"/>
      <c r="I702" s="7"/>
      <c r="J702" s="244"/>
      <c r="K702" s="7"/>
      <c r="L702" s="6"/>
      <c r="M702" s="438"/>
      <c r="N702" s="29"/>
      <c r="O702" s="29"/>
      <c r="P702" s="29"/>
      <c r="Q702" s="332"/>
      <c r="R702" s="6"/>
      <c r="S702" s="7"/>
      <c r="T702" s="6"/>
      <c r="U702" s="243"/>
      <c r="Y702" s="56"/>
    </row>
    <row r="703" spans="3:25" ht="15" thickBot="1" x14ac:dyDescent="0.35">
      <c r="C703" s="157">
        <f t="shared" si="93"/>
        <v>44602</v>
      </c>
      <c r="E703" s="245"/>
      <c r="F703" s="246"/>
      <c r="G703" s="246"/>
      <c r="H703" s="246"/>
      <c r="I703" s="246"/>
      <c r="J703" s="246"/>
      <c r="K703" s="246"/>
      <c r="L703" s="247"/>
      <c r="M703" s="248"/>
      <c r="N703" s="248"/>
      <c r="O703" s="248"/>
      <c r="P703" s="248"/>
      <c r="Q703" s="331"/>
      <c r="R703" s="247"/>
      <c r="S703" s="247"/>
      <c r="T703" s="247"/>
      <c r="U703" s="249"/>
      <c r="W703">
        <f>+W405+1</f>
        <v>396</v>
      </c>
      <c r="Y703" s="59"/>
    </row>
    <row r="704" spans="3:25" x14ac:dyDescent="0.3">
      <c r="E704" s="56"/>
      <c r="F704" s="1"/>
      <c r="G704" s="56"/>
      <c r="H704" s="56"/>
      <c r="I704" s="56"/>
      <c r="J704" s="1"/>
      <c r="K704" s="56"/>
      <c r="S704" s="56"/>
    </row>
    <row r="705" spans="3:41" x14ac:dyDescent="0.3">
      <c r="C705" s="166" t="s">
        <v>73</v>
      </c>
      <c r="E705" s="56">
        <f>+E699</f>
        <v>4852369</v>
      </c>
      <c r="F705" s="56"/>
      <c r="G705" s="56">
        <f t="shared" ref="G705:U705" si="178">+G699</f>
        <v>2131015</v>
      </c>
      <c r="H705" s="56">
        <f t="shared" si="178"/>
        <v>0</v>
      </c>
      <c r="I705" s="56">
        <f t="shared" si="178"/>
        <v>706140</v>
      </c>
      <c r="J705" s="56">
        <f t="shared" si="178"/>
        <v>0</v>
      </c>
      <c r="K705" s="56">
        <f t="shared" si="178"/>
        <v>7689524</v>
      </c>
      <c r="L705" s="56">
        <f t="shared" si="178"/>
        <v>0</v>
      </c>
      <c r="M705" s="56">
        <f t="shared" si="178"/>
        <v>8.7116324698538862E-4</v>
      </c>
      <c r="N705" s="56">
        <f t="shared" si="178"/>
        <v>0</v>
      </c>
      <c r="O705" s="56">
        <f t="shared" si="178"/>
        <v>0</v>
      </c>
      <c r="P705" s="56">
        <f t="shared" si="178"/>
        <v>0</v>
      </c>
      <c r="Q705" s="56">
        <f t="shared" si="178"/>
        <v>6693</v>
      </c>
      <c r="R705" s="56">
        <f t="shared" si="178"/>
        <v>0</v>
      </c>
      <c r="S705" s="56">
        <f t="shared" si="178"/>
        <v>107733</v>
      </c>
      <c r="T705" s="56">
        <f t="shared" si="178"/>
        <v>0</v>
      </c>
      <c r="U705" s="56">
        <f t="shared" si="178"/>
        <v>2.402125115017657E-2</v>
      </c>
      <c r="V705" s="56">
        <f>+V259</f>
        <v>0</v>
      </c>
    </row>
    <row r="706" spans="3:41" x14ac:dyDescent="0.3">
      <c r="E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</row>
    <row r="707" spans="3:41" x14ac:dyDescent="0.3">
      <c r="E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3:41" x14ac:dyDescent="0.3">
      <c r="C708" s="111"/>
      <c r="D708" s="112"/>
      <c r="E708" s="349"/>
      <c r="F708" s="10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</row>
    <row r="709" spans="3:41" x14ac:dyDescent="0.3">
      <c r="E709" s="56"/>
      <c r="K709" s="56"/>
      <c r="Q709" s="56"/>
    </row>
    <row r="710" spans="3:41" x14ac:dyDescent="0.3">
      <c r="D710" s="549" t="s">
        <v>26</v>
      </c>
      <c r="E710" t="s">
        <v>158</v>
      </c>
      <c r="K710" s="549"/>
      <c r="Q710" s="56"/>
      <c r="S710" s="59"/>
    </row>
    <row r="712" spans="3:41" x14ac:dyDescent="0.3">
      <c r="U712" s="549"/>
    </row>
    <row r="713" spans="3:41" x14ac:dyDescent="0.3">
      <c r="AO713" s="1">
        <v>3797000</v>
      </c>
    </row>
    <row r="714" spans="3:41" x14ac:dyDescent="0.3">
      <c r="C714" s="1"/>
    </row>
    <row r="715" spans="3:41" x14ac:dyDescent="0.3">
      <c r="C715" s="1"/>
      <c r="AO715" s="1">
        <v>30000</v>
      </c>
    </row>
    <row r="716" spans="3:41" x14ac:dyDescent="0.3">
      <c r="C716" s="59"/>
    </row>
    <row r="717" spans="3:41" x14ac:dyDescent="0.3">
      <c r="AO717" s="235">
        <f>+AO715/AO713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693"/>
  <sheetViews>
    <sheetView topLeftCell="A633" workbookViewId="0">
      <selection activeCell="I21" sqref="I21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667" t="s">
        <v>101</v>
      </c>
      <c r="U3" s="668"/>
      <c r="V3" s="668"/>
      <c r="W3" s="668"/>
      <c r="X3" s="668"/>
      <c r="Y3" s="668"/>
      <c r="Z3" s="668"/>
      <c r="AA3" s="668"/>
      <c r="AB3" s="668"/>
      <c r="AC3" s="668"/>
      <c r="AD3" s="669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3.60063231082592E-2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670" t="s">
        <v>91</v>
      </c>
      <c r="F15" s="670"/>
      <c r="G15" s="670"/>
      <c r="H15" s="670"/>
      <c r="I15" s="670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676" t="s">
        <v>44</v>
      </c>
      <c r="E18" s="677"/>
      <c r="F18" s="677"/>
      <c r="G18" s="677"/>
      <c r="H18" s="677"/>
      <c r="I18" s="677"/>
      <c r="J18" s="677"/>
      <c r="K18" s="677"/>
      <c r="L18" s="677"/>
      <c r="M18" s="677"/>
      <c r="N18" s="677"/>
      <c r="O18" s="678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679" t="s">
        <v>67</v>
      </c>
      <c r="F19" s="679"/>
      <c r="G19" s="679"/>
      <c r="H19" s="679"/>
      <c r="I19" s="134" t="s">
        <v>66</v>
      </c>
      <c r="J19" s="135"/>
      <c r="K19" s="684" t="s">
        <v>64</v>
      </c>
      <c r="L19" s="684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Table'!H688</f>
        <v>66563351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Table'!AA702</f>
        <v>828717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20112</v>
      </c>
      <c r="J22" s="116"/>
      <c r="K22" s="127"/>
      <c r="L22" s="238">
        <v>20549</v>
      </c>
      <c r="M22" s="127"/>
      <c r="N22" s="147">
        <f>+(I22-L22)/I22</f>
        <v>-2.1728321400159109E-2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65714522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Table'!AP702</f>
        <v>47998370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680" t="s">
        <v>47</v>
      </c>
      <c r="E25" s="681"/>
      <c r="F25" s="681"/>
      <c r="G25" s="681"/>
      <c r="H25" s="681"/>
      <c r="I25" s="119">
        <f>+I23-I24</f>
        <v>17716152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47998370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680" t="s">
        <v>44</v>
      </c>
      <c r="E27" s="681"/>
      <c r="F27" s="681"/>
      <c r="G27" s="681"/>
      <c r="H27" s="681"/>
      <c r="I27" s="136">
        <f>+I25+I26</f>
        <v>65714522</v>
      </c>
      <c r="J27" s="116"/>
      <c r="K27" s="685">
        <v>65217108</v>
      </c>
      <c r="L27" s="685"/>
      <c r="M27" s="127"/>
      <c r="N27" s="137">
        <f>+I27-K27</f>
        <v>497414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682" t="s">
        <v>61</v>
      </c>
      <c r="F28" s="682"/>
      <c r="G28" s="682"/>
      <c r="H28" s="124"/>
      <c r="I28" s="232">
        <f>+I27/I32</f>
        <v>0.95198828070216412</v>
      </c>
      <c r="J28" s="127"/>
      <c r="K28" s="127"/>
      <c r="L28" s="127"/>
      <c r="M28" s="98"/>
      <c r="N28" s="463">
        <f>+N27/K27</f>
        <v>7.6270477985623036E-3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691" t="s">
        <v>101</v>
      </c>
      <c r="F31" s="692"/>
      <c r="G31" s="692"/>
      <c r="H31" s="692"/>
      <c r="I31" s="692"/>
      <c r="J31" s="693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686">
        <f>+'Main Table'!H702</f>
        <v>69028709</v>
      </c>
      <c r="J32" s="686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687">
        <f>+I27</f>
        <v>65714522</v>
      </c>
      <c r="J34" s="688"/>
      <c r="K34" s="22"/>
      <c r="L34" s="25">
        <f>+I34/$I$32</f>
        <v>0.95198828070216412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694">
        <f>+I21</f>
        <v>828717</v>
      </c>
      <c r="J35" s="695"/>
      <c r="K35" s="22"/>
      <c r="L35" s="25">
        <f>+I35/$I$32</f>
        <v>1.2005396189576717E-2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683" t="s">
        <v>101</v>
      </c>
      <c r="F36" s="683"/>
      <c r="G36" s="683"/>
      <c r="H36" s="233"/>
      <c r="I36" s="689">
        <f>+I32-I34-I35</f>
        <v>2485470</v>
      </c>
      <c r="J36" s="690"/>
      <c r="K36" s="259"/>
      <c r="L36" s="234">
        <f>+I36/$I$32</f>
        <v>3.60063231082592E-2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671" t="s">
        <v>114</v>
      </c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3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674" t="s">
        <v>67</v>
      </c>
      <c r="F42" s="674"/>
      <c r="G42" s="674"/>
      <c r="H42" s="674"/>
      <c r="I42" s="260" t="s">
        <v>66</v>
      </c>
      <c r="J42" s="261"/>
      <c r="K42" s="675" t="s">
        <v>35</v>
      </c>
      <c r="L42" s="675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Table'!AP720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97" t="s">
        <v>47</v>
      </c>
      <c r="E48" s="698"/>
      <c r="F48" s="698"/>
      <c r="G48" s="698"/>
      <c r="H48" s="698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97" t="s">
        <v>44</v>
      </c>
      <c r="E50" s="698"/>
      <c r="F50" s="698"/>
      <c r="G50" s="698"/>
      <c r="H50" s="698"/>
      <c r="I50" s="340">
        <f>+I48+I49</f>
        <v>22172</v>
      </c>
      <c r="J50" s="336"/>
      <c r="K50" s="699">
        <v>30167</v>
      </c>
      <c r="L50" s="699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700" t="s">
        <v>61</v>
      </c>
      <c r="F51" s="700"/>
      <c r="G51" s="700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63" t="s">
        <v>115</v>
      </c>
      <c r="F54" s="664"/>
      <c r="G54" s="664"/>
      <c r="H54" s="664"/>
      <c r="I54" s="664"/>
      <c r="J54" s="665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701">
        <f>+K50</f>
        <v>30167</v>
      </c>
      <c r="J55" s="701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702">
        <f>+I50</f>
        <v>22172</v>
      </c>
      <c r="J57" s="703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704">
        <f>+I44</f>
        <v>1836</v>
      </c>
      <c r="J58" s="705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6" t="s">
        <v>101</v>
      </c>
      <c r="F59" s="706"/>
      <c r="G59" s="706"/>
      <c r="H59" s="267"/>
      <c r="I59" s="666">
        <f>+I55-I57-I58</f>
        <v>6159</v>
      </c>
      <c r="J59" s="707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8">
        <f>+I45</f>
        <v>1397</v>
      </c>
      <c r="J60" s="708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666">
        <f>+I59-I60</f>
        <v>4762</v>
      </c>
      <c r="J61" s="666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63" t="s">
        <v>104</v>
      </c>
      <c r="F64" s="664"/>
      <c r="G64" s="664"/>
      <c r="H64" s="664"/>
      <c r="I64" s="664"/>
      <c r="J64" s="664"/>
      <c r="K64" s="664"/>
      <c r="L64" s="664"/>
      <c r="M64" s="665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96">
        <v>11690000</v>
      </c>
      <c r="J65" s="696"/>
      <c r="K65" s="696"/>
      <c r="L65" s="696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662" t="s">
        <v>95</v>
      </c>
      <c r="G67" s="662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725" t="s">
        <v>118</v>
      </c>
      <c r="E72" s="726"/>
      <c r="F72" s="726"/>
      <c r="G72" s="726"/>
      <c r="H72" s="726"/>
      <c r="I72" s="726"/>
      <c r="J72" s="726"/>
      <c r="K72" s="726"/>
      <c r="L72" s="726"/>
      <c r="M72" s="726"/>
      <c r="N72" s="726"/>
      <c r="O72" s="727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728" t="s">
        <v>67</v>
      </c>
      <c r="F73" s="728"/>
      <c r="G73" s="728"/>
      <c r="H73" s="728"/>
      <c r="I73" s="355" t="s">
        <v>66</v>
      </c>
      <c r="J73" s="356"/>
      <c r="K73" s="729" t="s">
        <v>35</v>
      </c>
      <c r="L73" s="729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Table'!AP761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730" t="s">
        <v>47</v>
      </c>
      <c r="E79" s="731"/>
      <c r="F79" s="731"/>
      <c r="G79" s="731"/>
      <c r="H79" s="731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730" t="s">
        <v>44</v>
      </c>
      <c r="E81" s="731"/>
      <c r="F81" s="731"/>
      <c r="G81" s="731"/>
      <c r="H81" s="731"/>
      <c r="I81" s="370">
        <f>+I79+I80</f>
        <v>36684</v>
      </c>
      <c r="J81" s="363"/>
      <c r="K81" s="733">
        <v>48675</v>
      </c>
      <c r="L81" s="733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732" t="s">
        <v>61</v>
      </c>
      <c r="F82" s="732"/>
      <c r="G82" s="732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3.60063231082592E-2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3.60063231082592E-2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3.60063231082592E-2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3.60063231082592E-2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657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3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3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3">
      <c r="O648" s="98"/>
      <c r="T648" s="250"/>
      <c r="U648" s="252">
        <f t="shared" ref="U648:U656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3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3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3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3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3">
      <c r="O653" s="98"/>
      <c r="T653" s="250"/>
      <c r="U653" s="252">
        <f t="shared" si="47"/>
        <v>44598</v>
      </c>
      <c r="V653" s="6"/>
      <c r="W653" s="580">
        <f>+I$36</f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3">
      <c r="O654" s="98"/>
      <c r="T654" s="250"/>
      <c r="U654" s="252">
        <f t="shared" si="47"/>
        <v>44599</v>
      </c>
      <c r="V654" s="6"/>
      <c r="W654" s="580"/>
      <c r="X654" s="581"/>
      <c r="Y654" s="44"/>
      <c r="Z654" s="581"/>
      <c r="AA654" s="582"/>
      <c r="AB654" s="581"/>
      <c r="AC654" s="583"/>
      <c r="AD654" s="251"/>
    </row>
    <row r="655" spans="15:30" x14ac:dyDescent="0.3">
      <c r="O655" s="98"/>
      <c r="T655" s="250"/>
      <c r="U655" s="252">
        <f t="shared" si="47"/>
        <v>44600</v>
      </c>
      <c r="V655" s="6"/>
      <c r="W655" s="580"/>
      <c r="X655" s="581"/>
      <c r="Y655" s="44"/>
      <c r="Z655" s="581"/>
      <c r="AA655" s="582"/>
      <c r="AB655" s="581"/>
      <c r="AC655" s="583"/>
      <c r="AD655" s="251"/>
    </row>
    <row r="656" spans="15:30" x14ac:dyDescent="0.3">
      <c r="O656" s="98"/>
      <c r="T656" s="250"/>
      <c r="U656" s="252">
        <f t="shared" si="47"/>
        <v>44601</v>
      </c>
      <c r="V656" s="6"/>
      <c r="W656" s="253"/>
      <c r="X656" s="6"/>
      <c r="Y656" s="44"/>
      <c r="Z656" s="6"/>
      <c r="AA656" s="254"/>
      <c r="AB656" s="6"/>
      <c r="AC656" s="258"/>
      <c r="AD656" s="251"/>
    </row>
    <row r="657" spans="4:36" ht="15" thickBot="1" x14ac:dyDescent="0.35">
      <c r="O657" s="98"/>
      <c r="T657" s="255"/>
      <c r="U657" s="350">
        <f t="shared" si="25"/>
        <v>44602</v>
      </c>
      <c r="V657" s="247"/>
      <c r="W657" s="351"/>
      <c r="X657" s="247"/>
      <c r="Y657" s="256"/>
      <c r="Z657" s="247"/>
      <c r="AA657" s="352"/>
      <c r="AB657" s="247"/>
      <c r="AC657" s="353"/>
      <c r="AD657" s="257"/>
    </row>
    <row r="658" spans="4:36" x14ac:dyDescent="0.3">
      <c r="O658" s="98"/>
    </row>
    <row r="659" spans="4:36" x14ac:dyDescent="0.3">
      <c r="O659" s="98"/>
      <c r="P659" s="57"/>
      <c r="Q659" s="57"/>
      <c r="R659" s="57"/>
    </row>
    <row r="660" spans="4:36" x14ac:dyDescent="0.3">
      <c r="O660" s="98"/>
    </row>
    <row r="661" spans="4:36" ht="15" thickBot="1" x14ac:dyDescent="0.35">
      <c r="O661" s="98"/>
    </row>
    <row r="662" spans="4:36" ht="15.6" thickTop="1" thickBot="1" x14ac:dyDescent="0.35">
      <c r="Q662" s="441"/>
      <c r="R662" s="442"/>
      <c r="S662" s="442"/>
      <c r="T662" s="442"/>
      <c r="U662" s="442"/>
      <c r="V662" s="442"/>
      <c r="W662" s="442"/>
      <c r="X662" s="442"/>
      <c r="Y662" s="442"/>
      <c r="Z662" s="442"/>
      <c r="AA662" s="442"/>
      <c r="AB662" s="443"/>
    </row>
    <row r="663" spans="4:36" ht="15" thickBot="1" x14ac:dyDescent="0.35">
      <c r="E663" s="712" t="s">
        <v>106</v>
      </c>
      <c r="F663" s="713"/>
      <c r="G663" s="713"/>
      <c r="H663" s="713"/>
      <c r="I663" s="713"/>
      <c r="J663" s="713"/>
      <c r="K663" s="713"/>
      <c r="L663" s="713"/>
      <c r="M663" s="714"/>
      <c r="Q663" s="444"/>
      <c r="R663" s="6"/>
      <c r="S663" s="6"/>
      <c r="T663" s="6"/>
      <c r="U663" s="5" t="s">
        <v>132</v>
      </c>
      <c r="V663" s="5"/>
      <c r="W663" s="5"/>
      <c r="X663" s="5"/>
      <c r="Y663" s="5"/>
      <c r="Z663" s="5"/>
      <c r="AA663" s="5" t="s">
        <v>28</v>
      </c>
      <c r="AB663" s="445"/>
    </row>
    <row r="664" spans="4:36" x14ac:dyDescent="0.3">
      <c r="E664" s="395"/>
      <c r="F664" s="396" t="s">
        <v>107</v>
      </c>
      <c r="G664" s="396"/>
      <c r="H664" s="396"/>
      <c r="I664" s="715">
        <v>21477737</v>
      </c>
      <c r="J664" s="715"/>
      <c r="K664" s="715"/>
      <c r="L664" s="715"/>
      <c r="M664" s="397"/>
      <c r="Q664" s="444"/>
      <c r="R664" s="437" t="s">
        <v>134</v>
      </c>
      <c r="S664" s="6"/>
      <c r="T664" s="6"/>
      <c r="U664" s="437" t="s">
        <v>133</v>
      </c>
      <c r="V664" s="5"/>
      <c r="W664" s="437" t="s">
        <v>20</v>
      </c>
      <c r="X664" s="5"/>
      <c r="Y664" s="437" t="s">
        <v>4</v>
      </c>
      <c r="Z664" s="5"/>
      <c r="AA664" s="446" t="s">
        <v>131</v>
      </c>
      <c r="AB664" s="445"/>
    </row>
    <row r="665" spans="4:36" x14ac:dyDescent="0.3">
      <c r="E665" s="395"/>
      <c r="F665" s="396" t="s">
        <v>97</v>
      </c>
      <c r="G665" s="396"/>
      <c r="H665" s="396"/>
      <c r="I665" s="396"/>
      <c r="J665" s="396"/>
      <c r="K665" s="396"/>
      <c r="L665" s="398">
        <f>+I677/I664</f>
        <v>4.5847474526762295E-4</v>
      </c>
      <c r="M665" s="397"/>
      <c r="Q665" s="444"/>
      <c r="R665" s="6" t="s">
        <v>121</v>
      </c>
      <c r="S665" s="6"/>
      <c r="T665" s="6"/>
      <c r="U665" s="7">
        <v>2003</v>
      </c>
      <c r="V665" s="6"/>
      <c r="W665" s="7">
        <v>389666</v>
      </c>
      <c r="X665" s="6"/>
      <c r="Y665" s="7">
        <v>31257</v>
      </c>
      <c r="Z665" s="6"/>
      <c r="AA665" s="253">
        <f>+AJ665</f>
        <v>19500</v>
      </c>
      <c r="AB665" s="445"/>
      <c r="AJ665" s="1">
        <v>19500</v>
      </c>
    </row>
    <row r="666" spans="4:36" x14ac:dyDescent="0.3">
      <c r="E666" s="395"/>
      <c r="F666" s="716" t="s">
        <v>95</v>
      </c>
      <c r="G666" s="716"/>
      <c r="H666" s="396"/>
      <c r="I666" s="396"/>
      <c r="J666" s="396"/>
      <c r="K666" s="396"/>
      <c r="L666" s="399">
        <f>+I677/(I664/100000)</f>
        <v>45.847474526762298</v>
      </c>
      <c r="M666" s="397"/>
      <c r="Q666" s="444"/>
      <c r="R666" s="6" t="s">
        <v>122</v>
      </c>
      <c r="S666" s="6"/>
      <c r="T666" s="6"/>
      <c r="U666" s="7">
        <v>1913</v>
      </c>
      <c r="V666" s="6"/>
      <c r="W666" s="7">
        <v>169892</v>
      </c>
      <c r="X666" s="6"/>
      <c r="Y666" s="7">
        <v>13076</v>
      </c>
      <c r="Z666" s="6"/>
      <c r="AA666" s="253">
        <f t="shared" ref="AA666:AA674" si="54">+AJ666</f>
        <v>8900</v>
      </c>
      <c r="AB666" s="445"/>
      <c r="AJ666" s="1">
        <v>8900</v>
      </c>
    </row>
    <row r="667" spans="4:36" x14ac:dyDescent="0.3">
      <c r="E667" s="395"/>
      <c r="F667" s="400"/>
      <c r="G667" s="400"/>
      <c r="H667" s="396"/>
      <c r="I667" s="396"/>
      <c r="J667" s="396"/>
      <c r="K667" s="396"/>
      <c r="L667" s="399"/>
      <c r="M667" s="397"/>
      <c r="Q667" s="444"/>
      <c r="R667" s="6" t="s">
        <v>123</v>
      </c>
      <c r="S667" s="6"/>
      <c r="T667" s="6"/>
      <c r="U667" s="7">
        <v>1568</v>
      </c>
      <c r="V667" s="6"/>
      <c r="W667" s="7">
        <v>16606</v>
      </c>
      <c r="X667" s="6"/>
      <c r="Y667" s="7">
        <v>912</v>
      </c>
      <c r="Z667" s="6"/>
      <c r="AA667" s="253">
        <f t="shared" si="54"/>
        <v>1100</v>
      </c>
      <c r="AB667" s="445"/>
      <c r="AJ667" s="1">
        <v>1100</v>
      </c>
    </row>
    <row r="668" spans="4:36" x14ac:dyDescent="0.3">
      <c r="E668" s="395"/>
      <c r="F668" s="400" t="s">
        <v>108</v>
      </c>
      <c r="G668" s="400"/>
      <c r="H668" s="716" t="s">
        <v>109</v>
      </c>
      <c r="I668" s="716"/>
      <c r="J668" s="396"/>
      <c r="K668" s="396"/>
      <c r="L668" s="399"/>
      <c r="M668" s="397"/>
      <c r="Q668" s="444"/>
      <c r="R668" s="6" t="s">
        <v>56</v>
      </c>
      <c r="S668" s="6"/>
      <c r="T668" s="6"/>
      <c r="U668" s="7">
        <v>1561</v>
      </c>
      <c r="V668" s="6"/>
      <c r="W668" s="7">
        <v>107611</v>
      </c>
      <c r="X668" s="6"/>
      <c r="Y668" s="7">
        <v>7937</v>
      </c>
      <c r="Z668" s="6"/>
      <c r="AA668" s="253">
        <f t="shared" si="54"/>
        <v>7000</v>
      </c>
      <c r="AB668" s="445"/>
      <c r="AJ668" s="1">
        <v>7000</v>
      </c>
    </row>
    <row r="669" spans="4:36" ht="15" thickBot="1" x14ac:dyDescent="0.35">
      <c r="E669" s="401"/>
      <c r="F669" s="402"/>
      <c r="G669" s="402"/>
      <c r="H669" s="402"/>
      <c r="I669" s="402"/>
      <c r="J669" s="402"/>
      <c r="K669" s="402"/>
      <c r="L669" s="402"/>
      <c r="M669" s="403"/>
      <c r="Q669" s="444"/>
      <c r="R669" s="6" t="s">
        <v>128</v>
      </c>
      <c r="S669" s="6"/>
      <c r="T669" s="6"/>
      <c r="U669" s="7">
        <v>1435</v>
      </c>
      <c r="V669" s="6"/>
      <c r="W669" s="7">
        <v>10128</v>
      </c>
      <c r="X669" s="6"/>
      <c r="Y669" s="7">
        <v>541</v>
      </c>
      <c r="Z669" s="6"/>
      <c r="AA669" s="253">
        <f t="shared" si="54"/>
        <v>700</v>
      </c>
      <c r="AB669" s="445"/>
      <c r="AJ669" s="1">
        <v>700</v>
      </c>
    </row>
    <row r="670" spans="4:36" x14ac:dyDescent="0.3">
      <c r="Q670" s="444"/>
      <c r="R670" s="6" t="s">
        <v>124</v>
      </c>
      <c r="S670" s="6"/>
      <c r="T670" s="6"/>
      <c r="U670" s="7">
        <v>1288</v>
      </c>
      <c r="V670" s="6"/>
      <c r="W670" s="7">
        <v>45913</v>
      </c>
      <c r="X670" s="6"/>
      <c r="Y670" s="7">
        <v>4287</v>
      </c>
      <c r="Z670" s="6"/>
      <c r="AA670" s="253">
        <f t="shared" si="54"/>
        <v>3600</v>
      </c>
      <c r="AB670" s="445"/>
      <c r="AJ670" s="1">
        <v>3600</v>
      </c>
    </row>
    <row r="671" spans="4:36" ht="15" thickBot="1" x14ac:dyDescent="0.35">
      <c r="D671" s="78"/>
      <c r="E671" s="139"/>
      <c r="F671" s="139"/>
      <c r="G671" s="139"/>
      <c r="H671" s="139"/>
      <c r="I671" s="310"/>
      <c r="J671" s="78"/>
      <c r="K671" s="98"/>
      <c r="L671" s="98"/>
      <c r="M671" s="98"/>
      <c r="N671" s="98"/>
      <c r="Q671" s="444"/>
      <c r="R671" s="6" t="s">
        <v>129</v>
      </c>
      <c r="S671" s="6"/>
      <c r="T671" s="6"/>
      <c r="U671" s="7">
        <v>1129</v>
      </c>
      <c r="V671" s="6"/>
      <c r="W671" s="7">
        <v>52477</v>
      </c>
      <c r="X671" s="6"/>
      <c r="Y671" s="7">
        <v>3152</v>
      </c>
      <c r="Z671" s="6"/>
      <c r="AA671" s="253">
        <f t="shared" si="54"/>
        <v>4600</v>
      </c>
      <c r="AB671" s="445"/>
      <c r="AJ671" s="1">
        <v>4600</v>
      </c>
    </row>
    <row r="672" spans="4:36" ht="16.2" thickBot="1" x14ac:dyDescent="0.35">
      <c r="D672" s="381"/>
      <c r="E672" s="717" t="s">
        <v>119</v>
      </c>
      <c r="F672" s="718"/>
      <c r="G672" s="718"/>
      <c r="H672" s="718"/>
      <c r="I672" s="718"/>
      <c r="J672" s="719"/>
      <c r="K672" s="382"/>
      <c r="L672" s="394" t="s">
        <v>10</v>
      </c>
      <c r="M672" s="383"/>
      <c r="N672" s="98"/>
      <c r="Q672" s="444"/>
      <c r="R672" s="6" t="s">
        <v>125</v>
      </c>
      <c r="S672" s="6"/>
      <c r="T672" s="6"/>
      <c r="U672" s="7">
        <v>1118</v>
      </c>
      <c r="V672" s="6"/>
      <c r="W672" s="7">
        <v>10889</v>
      </c>
      <c r="X672" s="6"/>
      <c r="Y672" s="7">
        <v>505</v>
      </c>
      <c r="Z672" s="6"/>
      <c r="AA672" s="253">
        <f t="shared" si="54"/>
        <v>980</v>
      </c>
      <c r="AB672" s="445"/>
      <c r="AJ672" s="1">
        <v>980</v>
      </c>
    </row>
    <row r="673" spans="4:36" x14ac:dyDescent="0.3">
      <c r="D673" s="360"/>
      <c r="E673" s="384" t="s">
        <v>75</v>
      </c>
      <c r="F673" s="16"/>
      <c r="G673" s="16"/>
      <c r="H673" s="16"/>
      <c r="I673" s="720">
        <f>+K81</f>
        <v>48675</v>
      </c>
      <c r="J673" s="720"/>
      <c r="K673" s="16"/>
      <c r="L673" s="60">
        <f>+I673/$I$673</f>
        <v>1</v>
      </c>
      <c r="M673" s="385"/>
      <c r="N673" s="98"/>
      <c r="Q673" s="444"/>
      <c r="R673" s="6" t="s">
        <v>126</v>
      </c>
      <c r="S673" s="6"/>
      <c r="T673" s="6"/>
      <c r="U673" s="7">
        <v>1093</v>
      </c>
      <c r="V673" s="6"/>
      <c r="W673" s="7">
        <v>138546</v>
      </c>
      <c r="X673" s="6"/>
      <c r="Y673" s="7">
        <v>6770</v>
      </c>
      <c r="Z673" s="6"/>
      <c r="AA673" s="253">
        <f t="shared" si="54"/>
        <v>12700</v>
      </c>
      <c r="AB673" s="445"/>
      <c r="AJ673" s="1">
        <v>12700</v>
      </c>
    </row>
    <row r="674" spans="4:36" x14ac:dyDescent="0.3">
      <c r="D674" s="360"/>
      <c r="E674" s="384"/>
      <c r="F674" s="16"/>
      <c r="G674" s="16"/>
      <c r="H674" s="16"/>
      <c r="I674" s="16"/>
      <c r="J674" s="16"/>
      <c r="K674" s="16"/>
      <c r="L674" s="16"/>
      <c r="M674" s="385"/>
      <c r="N674" s="98"/>
      <c r="Q674" s="444"/>
      <c r="R674" s="6" t="s">
        <v>127</v>
      </c>
      <c r="S674" s="6"/>
      <c r="T674" s="6"/>
      <c r="U674" s="447">
        <v>1081</v>
      </c>
      <c r="V674" s="6"/>
      <c r="W674" s="447">
        <v>65337</v>
      </c>
      <c r="X674" s="6"/>
      <c r="Y674" s="447">
        <v>3108</v>
      </c>
      <c r="Z674" s="6"/>
      <c r="AA674" s="448">
        <f t="shared" si="54"/>
        <v>6100</v>
      </c>
      <c r="AB674" s="445"/>
      <c r="AJ674" s="439">
        <v>6100</v>
      </c>
    </row>
    <row r="675" spans="4:36" x14ac:dyDescent="0.3">
      <c r="D675" s="372"/>
      <c r="E675" s="15"/>
      <c r="F675" s="386" t="s">
        <v>100</v>
      </c>
      <c r="G675" s="386"/>
      <c r="H675" s="15"/>
      <c r="I675" s="721">
        <f>+I81</f>
        <v>36684</v>
      </c>
      <c r="J675" s="722"/>
      <c r="K675" s="15"/>
      <c r="L675" s="60">
        <f>+I675/$I$673</f>
        <v>0.75365177195685673</v>
      </c>
      <c r="M675" s="365"/>
      <c r="N675" s="98"/>
      <c r="Q675" s="444"/>
      <c r="R675" s="5" t="s">
        <v>31</v>
      </c>
      <c r="S675" s="6"/>
      <c r="T675" s="6"/>
      <c r="U675" s="253">
        <f>+W675/(AA675/100)</f>
        <v>1545.0521632402579</v>
      </c>
      <c r="V675" s="6"/>
      <c r="W675" s="253">
        <f>SUM(W665:W674)</f>
        <v>1007065</v>
      </c>
      <c r="X675" s="6"/>
      <c r="Y675" s="253">
        <f>SUM(Y665:Y674)</f>
        <v>71545</v>
      </c>
      <c r="Z675" s="6"/>
      <c r="AA675" s="253">
        <f>SUM(AA665:AA674)</f>
        <v>65180</v>
      </c>
      <c r="AB675" s="445"/>
      <c r="AJ675" s="56">
        <f>SUM(AJ665:AJ674)</f>
        <v>65180</v>
      </c>
    </row>
    <row r="676" spans="4:36" x14ac:dyDescent="0.3">
      <c r="D676" s="372"/>
      <c r="E676" s="15"/>
      <c r="F676" s="15" t="s">
        <v>76</v>
      </c>
      <c r="G676" s="15"/>
      <c r="H676" s="15"/>
      <c r="I676" s="723">
        <f>+I75</f>
        <v>2144</v>
      </c>
      <c r="J676" s="724"/>
      <c r="K676" s="15"/>
      <c r="L676" s="60">
        <f>+I676/$I$673</f>
        <v>4.4047252182845401E-2</v>
      </c>
      <c r="M676" s="365"/>
      <c r="N676" s="98"/>
      <c r="Q676" s="444"/>
      <c r="R676" s="5"/>
      <c r="S676" s="6"/>
      <c r="T676" s="6"/>
      <c r="U676" s="6"/>
      <c r="V676" s="6"/>
      <c r="W676" s="253"/>
      <c r="X676" s="6"/>
      <c r="Y676" s="253"/>
      <c r="Z676" s="6"/>
      <c r="AA676" s="6"/>
      <c r="AB676" s="445"/>
      <c r="AJ676" s="56"/>
    </row>
    <row r="677" spans="4:36" ht="15" thickBot="1" x14ac:dyDescent="0.35">
      <c r="D677" s="372"/>
      <c r="E677" s="709" t="s">
        <v>101</v>
      </c>
      <c r="F677" s="709"/>
      <c r="G677" s="709"/>
      <c r="H677" s="15"/>
      <c r="I677" s="710">
        <f>+I673-I675-I676</f>
        <v>9847</v>
      </c>
      <c r="J677" s="711"/>
      <c r="K677" s="387"/>
      <c r="L677" s="388">
        <f>+I677/$I$673</f>
        <v>0.20230097586029788</v>
      </c>
      <c r="M677" s="365"/>
      <c r="N677" s="98"/>
      <c r="Q677" s="444"/>
      <c r="R677" s="5" t="s">
        <v>57</v>
      </c>
      <c r="S677" s="6"/>
      <c r="T677" s="6"/>
      <c r="U677" s="7">
        <v>7441</v>
      </c>
      <c r="V677" s="6"/>
      <c r="W677" s="7">
        <f>+'Main Table'!H106</f>
        <v>3029734</v>
      </c>
      <c r="X677" s="6"/>
      <c r="Y677" s="7">
        <f>+'Main Table'!AA106</f>
        <v>129682</v>
      </c>
      <c r="Z677" s="6"/>
      <c r="AA677" s="253">
        <f>+AJ677</f>
        <v>333000</v>
      </c>
      <c r="AB677" s="445"/>
      <c r="AJ677" s="56">
        <v>333000</v>
      </c>
    </row>
    <row r="678" spans="4:36" ht="15.6" thickTop="1" thickBot="1" x14ac:dyDescent="0.35">
      <c r="D678" s="372"/>
      <c r="E678" s="389"/>
      <c r="F678" s="389"/>
      <c r="G678" s="389"/>
      <c r="H678" s="15"/>
      <c r="I678" s="390"/>
      <c r="J678" s="389"/>
      <c r="K678" s="387"/>
      <c r="L678" s="391"/>
      <c r="M678" s="365"/>
      <c r="N678" s="98"/>
      <c r="Q678" s="444"/>
      <c r="R678" s="5" t="s">
        <v>130</v>
      </c>
      <c r="S678" s="6"/>
      <c r="T678" s="6"/>
      <c r="U678" s="449"/>
      <c r="V678" s="6"/>
      <c r="W678" s="450">
        <f>+W675/W677</f>
        <v>0.33239386692033029</v>
      </c>
      <c r="X678" s="6"/>
      <c r="Y678" s="450">
        <f>+Y675/Y677</f>
        <v>0.55169568637127742</v>
      </c>
      <c r="Z678" s="6"/>
      <c r="AA678" s="450">
        <f>+AA675/AA677</f>
        <v>0.19573573573573574</v>
      </c>
      <c r="AB678" s="445"/>
      <c r="AJ678" s="440">
        <f>+AJ675/AJ677</f>
        <v>0.19573573573573574</v>
      </c>
    </row>
    <row r="679" spans="4:36" ht="15.6" thickTop="1" thickBot="1" x14ac:dyDescent="0.35">
      <c r="D679" s="392"/>
      <c r="E679" s="393"/>
      <c r="F679" s="393"/>
      <c r="G679" s="393"/>
      <c r="H679" s="393"/>
      <c r="I679" s="393"/>
      <c r="J679" s="393"/>
      <c r="K679" s="393"/>
      <c r="L679" s="393"/>
      <c r="M679" s="380"/>
      <c r="N679" s="98"/>
      <c r="Q679" s="451"/>
      <c r="R679" s="452"/>
      <c r="S679" s="452"/>
      <c r="T679" s="452"/>
      <c r="U679" s="452"/>
      <c r="V679" s="452"/>
      <c r="W679" s="452"/>
      <c r="X679" s="452"/>
      <c r="Y679" s="452"/>
      <c r="Z679" s="452"/>
      <c r="AA679" s="452"/>
      <c r="AB679" s="453"/>
    </row>
    <row r="683" spans="4:36" x14ac:dyDescent="0.3">
      <c r="F683" s="1">
        <v>1248371</v>
      </c>
    </row>
    <row r="684" spans="4:36" x14ac:dyDescent="0.3">
      <c r="W684" s="1"/>
    </row>
    <row r="685" spans="4:36" x14ac:dyDescent="0.3">
      <c r="F685">
        <v>700</v>
      </c>
    </row>
    <row r="686" spans="4:36" x14ac:dyDescent="0.3">
      <c r="F686" s="76">
        <f>+F685/F683</f>
        <v>5.6073074430597954E-4</v>
      </c>
    </row>
    <row r="688" spans="4:36" x14ac:dyDescent="0.3">
      <c r="F688" s="1">
        <v>60000</v>
      </c>
    </row>
    <row r="689" spans="6:6" x14ac:dyDescent="0.3">
      <c r="F689">
        <f>+F686*F688</f>
        <v>33.643844658358773</v>
      </c>
    </row>
    <row r="691" spans="6:6" x14ac:dyDescent="0.3">
      <c r="F691" s="1">
        <v>331000000</v>
      </c>
    </row>
    <row r="692" spans="6:6" x14ac:dyDescent="0.3">
      <c r="F692" s="56">
        <f>+W86</f>
        <v>811067</v>
      </c>
    </row>
    <row r="693" spans="6:6" x14ac:dyDescent="0.3">
      <c r="F693" s="57">
        <f>+F692/F691</f>
        <v>2.4503534743202417E-3</v>
      </c>
    </row>
  </sheetData>
  <mergeCells count="50">
    <mergeCell ref="D72:O72"/>
    <mergeCell ref="E73:H73"/>
    <mergeCell ref="K73:L73"/>
    <mergeCell ref="D79:H79"/>
    <mergeCell ref="E82:G82"/>
    <mergeCell ref="D81:H81"/>
    <mergeCell ref="K81:L81"/>
    <mergeCell ref="E677:G677"/>
    <mergeCell ref="I677:J677"/>
    <mergeCell ref="E663:M663"/>
    <mergeCell ref="I664:L664"/>
    <mergeCell ref="F666:G666"/>
    <mergeCell ref="E672:J672"/>
    <mergeCell ref="I673:J673"/>
    <mergeCell ref="I675:J675"/>
    <mergeCell ref="I676:J676"/>
    <mergeCell ref="H668:I668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I32:J32"/>
    <mergeCell ref="I34:J34"/>
    <mergeCell ref="I36:J36"/>
    <mergeCell ref="E31:J31"/>
    <mergeCell ref="I35:J35"/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mkeresman</cp:lastModifiedBy>
  <cp:lastPrinted>2020-08-27T12:00:07Z</cp:lastPrinted>
  <dcterms:created xsi:type="dcterms:W3CDTF">2020-03-28T00:34:23Z</dcterms:created>
  <dcterms:modified xsi:type="dcterms:W3CDTF">2022-02-08T01:55:11Z</dcterms:modified>
</cp:coreProperties>
</file>