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k\Documents\excel\COVID-19\COVID 2022\"/>
    </mc:Choice>
  </mc:AlternateContent>
  <xr:revisionPtr revIDLastSave="0" documentId="8_{61E8BD6F-6262-4E17-998E-18BF676701A7}" xr6:coauthVersionLast="47" xr6:coauthVersionMax="47" xr10:uidLastSave="{00000000-0000-0000-0000-000000000000}"/>
  <bookViews>
    <workbookView xWindow="-108" yWindow="-108" windowWidth="30936" windowHeight="16896" activeTab="2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Table'!$A$1:$CJ$726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P725" i="1" l="1"/>
  <c r="BO725" i="1"/>
  <c r="BM725" i="1"/>
  <c r="BL725" i="1"/>
  <c r="BK725" i="1"/>
  <c r="BJ725" i="1"/>
  <c r="BI725" i="1"/>
  <c r="BH725" i="1"/>
  <c r="BF725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K725" i="1"/>
  <c r="AJ725" i="1"/>
  <c r="AI725" i="1"/>
  <c r="AH725" i="1"/>
  <c r="AG725" i="1"/>
  <c r="AF725" i="1"/>
  <c r="AD725" i="1"/>
  <c r="AB725" i="1"/>
  <c r="AA725" i="1"/>
  <c r="Z725" i="1"/>
  <c r="Y725" i="1"/>
  <c r="X725" i="1"/>
  <c r="W725" i="1"/>
  <c r="V725" i="1"/>
  <c r="U725" i="1"/>
  <c r="T725" i="1"/>
  <c r="R725" i="1"/>
  <c r="P725" i="1"/>
  <c r="N725" i="1"/>
  <c r="M725" i="1"/>
  <c r="L725" i="1"/>
  <c r="K725" i="1"/>
  <c r="I725" i="1"/>
  <c r="H725" i="1"/>
  <c r="BO724" i="1"/>
  <c r="BM724" i="1"/>
  <c r="BL724" i="1"/>
  <c r="BK724" i="1"/>
  <c r="BJ724" i="1"/>
  <c r="BI724" i="1"/>
  <c r="BH724" i="1"/>
  <c r="BF724" i="1"/>
  <c r="BE724" i="1"/>
  <c r="BD724" i="1"/>
  <c r="BC724" i="1"/>
  <c r="BB724" i="1"/>
  <c r="BA724" i="1"/>
  <c r="AZ724" i="1"/>
  <c r="AY724" i="1"/>
  <c r="AX724" i="1"/>
  <c r="AW724" i="1"/>
  <c r="AU724" i="1"/>
  <c r="AT724" i="1"/>
  <c r="AS724" i="1"/>
  <c r="AR724" i="1"/>
  <c r="AQ724" i="1"/>
  <c r="AP724" i="1"/>
  <c r="AO724" i="1"/>
  <c r="AN724" i="1"/>
  <c r="AM724" i="1"/>
  <c r="AK724" i="1"/>
  <c r="AJ724" i="1"/>
  <c r="AI724" i="1"/>
  <c r="AH724" i="1"/>
  <c r="AG724" i="1"/>
  <c r="AF724" i="1"/>
  <c r="AD724" i="1"/>
  <c r="AB724" i="1"/>
  <c r="Z724" i="1"/>
  <c r="Y724" i="1"/>
  <c r="X724" i="1"/>
  <c r="W724" i="1"/>
  <c r="V724" i="1"/>
  <c r="U724" i="1"/>
  <c r="T724" i="1"/>
  <c r="R724" i="1"/>
  <c r="P724" i="1"/>
  <c r="M724" i="1"/>
  <c r="L724" i="1"/>
  <c r="K724" i="1"/>
  <c r="I724" i="1"/>
  <c r="D725" i="1"/>
  <c r="D724" i="1"/>
  <c r="BW719" i="1"/>
  <c r="BN719" i="1" s="1"/>
  <c r="BN724" i="1" s="1"/>
  <c r="BE719" i="1"/>
  <c r="BP719" i="1" s="1"/>
  <c r="BR719" i="1" s="1"/>
  <c r="BA719" i="1"/>
  <c r="AX719" i="1"/>
  <c r="AL719" i="1"/>
  <c r="AR719" i="1" s="1"/>
  <c r="AA719" i="1"/>
  <c r="AE719" i="1" s="1"/>
  <c r="AE725" i="1" s="1"/>
  <c r="Z719" i="1"/>
  <c r="V719" i="1"/>
  <c r="Q719" i="1"/>
  <c r="S719" i="1" s="1"/>
  <c r="S725" i="1" s="1"/>
  <c r="N719" i="1"/>
  <c r="N724" i="1" s="1"/>
  <c r="J719" i="1"/>
  <c r="J725" i="1" s="1"/>
  <c r="H719" i="1"/>
  <c r="AV719" i="1" s="1"/>
  <c r="AV724" i="1" s="1"/>
  <c r="I20" i="3"/>
  <c r="BW718" i="1"/>
  <c r="BN718" i="1" s="1"/>
  <c r="BE718" i="1"/>
  <c r="BP718" i="1" s="1"/>
  <c r="BR718" i="1" s="1"/>
  <c r="BA718" i="1"/>
  <c r="AV718" i="1"/>
  <c r="AL718" i="1"/>
  <c r="AA718" i="1"/>
  <c r="AE718" i="1" s="1"/>
  <c r="Z718" i="1"/>
  <c r="V718" i="1"/>
  <c r="Q718" i="1"/>
  <c r="S718" i="1" s="1"/>
  <c r="N718" i="1"/>
  <c r="J718" i="1"/>
  <c r="H718" i="1"/>
  <c r="O718" i="1" s="1"/>
  <c r="BW717" i="1"/>
  <c r="BN717" i="1" s="1"/>
  <c r="BE717" i="1"/>
  <c r="BP717" i="1" s="1"/>
  <c r="BR717" i="1" s="1"/>
  <c r="BA717" i="1"/>
  <c r="AV717" i="1"/>
  <c r="AR717" i="1"/>
  <c r="AL717" i="1"/>
  <c r="AA717" i="1"/>
  <c r="AC717" i="1" s="1"/>
  <c r="Z717" i="1"/>
  <c r="V717" i="1"/>
  <c r="Q717" i="1"/>
  <c r="S717" i="1" s="1"/>
  <c r="N717" i="1"/>
  <c r="J717" i="1"/>
  <c r="H717" i="1"/>
  <c r="O717" i="1" s="1"/>
  <c r="BW716" i="1"/>
  <c r="BN716" i="1" s="1"/>
  <c r="BE716" i="1"/>
  <c r="BP716" i="1" s="1"/>
  <c r="BR716" i="1" s="1"/>
  <c r="BA716" i="1"/>
  <c r="AX716" i="1"/>
  <c r="AL716" i="1"/>
  <c r="AA716" i="1"/>
  <c r="AE716" i="1" s="1"/>
  <c r="Z716" i="1"/>
  <c r="V716" i="1"/>
  <c r="Q716" i="1"/>
  <c r="S716" i="1" s="1"/>
  <c r="N716" i="1"/>
  <c r="J716" i="1"/>
  <c r="H716" i="1"/>
  <c r="AV716" i="1" s="1"/>
  <c r="BW715" i="1"/>
  <c r="BN715" i="1"/>
  <c r="BE715" i="1"/>
  <c r="BP715" i="1" s="1"/>
  <c r="BR715" i="1" s="1"/>
  <c r="BA715" i="1"/>
  <c r="BG715" i="1" s="1"/>
  <c r="AX715" i="1"/>
  <c r="AL715" i="1"/>
  <c r="AR715" i="1" s="1"/>
  <c r="AA715" i="1"/>
  <c r="AE715" i="1" s="1"/>
  <c r="Z715" i="1"/>
  <c r="V715" i="1"/>
  <c r="Q715" i="1"/>
  <c r="S715" i="1" s="1"/>
  <c r="N715" i="1"/>
  <c r="J715" i="1"/>
  <c r="H715" i="1"/>
  <c r="AV715" i="1" s="1"/>
  <c r="BW714" i="1"/>
  <c r="BN714" i="1" s="1"/>
  <c r="BE714" i="1"/>
  <c r="BP714" i="1" s="1"/>
  <c r="BR714" i="1" s="1"/>
  <c r="BA714" i="1"/>
  <c r="AX714" i="1"/>
  <c r="AL714" i="1"/>
  <c r="AR714" i="1" s="1"/>
  <c r="AA714" i="1"/>
  <c r="AE714" i="1" s="1"/>
  <c r="Z714" i="1"/>
  <c r="V714" i="1"/>
  <c r="Q714" i="1"/>
  <c r="N714" i="1"/>
  <c r="J714" i="1"/>
  <c r="H714" i="1"/>
  <c r="AV714" i="1" s="1"/>
  <c r="U670" i="3"/>
  <c r="U671" i="3" s="1"/>
  <c r="U672" i="3" s="1"/>
  <c r="U673" i="3" s="1"/>
  <c r="U674" i="3" s="1"/>
  <c r="U675" i="3" s="1"/>
  <c r="U676" i="3" s="1"/>
  <c r="B714" i="1"/>
  <c r="B715" i="1" s="1"/>
  <c r="B716" i="1" s="1"/>
  <c r="B717" i="1" s="1"/>
  <c r="B718" i="1" s="1"/>
  <c r="B719" i="1" s="1"/>
  <c r="B720" i="1" s="1"/>
  <c r="B721" i="1" s="1"/>
  <c r="BE713" i="1"/>
  <c r="BA713" i="1"/>
  <c r="AL713" i="1"/>
  <c r="AR713" i="1" s="1"/>
  <c r="Z713" i="1"/>
  <c r="Q713" i="1"/>
  <c r="N713" i="1"/>
  <c r="U725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E725" i="2"/>
  <c r="S720" i="2"/>
  <c r="W720" i="2"/>
  <c r="K720" i="2"/>
  <c r="Q720" i="2" s="1"/>
  <c r="S719" i="2"/>
  <c r="W719" i="2"/>
  <c r="K719" i="2"/>
  <c r="Q719" i="2" s="1"/>
  <c r="S718" i="2"/>
  <c r="W718" i="2"/>
  <c r="K718" i="2"/>
  <c r="Q718" i="2" s="1"/>
  <c r="S717" i="2"/>
  <c r="W717" i="2"/>
  <c r="K717" i="2"/>
  <c r="Q717" i="2" s="1"/>
  <c r="S716" i="2"/>
  <c r="W716" i="2"/>
  <c r="K716" i="2"/>
  <c r="Q716" i="2" s="1"/>
  <c r="S715" i="2"/>
  <c r="W715" i="2"/>
  <c r="K715" i="2"/>
  <c r="Q715" i="2" s="1"/>
  <c r="S714" i="2"/>
  <c r="W714" i="2"/>
  <c r="K714" i="2"/>
  <c r="Q714" i="2" s="1"/>
  <c r="C714" i="2"/>
  <c r="C715" i="2" s="1"/>
  <c r="C716" i="2" s="1"/>
  <c r="C717" i="2" s="1"/>
  <c r="C718" i="2" s="1"/>
  <c r="C719" i="2" s="1"/>
  <c r="C720" i="2" s="1"/>
  <c r="C721" i="2" s="1"/>
  <c r="C722" i="2" s="1"/>
  <c r="BN725" i="1" l="1"/>
  <c r="AL724" i="1"/>
  <c r="AL725" i="1"/>
  <c r="AE724" i="1"/>
  <c r="AA724" i="1"/>
  <c r="Q724" i="1"/>
  <c r="J724" i="1"/>
  <c r="S724" i="1"/>
  <c r="BP724" i="1"/>
  <c r="Q725" i="1"/>
  <c r="BE725" i="1"/>
  <c r="H724" i="1"/>
  <c r="AC719" i="1"/>
  <c r="BG719" i="1"/>
  <c r="O719" i="1"/>
  <c r="AR718" i="1"/>
  <c r="AX718" i="1"/>
  <c r="AC718" i="1"/>
  <c r="BG718" i="1"/>
  <c r="AX717" i="1"/>
  <c r="AE717" i="1"/>
  <c r="BG717" i="1"/>
  <c r="AR716" i="1"/>
  <c r="AC716" i="1"/>
  <c r="BG716" i="1"/>
  <c r="O716" i="1"/>
  <c r="AC715" i="1"/>
  <c r="O715" i="1"/>
  <c r="S714" i="1"/>
  <c r="AC714" i="1"/>
  <c r="BG714" i="1"/>
  <c r="O714" i="1"/>
  <c r="BG713" i="1"/>
  <c r="M720" i="2"/>
  <c r="M719" i="2"/>
  <c r="M718" i="2"/>
  <c r="M717" i="2"/>
  <c r="M716" i="2"/>
  <c r="M715" i="2"/>
  <c r="M714" i="2"/>
  <c r="O724" i="1" l="1"/>
  <c r="O725" i="1"/>
  <c r="BG725" i="1"/>
  <c r="BG724" i="1"/>
  <c r="AC724" i="1"/>
  <c r="AC725" i="1"/>
  <c r="BE712" i="1" l="1"/>
  <c r="BA712" i="1"/>
  <c r="AL712" i="1"/>
  <c r="Z712" i="1"/>
  <c r="Q712" i="1"/>
  <c r="N712" i="1"/>
  <c r="BE711" i="1"/>
  <c r="BA711" i="1"/>
  <c r="AL711" i="1"/>
  <c r="AR711" i="1" s="1"/>
  <c r="Z711" i="1"/>
  <c r="Q711" i="1"/>
  <c r="N711" i="1"/>
  <c r="BE710" i="1"/>
  <c r="BA710" i="1"/>
  <c r="AL710" i="1"/>
  <c r="Z710" i="1"/>
  <c r="Q710" i="1"/>
  <c r="N710" i="1"/>
  <c r="BE709" i="1"/>
  <c r="BA709" i="1"/>
  <c r="AL709" i="1"/>
  <c r="AR709" i="1" s="1"/>
  <c r="Z709" i="1"/>
  <c r="Q709" i="1"/>
  <c r="N709" i="1"/>
  <c r="BE708" i="1"/>
  <c r="BA708" i="1"/>
  <c r="AL708" i="1"/>
  <c r="Z708" i="1"/>
  <c r="Q708" i="1"/>
  <c r="N708" i="1"/>
  <c r="BE707" i="1"/>
  <c r="BA707" i="1"/>
  <c r="AL707" i="1"/>
  <c r="Z707" i="1"/>
  <c r="Q707" i="1"/>
  <c r="N707" i="1"/>
  <c r="BE706" i="1"/>
  <c r="BA706" i="1"/>
  <c r="AL706" i="1"/>
  <c r="AR706" i="1" s="1"/>
  <c r="Z706" i="1"/>
  <c r="Q706" i="1"/>
  <c r="S713" i="1" s="1"/>
  <c r="N706" i="1"/>
  <c r="S713" i="2"/>
  <c r="K713" i="2"/>
  <c r="Q713" i="2" s="1"/>
  <c r="S712" i="2"/>
  <c r="K712" i="2"/>
  <c r="S711" i="2"/>
  <c r="K711" i="2"/>
  <c r="S710" i="2"/>
  <c r="K710" i="2"/>
  <c r="Q710" i="2" s="1"/>
  <c r="S709" i="2"/>
  <c r="K709" i="2"/>
  <c r="S708" i="2"/>
  <c r="K708" i="2"/>
  <c r="S707" i="2"/>
  <c r="K707" i="2"/>
  <c r="Q708" i="2" l="1"/>
  <c r="M711" i="2"/>
  <c r="Q712" i="2"/>
  <c r="AR712" i="1"/>
  <c r="BG712" i="1"/>
  <c r="BG711" i="1"/>
  <c r="BG707" i="1"/>
  <c r="AR710" i="1"/>
  <c r="BG710" i="1"/>
  <c r="BG709" i="1"/>
  <c r="AR708" i="1"/>
  <c r="BG708" i="1"/>
  <c r="AR707" i="1"/>
  <c r="BG706" i="1"/>
  <c r="M713" i="2"/>
  <c r="M712" i="2"/>
  <c r="Q711" i="2"/>
  <c r="M710" i="2"/>
  <c r="Q709" i="2"/>
  <c r="M709" i="2"/>
  <c r="M708" i="2"/>
  <c r="BE705" i="1" l="1"/>
  <c r="BA705" i="1"/>
  <c r="AL705" i="1"/>
  <c r="AR705" i="1" s="1"/>
  <c r="Z705" i="1"/>
  <c r="Q705" i="1"/>
  <c r="S712" i="1" s="1"/>
  <c r="N705" i="1"/>
  <c r="BE704" i="1"/>
  <c r="BA704" i="1"/>
  <c r="AL704" i="1"/>
  <c r="AR704" i="1" s="1"/>
  <c r="Z704" i="1"/>
  <c r="Q704" i="1"/>
  <c r="S711" i="1" s="1"/>
  <c r="N704" i="1"/>
  <c r="BE703" i="1"/>
  <c r="BA703" i="1"/>
  <c r="AL703" i="1"/>
  <c r="Z703" i="1"/>
  <c r="Q703" i="1"/>
  <c r="S710" i="1" s="1"/>
  <c r="N703" i="1"/>
  <c r="BE702" i="1"/>
  <c r="BA702" i="1"/>
  <c r="AL702" i="1"/>
  <c r="AR702" i="1" s="1"/>
  <c r="Z702" i="1"/>
  <c r="Q702" i="1"/>
  <c r="S709" i="1" s="1"/>
  <c r="N702" i="1"/>
  <c r="BE701" i="1"/>
  <c r="BA701" i="1"/>
  <c r="AL701" i="1"/>
  <c r="AR701" i="1" s="1"/>
  <c r="Z701" i="1"/>
  <c r="Q701" i="1"/>
  <c r="S708" i="1" s="1"/>
  <c r="N701" i="1"/>
  <c r="BE700" i="1"/>
  <c r="BA700" i="1"/>
  <c r="AL700" i="1"/>
  <c r="AR700" i="1" s="1"/>
  <c r="Z700" i="1"/>
  <c r="Q700" i="1"/>
  <c r="S707" i="1" s="1"/>
  <c r="N700" i="1"/>
  <c r="BE699" i="1"/>
  <c r="BA699" i="1"/>
  <c r="AL699" i="1"/>
  <c r="AR699" i="1" s="1"/>
  <c r="Z699" i="1"/>
  <c r="Q699" i="1"/>
  <c r="S706" i="1" s="1"/>
  <c r="N699" i="1"/>
  <c r="S706" i="2"/>
  <c r="K706" i="2"/>
  <c r="S705" i="2"/>
  <c r="K705" i="2"/>
  <c r="S704" i="2"/>
  <c r="K704" i="2"/>
  <c r="S703" i="2"/>
  <c r="K703" i="2"/>
  <c r="S702" i="2"/>
  <c r="K702" i="2"/>
  <c r="S701" i="2"/>
  <c r="K701" i="2"/>
  <c r="S700" i="2"/>
  <c r="K700" i="2"/>
  <c r="BE698" i="1"/>
  <c r="BA698" i="1"/>
  <c r="AL698" i="1"/>
  <c r="AR698" i="1" s="1"/>
  <c r="Z698" i="1"/>
  <c r="Q698" i="1"/>
  <c r="N698" i="1"/>
  <c r="BE697" i="1"/>
  <c r="BA697" i="1"/>
  <c r="AL697" i="1"/>
  <c r="AR697" i="1" s="1"/>
  <c r="Z697" i="1"/>
  <c r="Q697" i="1"/>
  <c r="N697" i="1"/>
  <c r="BE696" i="1"/>
  <c r="BA696" i="1"/>
  <c r="AL696" i="1"/>
  <c r="AR696" i="1" s="1"/>
  <c r="Z696" i="1"/>
  <c r="Q696" i="1"/>
  <c r="N696" i="1"/>
  <c r="BE695" i="1"/>
  <c r="BA695" i="1"/>
  <c r="AL695" i="1"/>
  <c r="Z695" i="1"/>
  <c r="Q695" i="1"/>
  <c r="N695" i="1"/>
  <c r="BE694" i="1"/>
  <c r="BA694" i="1"/>
  <c r="AL694" i="1"/>
  <c r="AR694" i="1" s="1"/>
  <c r="Z694" i="1"/>
  <c r="Q694" i="1"/>
  <c r="N694" i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S699" i="2"/>
  <c r="K699" i="2"/>
  <c r="S698" i="2"/>
  <c r="K698" i="2"/>
  <c r="S697" i="2"/>
  <c r="K697" i="2"/>
  <c r="S696" i="2"/>
  <c r="K696" i="2"/>
  <c r="S695" i="2"/>
  <c r="K695" i="2"/>
  <c r="S694" i="2"/>
  <c r="K694" i="2"/>
  <c r="S693" i="2"/>
  <c r="K693" i="2"/>
  <c r="S700" i="1" l="1"/>
  <c r="S705" i="1"/>
  <c r="Q707" i="2"/>
  <c r="M707" i="2"/>
  <c r="Q705" i="2"/>
  <c r="Q703" i="2"/>
  <c r="Q700" i="2"/>
  <c r="M702" i="2"/>
  <c r="BG705" i="1"/>
  <c r="S704" i="1"/>
  <c r="S703" i="1"/>
  <c r="BG704" i="1"/>
  <c r="AR703" i="1"/>
  <c r="BG703" i="1"/>
  <c r="S702" i="1"/>
  <c r="BG702" i="1"/>
  <c r="S701" i="1"/>
  <c r="BG701" i="1"/>
  <c r="BG700" i="1"/>
  <c r="S699" i="1"/>
  <c r="BG699" i="1"/>
  <c r="Q706" i="2"/>
  <c r="M706" i="2"/>
  <c r="M705" i="2"/>
  <c r="Q704" i="2"/>
  <c r="Q697" i="2"/>
  <c r="Q702" i="2"/>
  <c r="M704" i="2"/>
  <c r="M703" i="2"/>
  <c r="Q701" i="2"/>
  <c r="M701" i="2"/>
  <c r="M700" i="2"/>
  <c r="Q694" i="2"/>
  <c r="Q698" i="2"/>
  <c r="BG698" i="1"/>
  <c r="BG697" i="1"/>
  <c r="BG696" i="1"/>
  <c r="AR695" i="1"/>
  <c r="BG695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S698" i="1" s="1"/>
  <c r="N691" i="1"/>
  <c r="BE690" i="1"/>
  <c r="CC690" i="1" s="1"/>
  <c r="BA690" i="1"/>
  <c r="CA690" i="1" s="1"/>
  <c r="AL690" i="1"/>
  <c r="AR690" i="1" s="1"/>
  <c r="Z690" i="1"/>
  <c r="Q690" i="1"/>
  <c r="S697" i="1" s="1"/>
  <c r="N690" i="1"/>
  <c r="BE689" i="1"/>
  <c r="CC689" i="1" s="1"/>
  <c r="BA689" i="1"/>
  <c r="CA689" i="1" s="1"/>
  <c r="AL689" i="1"/>
  <c r="AR689" i="1" s="1"/>
  <c r="Z689" i="1"/>
  <c r="Q689" i="1"/>
  <c r="S696" i="1" s="1"/>
  <c r="N689" i="1"/>
  <c r="BE688" i="1"/>
  <c r="CC688" i="1" s="1"/>
  <c r="BA688" i="1"/>
  <c r="CA688" i="1" s="1"/>
  <c r="AL688" i="1"/>
  <c r="AR688" i="1" s="1"/>
  <c r="Z688" i="1"/>
  <c r="Q688" i="1"/>
  <c r="S695" i="1" s="1"/>
  <c r="N688" i="1"/>
  <c r="BE687" i="1"/>
  <c r="CC687" i="1" s="1"/>
  <c r="BA687" i="1"/>
  <c r="CA687" i="1" s="1"/>
  <c r="AL687" i="1"/>
  <c r="AR687" i="1" s="1"/>
  <c r="Z687" i="1"/>
  <c r="Q687" i="1"/>
  <c r="S694" i="1" s="1"/>
  <c r="N687" i="1"/>
  <c r="BE686" i="1"/>
  <c r="CC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7" i="1" l="1"/>
  <c r="CG686" i="1"/>
  <c r="CG685" i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CA684" i="1" s="1"/>
  <c r="AL684" i="1"/>
  <c r="AR684" i="1" s="1"/>
  <c r="Z684" i="1"/>
  <c r="Q684" i="1"/>
  <c r="S691" i="1" s="1"/>
  <c r="N684" i="1"/>
  <c r="N727" i="1" s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W727" i="1"/>
  <c r="D727" i="1"/>
  <c r="CG681" i="1" l="1"/>
  <c r="Q690" i="2"/>
  <c r="CG678" i="1"/>
  <c r="CG682" i="1"/>
  <c r="CG683" i="1"/>
  <c r="CG679" i="1"/>
  <c r="CG680" i="1"/>
  <c r="CG684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BA675" i="1"/>
  <c r="CA675" i="1" s="1"/>
  <c r="AL675" i="1"/>
  <c r="AR675" i="1" s="1"/>
  <c r="Z675" i="1"/>
  <c r="Q675" i="1"/>
  <c r="N675" i="1"/>
  <c r="BE674" i="1"/>
  <c r="CC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AL672" i="1"/>
  <c r="Z672" i="1"/>
  <c r="Q672" i="1"/>
  <c r="S679" i="1" s="1"/>
  <c r="N672" i="1"/>
  <c r="BE671" i="1"/>
  <c r="CC671" i="1" s="1"/>
  <c r="BA671" i="1"/>
  <c r="CA671" i="1" s="1"/>
  <c r="AL671" i="1"/>
  <c r="AR671" i="1" s="1"/>
  <c r="Z671" i="1"/>
  <c r="Q671" i="1"/>
  <c r="S678" i="1" s="1"/>
  <c r="N671" i="1"/>
  <c r="BE670" i="1"/>
  <c r="CC670" i="1" s="1"/>
  <c r="BA670" i="1"/>
  <c r="CA670" i="1" s="1"/>
  <c r="AL670" i="1"/>
  <c r="AR670" i="1" s="1"/>
  <c r="Z670" i="1"/>
  <c r="Q670" i="1"/>
  <c r="N670" i="1"/>
  <c r="BE669" i="1"/>
  <c r="CC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BA667" i="1"/>
  <c r="CA667" i="1" s="1"/>
  <c r="AL667" i="1"/>
  <c r="AR667" i="1" s="1"/>
  <c r="Z667" i="1"/>
  <c r="Q667" i="1"/>
  <c r="N667" i="1"/>
  <c r="BE666" i="1"/>
  <c r="CC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816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9" i="1" l="1"/>
  <c r="CG677" i="1"/>
  <c r="CG663" i="1"/>
  <c r="CG667" i="1"/>
  <c r="CG671" i="1"/>
  <c r="CG675" i="1"/>
  <c r="CG666" i="1"/>
  <c r="CG670" i="1"/>
  <c r="CG674" i="1"/>
  <c r="CG672" i="1"/>
  <c r="CG664" i="1"/>
  <c r="CG668" i="1"/>
  <c r="CG676" i="1"/>
  <c r="CA693" i="1"/>
  <c r="CC693" i="1"/>
  <c r="CG693" i="1" s="1"/>
  <c r="CG662" i="1"/>
  <c r="CG665" i="1"/>
  <c r="CG673" i="1"/>
  <c r="S675" i="1"/>
  <c r="S682" i="1"/>
  <c r="S677" i="1"/>
  <c r="BG677" i="1"/>
  <c r="BA729" i="1"/>
  <c r="BE729" i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BG729" i="1" l="1"/>
  <c r="BE649" i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Q724" i="1"/>
  <c r="BQ725" i="1" s="1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815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724" i="1"/>
  <c r="BU725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724" i="1"/>
  <c r="BV725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K475" i="1" s="1"/>
  <c r="BM475" i="1" s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G470" i="1" l="1"/>
  <c r="BK474" i="1"/>
  <c r="BM474" i="1" s="1"/>
  <c r="BK476" i="1"/>
  <c r="BM476" i="1" s="1"/>
  <c r="BG471" i="1"/>
  <c r="CL850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697" i="3"/>
  <c r="AJ695" i="3"/>
  <c r="AJ698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814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D736" i="1"/>
  <c r="D735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815" i="1"/>
  <c r="BG835" i="1"/>
  <c r="BG836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835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V725" i="2"/>
  <c r="S357" i="2"/>
  <c r="AP850" i="1"/>
  <c r="BP836" i="1"/>
  <c r="BG837" i="1" s="1"/>
  <c r="BN833" i="1"/>
  <c r="BP833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814" i="1"/>
  <c r="BP814" i="1" s="1"/>
  <c r="BP816" i="1"/>
  <c r="BP817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837" i="1"/>
  <c r="BG838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834" i="1"/>
  <c r="BP834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838" i="1" l="1"/>
  <c r="BY838" i="1" s="1"/>
  <c r="Q358" i="2"/>
  <c r="M357" i="2"/>
  <c r="U357" i="2"/>
  <c r="M358" i="2"/>
  <c r="CL844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818" i="1" l="1"/>
  <c r="BG842" i="1"/>
  <c r="BP841" i="1"/>
  <c r="BP843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809" i="1"/>
  <c r="N811" i="1" s="1"/>
  <c r="N812" i="1" l="1"/>
  <c r="D812" i="1" s="1"/>
  <c r="N813" i="1"/>
  <c r="N814" i="1"/>
  <c r="D813" i="1" l="1"/>
  <c r="D814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800" i="1"/>
  <c r="BG800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s="1"/>
  <c r="Q247" i="2" l="1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745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730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724" i="1"/>
  <c r="G725" i="1" s="1"/>
  <c r="F724" i="1"/>
  <c r="F725" i="1" s="1"/>
  <c r="E724" i="1"/>
  <c r="E725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748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S221" i="1" s="1"/>
  <c r="Q220" i="1"/>
  <c r="Q219" i="1"/>
  <c r="Q218" i="1"/>
  <c r="Q217" i="1"/>
  <c r="Q216" i="1"/>
  <c r="Q215" i="1"/>
  <c r="Q214" i="1"/>
  <c r="Q213" i="1"/>
  <c r="S213" i="1" s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05" i="1" l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745" i="1" l="1"/>
  <c r="AR744" i="1"/>
  <c r="AP744" i="1"/>
  <c r="AR743" i="1"/>
  <c r="AP743" i="1"/>
  <c r="AV743" i="1" l="1"/>
  <c r="AV744" i="1"/>
  <c r="AV745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789" i="1"/>
  <c r="N214" i="1"/>
  <c r="N204" i="1"/>
  <c r="BA788" i="1" s="1"/>
  <c r="N174" i="1"/>
  <c r="BA787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788" i="1" l="1"/>
  <c r="BE788" i="1" s="1"/>
  <c r="Q218" i="2"/>
  <c r="BC789" i="1"/>
  <c r="BE789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757" i="1"/>
  <c r="H757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776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729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727" i="1"/>
  <c r="BK730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777" i="1"/>
  <c r="AP778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772" i="1"/>
  <c r="H773" i="1"/>
  <c r="J773" i="1" s="1"/>
  <c r="H774" i="1"/>
  <c r="J774" i="1" s="1"/>
  <c r="S154" i="2"/>
  <c r="M156" i="2" l="1"/>
  <c r="Q156" i="2"/>
  <c r="O774" i="1"/>
  <c r="AI154" i="1"/>
  <c r="AI161" i="1"/>
  <c r="BK160" i="1"/>
  <c r="BM160" i="1" s="1"/>
  <c r="AR154" i="1"/>
  <c r="BG154" i="1"/>
  <c r="U155" i="2"/>
  <c r="J772" i="1"/>
  <c r="J779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775" i="1"/>
  <c r="AA774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BK157" i="1" s="1"/>
  <c r="BM157" i="1" s="1"/>
  <c r="AL151" i="1"/>
  <c r="AR151" i="1" s="1"/>
  <c r="Q151" i="1"/>
  <c r="S158" i="1" s="1"/>
  <c r="AR152" i="1" l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712" i="3"/>
  <c r="F713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750" i="1" l="1"/>
  <c r="AR742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749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754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741" i="1" s="1"/>
  <c r="AH113" i="1"/>
  <c r="AP741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741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761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748" i="1"/>
  <c r="AP742" i="1" s="1"/>
  <c r="AV742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786" i="1"/>
  <c r="BC787" i="1" s="1"/>
  <c r="BE787" i="1" s="1"/>
  <c r="BE798" i="1"/>
  <c r="BE802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789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798" i="1" s="1"/>
  <c r="AL113" i="1"/>
  <c r="K114" i="2"/>
  <c r="V578" i="1" l="1"/>
  <c r="BA802" i="1"/>
  <c r="BC800" i="1"/>
  <c r="BG798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694" i="3"/>
  <c r="AA693" i="3"/>
  <c r="AA692" i="3"/>
  <c r="AA691" i="3"/>
  <c r="AA690" i="3"/>
  <c r="AA689" i="3"/>
  <c r="AA688" i="3"/>
  <c r="AA687" i="3"/>
  <c r="AA686" i="3"/>
  <c r="AA685" i="3"/>
  <c r="Y695" i="3"/>
  <c r="W695" i="3"/>
  <c r="S107" i="2"/>
  <c r="V621" i="1" l="1"/>
  <c r="V622" i="1" s="1"/>
  <c r="V623" i="1" s="1"/>
  <c r="V624" i="1" s="1"/>
  <c r="V625" i="1" s="1"/>
  <c r="V626" i="1" s="1"/>
  <c r="V627" i="1" s="1"/>
  <c r="V628" i="1" s="1"/>
  <c r="AA695" i="3"/>
  <c r="AA698" i="3" s="1"/>
  <c r="Q109" i="2"/>
  <c r="M109" i="2"/>
  <c r="BG107" i="1"/>
  <c r="U108" i="2"/>
  <c r="M108" i="2"/>
  <c r="BE106" i="1"/>
  <c r="BA106" i="1"/>
  <c r="AL106" i="1"/>
  <c r="AR106" i="1" s="1"/>
  <c r="K107" i="2"/>
  <c r="Q108" i="2" s="1"/>
  <c r="V629" i="1" l="1"/>
  <c r="U695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V694" i="1" s="1"/>
  <c r="V695" i="1" s="1"/>
  <c r="V696" i="1" s="1"/>
  <c r="V697" i="1" s="1"/>
  <c r="Q96" i="1"/>
  <c r="BE96" i="1"/>
  <c r="BA96" i="1"/>
  <c r="AL96" i="1"/>
  <c r="AR96" i="1" s="1"/>
  <c r="AG96" i="1"/>
  <c r="S97" i="2"/>
  <c r="K97" i="2"/>
  <c r="S96" i="2"/>
  <c r="K96" i="2"/>
  <c r="V698" i="1" l="1"/>
  <c r="V699" i="1" s="1"/>
  <c r="AI103" i="1"/>
  <c r="S103" i="1"/>
  <c r="Q97" i="2"/>
  <c r="Q98" i="2"/>
  <c r="M98" i="2"/>
  <c r="BG96" i="1"/>
  <c r="U97" i="2"/>
  <c r="M97" i="2"/>
  <c r="U96" i="2"/>
  <c r="V700" i="1" l="1"/>
  <c r="BE95" i="1"/>
  <c r="BA95" i="1"/>
  <c r="AL95" i="1"/>
  <c r="AR95" i="1" s="1"/>
  <c r="S95" i="2"/>
  <c r="V701" i="1" l="1"/>
  <c r="BG95" i="1"/>
  <c r="BE94" i="1"/>
  <c r="BA94" i="1"/>
  <c r="AL94" i="1"/>
  <c r="AR94" i="1" s="1"/>
  <c r="K95" i="2"/>
  <c r="V702" i="1" l="1"/>
  <c r="V703" i="1" s="1"/>
  <c r="Q96" i="2"/>
  <c r="M96" i="2"/>
  <c r="BG94" i="1"/>
  <c r="U95" i="2"/>
  <c r="V704" i="1" l="1"/>
  <c r="V705" i="1" s="1"/>
  <c r="V706" i="1" s="1"/>
  <c r="V707" i="1" s="1"/>
  <c r="V708" i="1" s="1"/>
  <c r="V709" i="1" s="1"/>
  <c r="V710" i="1" s="1"/>
  <c r="V711" i="1" s="1"/>
  <c r="S94" i="2"/>
  <c r="V712" i="1" l="1"/>
  <c r="BE93" i="1"/>
  <c r="BA93" i="1"/>
  <c r="AL93" i="1"/>
  <c r="AR93" i="1" s="1"/>
  <c r="K94" i="2"/>
  <c r="V713" i="1" l="1"/>
  <c r="M95" i="2"/>
  <c r="Q95" i="2"/>
  <c r="BG93" i="1"/>
  <c r="U94" i="2"/>
  <c r="S93" i="2"/>
  <c r="K93" i="2"/>
  <c r="BE92" i="1"/>
  <c r="BA92" i="1"/>
  <c r="AL92" i="1"/>
  <c r="AR92" i="1" s="1"/>
  <c r="M94" i="2" l="1"/>
  <c r="Q94" i="2"/>
  <c r="U93" i="2"/>
  <c r="BG92" i="1"/>
  <c r="S92" i="2" l="1"/>
  <c r="BE91" i="1" l="1"/>
  <c r="BA91" i="1"/>
  <c r="AL91" i="1"/>
  <c r="AR91" i="1" s="1"/>
  <c r="K92" i="2"/>
  <c r="M93" i="2" l="1"/>
  <c r="Q93" i="2"/>
  <c r="BG91" i="1"/>
  <c r="U92" i="2"/>
  <c r="S91" i="2"/>
  <c r="BE90" i="1" l="1"/>
  <c r="BA90" i="1"/>
  <c r="BK96" i="1" s="1"/>
  <c r="BM96" i="1" s="1"/>
  <c r="AL90" i="1"/>
  <c r="AR90" i="1" s="1"/>
  <c r="K91" i="2"/>
  <c r="Q92" i="2" l="1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S54" i="1" l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Q90" i="2" l="1"/>
  <c r="M90" i="2"/>
  <c r="BG88" i="1"/>
  <c r="U89" i="2"/>
  <c r="S88" i="2"/>
  <c r="BE87" i="1" l="1"/>
  <c r="BA87" i="1"/>
  <c r="AL87" i="1"/>
  <c r="AR87" i="1" s="1"/>
  <c r="K88" i="2"/>
  <c r="Q89" i="2" l="1"/>
  <c r="M89" i="2"/>
  <c r="BG87" i="1"/>
  <c r="U88" i="2"/>
  <c r="S87" i="2"/>
  <c r="K87" i="2"/>
  <c r="Q88" i="2" s="1"/>
  <c r="BE86" i="1"/>
  <c r="BA86" i="1"/>
  <c r="AL86" i="1"/>
  <c r="AR86" i="1" s="1"/>
  <c r="U87" i="2" l="1"/>
  <c r="M88" i="2"/>
  <c r="BG86" i="1"/>
  <c r="S86" i="2"/>
  <c r="BE85" i="1" l="1"/>
  <c r="BA85" i="1"/>
  <c r="AL85" i="1"/>
  <c r="AR85" i="1" s="1"/>
  <c r="K86" i="2"/>
  <c r="Q87" i="2" l="1"/>
  <c r="M87" i="2"/>
  <c r="BG85" i="1"/>
  <c r="U86" i="2"/>
  <c r="S85" i="2"/>
  <c r="K85" i="2" l="1"/>
  <c r="BE84" i="1"/>
  <c r="BA84" i="1"/>
  <c r="AL84" i="1"/>
  <c r="AR84" i="1" s="1"/>
  <c r="Q86" i="2" l="1"/>
  <c r="M86" i="2"/>
  <c r="U85" i="2"/>
  <c r="BG84" i="1"/>
  <c r="BE83" i="1" l="1"/>
  <c r="BA83" i="1"/>
  <c r="AL83" i="1"/>
  <c r="AR83" i="1" s="1"/>
  <c r="S84" i="2"/>
  <c r="K84" i="2"/>
  <c r="F706" i="3"/>
  <c r="F709" i="3" s="1"/>
  <c r="S83" i="2"/>
  <c r="BK89" i="1" l="1"/>
  <c r="BM89" i="1" s="1"/>
  <c r="BK112" i="1"/>
  <c r="Q85" i="2"/>
  <c r="M85" i="2"/>
  <c r="BG83" i="1"/>
  <c r="U84" i="2"/>
  <c r="W78" i="1" l="1"/>
  <c r="K83" i="2"/>
  <c r="BE82" i="1"/>
  <c r="BA82" i="1"/>
  <c r="AL82" i="1"/>
  <c r="S82" i="2"/>
  <c r="K82" i="2"/>
  <c r="BE81" i="1"/>
  <c r="BA81" i="1"/>
  <c r="AL81" i="1"/>
  <c r="AG82" i="1" l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AI89" i="1" l="1"/>
  <c r="AR740" i="1"/>
  <c r="U81" i="2"/>
  <c r="Q82" i="2"/>
  <c r="BG80" i="1"/>
  <c r="S80" i="2"/>
  <c r="K80" i="2"/>
  <c r="BE79" i="1"/>
  <c r="BA79" i="1"/>
  <c r="AL79" i="1"/>
  <c r="U80" i="2" l="1"/>
  <c r="Q81" i="2"/>
  <c r="M81" i="2"/>
  <c r="AR79" i="1"/>
  <c r="BG79" i="1"/>
  <c r="S79" i="2"/>
  <c r="K79" i="2" l="1"/>
  <c r="BE78" i="1"/>
  <c r="BA78" i="1"/>
  <c r="AL78" i="1"/>
  <c r="AR78" i="1" s="1"/>
  <c r="M80" i="2" l="1"/>
  <c r="Q80" i="2"/>
  <c r="U79" i="2"/>
  <c r="BG78" i="1"/>
  <c r="S78" i="2" l="1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740" i="1"/>
  <c r="AV740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696" i="3" l="1"/>
  <c r="I693" i="3"/>
  <c r="L693" i="3" s="1"/>
  <c r="I78" i="3"/>
  <c r="I80" i="3" s="1"/>
  <c r="I77" i="3"/>
  <c r="BE64" i="1"/>
  <c r="BA64" i="1"/>
  <c r="AL64" i="1"/>
  <c r="AR64" i="1" s="1"/>
  <c r="K65" i="2"/>
  <c r="Y19" i="3"/>
  <c r="Q66" i="2" l="1"/>
  <c r="M66" i="2"/>
  <c r="L696" i="3"/>
  <c r="I79" i="3"/>
  <c r="I81" i="3" s="1"/>
  <c r="I82" i="3" s="1"/>
  <c r="BG64" i="1"/>
  <c r="U65" i="2"/>
  <c r="S64" i="2"/>
  <c r="N81" i="3" l="1"/>
  <c r="N82" i="3" s="1"/>
  <c r="I695" i="3"/>
  <c r="L695" i="3" s="1"/>
  <c r="K64" i="2"/>
  <c r="BE63" i="1"/>
  <c r="BA63" i="1"/>
  <c r="AL63" i="1"/>
  <c r="AR63" i="1" s="1"/>
  <c r="Y18" i="3"/>
  <c r="Q65" i="2" l="1"/>
  <c r="M65" i="2"/>
  <c r="I697" i="3"/>
  <c r="U64" i="2"/>
  <c r="BG63" i="1"/>
  <c r="L686" i="3" l="1"/>
  <c r="L697" i="3"/>
  <c r="L685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737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785" i="1"/>
  <c r="B788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739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747" i="1"/>
  <c r="AR749" i="1" s="1"/>
  <c r="AV749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739" i="1"/>
  <c r="AV739" i="1" s="1"/>
  <c r="BA745" i="1" s="1"/>
  <c r="BA746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723" i="2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7" i="2" l="1"/>
  <c r="C708" i="2" s="1"/>
  <c r="C709" i="2" s="1"/>
  <c r="C710" i="2" s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C723" i="2" l="1"/>
  <c r="C711" i="2"/>
  <c r="C712" i="2" s="1"/>
  <c r="C713" i="2" s="1"/>
  <c r="U593" i="3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U597" i="3" l="1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U600" i="3" l="1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U605" i="3" l="1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U609" i="3" l="1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U612" i="3" l="1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U621" i="3" l="1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U625" i="3" l="1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U629" i="3" l="1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U635" i="3" l="1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U639" i="3" l="1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U642" i="3" l="1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U645" i="3" l="1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U648" i="3" l="1"/>
  <c r="U649" i="3" s="1"/>
  <c r="U650" i="3" s="1"/>
  <c r="U651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U652" i="3" l="1"/>
  <c r="U653" i="3" s="1"/>
  <c r="U654" i="3" s="1"/>
  <c r="B535" i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U655" i="3" l="1"/>
  <c r="U656" i="3" s="1"/>
  <c r="U657" i="3" s="1"/>
  <c r="U658" i="3" s="1"/>
  <c r="B540" i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U659" i="3" l="1"/>
  <c r="U660" i="3" s="1"/>
  <c r="U661" i="3" s="1"/>
  <c r="B545" i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U662" i="3" l="1"/>
  <c r="U663" i="3" s="1"/>
  <c r="U664" i="3" s="1"/>
  <c r="U665" i="3" s="1"/>
  <c r="U666" i="3" s="1"/>
  <c r="B549" i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U667" i="3" l="1"/>
  <c r="U668" i="3" s="1"/>
  <c r="U669" i="3" s="1"/>
  <c r="U677" i="3" s="1"/>
  <c r="B555" i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B560" i="1" l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B565" i="1" l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B570" i="1" l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B574" i="1" l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B580" i="1" l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B583" i="1" l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B587" i="1" l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B590" i="1" l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B594" i="1" l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B601" i="1" l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B604" i="1" l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B608" i="1" l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B612" i="1" l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B615" i="1" l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B618" i="1" l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B623" i="1" l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B627" i="1" l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B631" i="1" l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697" i="3"/>
  <c r="Y698" i="3" s="1"/>
  <c r="O92" i="1"/>
  <c r="H93" i="1"/>
  <c r="J93" i="1"/>
  <c r="AC92" i="1"/>
  <c r="AV92" i="1"/>
  <c r="B635" i="1" l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B637" i="1" l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B642" i="1" l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B645" i="1" l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B650" i="1" l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B653" i="1" l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B658" i="1" l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B662" i="1" l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B665" i="1" l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B669" i="1" l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B673" i="1" l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B676" i="1" l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680" i="1" l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682" i="1" l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697" i="3"/>
  <c r="W698" i="3" s="1"/>
  <c r="AC106" i="1"/>
  <c r="B684" i="1" l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687" i="1" l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691" i="1" l="1"/>
  <c r="B692" i="1" s="1"/>
  <c r="B693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694" i="1" l="1"/>
  <c r="B695" i="1" s="1"/>
  <c r="B696" i="1" s="1"/>
  <c r="B697" i="1" s="1"/>
  <c r="B698" i="1" s="1"/>
  <c r="BN174" i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699" i="1" l="1"/>
  <c r="B700" i="1" s="1"/>
  <c r="B701" i="1" s="1"/>
  <c r="B702" i="1" s="1"/>
  <c r="BW176" i="1"/>
  <c r="BN175" i="1"/>
  <c r="AX175" i="1"/>
  <c r="BP158" i="1"/>
  <c r="BR157" i="1"/>
  <c r="AA135" i="1"/>
  <c r="AE134" i="1"/>
  <c r="J112" i="1"/>
  <c r="H112" i="1"/>
  <c r="O111" i="1"/>
  <c r="AC111" i="1"/>
  <c r="AV111" i="1"/>
  <c r="B703" i="1" l="1"/>
  <c r="B704" i="1" s="1"/>
  <c r="BW177" i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705" i="1" l="1"/>
  <c r="BW178" i="1"/>
  <c r="BN177" i="1"/>
  <c r="AX177" i="1"/>
  <c r="BR159" i="1"/>
  <c r="BP160" i="1"/>
  <c r="AA137" i="1"/>
  <c r="AE136" i="1"/>
  <c r="J114" i="1"/>
  <c r="O113" i="1"/>
  <c r="AV113" i="1"/>
  <c r="AC113" i="1"/>
  <c r="B706" i="1" l="1"/>
  <c r="B707" i="1" s="1"/>
  <c r="B708" i="1" s="1"/>
  <c r="B709" i="1" s="1"/>
  <c r="B710" i="1" s="1"/>
  <c r="BW179" i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711" i="1" l="1"/>
  <c r="B712" i="1" s="1"/>
  <c r="B713" i="1" s="1"/>
  <c r="B722" i="1" s="1"/>
  <c r="BW180" i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W181" i="1" l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N182" i="1" l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W184" i="1" l="1"/>
  <c r="BN183" i="1"/>
  <c r="AX183" i="1"/>
  <c r="BR165" i="1"/>
  <c r="BP166" i="1"/>
  <c r="AE143" i="1"/>
  <c r="AA144" i="1"/>
  <c r="H119" i="1"/>
  <c r="J119" i="1"/>
  <c r="O118" i="1"/>
  <c r="AC118" i="1"/>
  <c r="AV118" i="1"/>
  <c r="BN184" i="1" l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W186" i="1" l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W187" i="1" l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W189" i="1" l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N189" i="1" l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W191" i="1" l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W192" i="1" l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N192" i="1" l="1"/>
  <c r="AX192" i="1"/>
  <c r="BW193" i="1"/>
  <c r="BP177" i="1"/>
  <c r="BR176" i="1"/>
  <c r="AE157" i="1"/>
  <c r="AA158" i="1"/>
  <c r="AC126" i="1"/>
  <c r="J127" i="1"/>
  <c r="H127" i="1"/>
  <c r="O126" i="1"/>
  <c r="AV126" i="1"/>
  <c r="BW194" i="1" l="1"/>
  <c r="BN193" i="1"/>
  <c r="AX193" i="1"/>
  <c r="BR177" i="1"/>
  <c r="BP178" i="1"/>
  <c r="AA159" i="1"/>
  <c r="AE158" i="1"/>
  <c r="AV127" i="1"/>
  <c r="H128" i="1"/>
  <c r="J128" i="1"/>
  <c r="O127" i="1"/>
  <c r="AC127" i="1"/>
  <c r="BW195" i="1" l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W197" i="1" l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W198" i="1" l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W199" i="1" l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N199" i="1" l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AX200" i="1" l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AX201" i="1" l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N202" i="1" l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W204" i="1" l="1"/>
  <c r="BN203" i="1"/>
  <c r="AX203" i="1"/>
  <c r="BR189" i="1"/>
  <c r="BP190" i="1"/>
  <c r="AE170" i="1"/>
  <c r="AA171" i="1"/>
  <c r="O136" i="1"/>
  <c r="J137" i="1"/>
  <c r="H137" i="1"/>
  <c r="AV136" i="1"/>
  <c r="AC136" i="1"/>
  <c r="AX204" i="1" l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AX206" i="1" l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N207" i="1" l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W209" i="1" l="1"/>
  <c r="AX208" i="1"/>
  <c r="BN208" i="1"/>
  <c r="BR193" i="1"/>
  <c r="BP194" i="1"/>
  <c r="AA176" i="1"/>
  <c r="AE175" i="1"/>
  <c r="O140" i="1"/>
  <c r="H141" i="1"/>
  <c r="J141" i="1"/>
  <c r="AV140" i="1"/>
  <c r="AC140" i="1"/>
  <c r="BN209" i="1" l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W211" i="1" l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W212" i="1" l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758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811" i="1" s="1"/>
  <c r="O173" i="1"/>
  <c r="AV173" i="1"/>
  <c r="AC173" i="1"/>
  <c r="BE811" i="1" l="1"/>
  <c r="BA833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833" i="1" l="1"/>
  <c r="BP811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833" i="1" l="1"/>
  <c r="CA833" i="1" s="1"/>
  <c r="BC833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824" i="1" s="1"/>
  <c r="BA812" i="1" s="1"/>
  <c r="J235" i="1"/>
  <c r="O234" i="1"/>
  <c r="AC234" i="1"/>
  <c r="BE812" i="1" l="1"/>
  <c r="BA834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812" i="1" l="1"/>
  <c r="BE834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834" i="1" l="1"/>
  <c r="BC834" i="1"/>
  <c r="BC838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H738" i="1"/>
  <c r="AV269" i="1"/>
  <c r="H739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826" i="1"/>
  <c r="BA813" i="1" s="1"/>
  <c r="BA817" i="1" s="1"/>
  <c r="BR821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819" i="1"/>
  <c r="AA403" i="1"/>
  <c r="AA404" i="1" s="1"/>
  <c r="AE402" i="1"/>
  <c r="BE813" i="1"/>
  <c r="BA835" i="1"/>
  <c r="BA836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820" i="1"/>
  <c r="AA405" i="1"/>
  <c r="AE404" i="1"/>
  <c r="AE403" i="1"/>
  <c r="BE817" i="1"/>
  <c r="BE835" i="1"/>
  <c r="BP813" i="1"/>
  <c r="AC329" i="1"/>
  <c r="J330" i="1"/>
  <c r="H330" i="1"/>
  <c r="AV329" i="1"/>
  <c r="O329" i="1"/>
  <c r="BE837" i="1" l="1"/>
  <c r="BA838" i="1"/>
  <c r="BE838" i="1" s="1"/>
  <c r="BR838" i="1" s="1"/>
  <c r="CL839" i="1" s="1"/>
  <c r="BE836" i="1"/>
  <c r="BC835" i="1"/>
  <c r="AX439" i="1"/>
  <c r="BW440" i="1"/>
  <c r="BW441" i="1" s="1"/>
  <c r="BN439" i="1"/>
  <c r="BR424" i="1"/>
  <c r="BP425" i="1"/>
  <c r="BP426" i="1" s="1"/>
  <c r="AE405" i="1"/>
  <c r="AA406" i="1"/>
  <c r="AA407" i="1" s="1"/>
  <c r="BR835" i="1"/>
  <c r="D817" i="1"/>
  <c r="AH580" i="1" s="1"/>
  <c r="BG817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836" i="1"/>
  <c r="BC836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817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721" i="1"/>
  <c r="BW722" i="1" s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837" i="1"/>
  <c r="CL853" i="1" s="1"/>
  <c r="CL855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841" i="1"/>
  <c r="BC841" i="1" s="1"/>
  <c r="CL841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BW694" i="1" s="1"/>
  <c r="AX692" i="1"/>
  <c r="BR670" i="1"/>
  <c r="BP671" i="1"/>
  <c r="AA656" i="1"/>
  <c r="AE655" i="1"/>
  <c r="J523" i="1"/>
  <c r="H523" i="1"/>
  <c r="AV522" i="1"/>
  <c r="O522" i="1"/>
  <c r="AC522" i="1"/>
  <c r="BN694" i="1" l="1"/>
  <c r="BW695" i="1"/>
  <c r="AX694" i="1"/>
  <c r="BN693" i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N695" i="1" l="1"/>
  <c r="BW696" i="1"/>
  <c r="AX695" i="1"/>
  <c r="BR673" i="1"/>
  <c r="BP674" i="1"/>
  <c r="BP675" i="1" s="1"/>
  <c r="BR672" i="1"/>
  <c r="AE658" i="1"/>
  <c r="AA659" i="1"/>
  <c r="AE657" i="1"/>
  <c r="AV524" i="1"/>
  <c r="J525" i="1"/>
  <c r="H525" i="1"/>
  <c r="O524" i="1"/>
  <c r="AC524" i="1"/>
  <c r="BN696" i="1" l="1"/>
  <c r="BW697" i="1"/>
  <c r="AX696" i="1"/>
  <c r="BR675" i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W698" i="1" l="1"/>
  <c r="BW699" i="1" s="1"/>
  <c r="BN697" i="1"/>
  <c r="AX697" i="1"/>
  <c r="BR676" i="1"/>
  <c r="BP677" i="1"/>
  <c r="AE660" i="1"/>
  <c r="AA661" i="1"/>
  <c r="AA662" i="1" s="1"/>
  <c r="AV526" i="1"/>
  <c r="O526" i="1"/>
  <c r="J527" i="1"/>
  <c r="H527" i="1"/>
  <c r="AC526" i="1"/>
  <c r="BN699" i="1" l="1"/>
  <c r="AX699" i="1"/>
  <c r="BW700" i="1"/>
  <c r="BN698" i="1"/>
  <c r="AX698" i="1"/>
  <c r="BR677" i="1"/>
  <c r="BP678" i="1"/>
  <c r="AE662" i="1"/>
  <c r="AA663" i="1"/>
  <c r="AE661" i="1"/>
  <c r="J528" i="1"/>
  <c r="H528" i="1"/>
  <c r="AV527" i="1"/>
  <c r="O527" i="1"/>
  <c r="AC527" i="1"/>
  <c r="BN700" i="1" l="1"/>
  <c r="BW701" i="1"/>
  <c r="BW702" i="1" s="1"/>
  <c r="BW703" i="1" s="1"/>
  <c r="AX700" i="1"/>
  <c r="BR678" i="1"/>
  <c r="BP679" i="1"/>
  <c r="BP680" i="1" s="1"/>
  <c r="AE663" i="1"/>
  <c r="AA664" i="1"/>
  <c r="AA665" i="1" s="1"/>
  <c r="AV528" i="1"/>
  <c r="H529" i="1"/>
  <c r="J529" i="1"/>
  <c r="O528" i="1"/>
  <c r="AC528" i="1"/>
  <c r="BN703" i="1" l="1"/>
  <c r="BW704" i="1"/>
  <c r="BW705" i="1" s="1"/>
  <c r="BW706" i="1" s="1"/>
  <c r="AX703" i="1"/>
  <c r="BN702" i="1"/>
  <c r="AX702" i="1"/>
  <c r="BN701" i="1"/>
  <c r="AX701" i="1"/>
  <c r="BP681" i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N706" i="1" l="1"/>
  <c r="BW707" i="1"/>
  <c r="AX706" i="1"/>
  <c r="BN705" i="1"/>
  <c r="AX705" i="1"/>
  <c r="BN704" i="1"/>
  <c r="AX704" i="1"/>
  <c r="BR681" i="1"/>
  <c r="BP682" i="1"/>
  <c r="AE666" i="1"/>
  <c r="AA667" i="1"/>
  <c r="H531" i="1"/>
  <c r="J531" i="1"/>
  <c r="AV530" i="1"/>
  <c r="O530" i="1"/>
  <c r="AC530" i="1"/>
  <c r="BN707" i="1" l="1"/>
  <c r="BW708" i="1"/>
  <c r="AX707" i="1"/>
  <c r="BR682" i="1"/>
  <c r="BP683" i="1"/>
  <c r="BP684" i="1" s="1"/>
  <c r="AE667" i="1"/>
  <c r="AA668" i="1"/>
  <c r="AA669" i="1" s="1"/>
  <c r="AV531" i="1"/>
  <c r="H532" i="1"/>
  <c r="J532" i="1"/>
  <c r="O531" i="1"/>
  <c r="AC531" i="1"/>
  <c r="BN708" i="1" l="1"/>
  <c r="BW709" i="1"/>
  <c r="AX708" i="1"/>
  <c r="BR684" i="1"/>
  <c r="BP685" i="1"/>
  <c r="BR683" i="1"/>
  <c r="AE669" i="1"/>
  <c r="AA670" i="1"/>
  <c r="AE668" i="1"/>
  <c r="O532" i="1"/>
  <c r="J533" i="1"/>
  <c r="H533" i="1"/>
  <c r="AV532" i="1"/>
  <c r="AC532" i="1"/>
  <c r="BN709" i="1" l="1"/>
  <c r="BW710" i="1"/>
  <c r="BW711" i="1" s="1"/>
  <c r="AX709" i="1"/>
  <c r="BR685" i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N711" i="1" l="1"/>
  <c r="BW712" i="1"/>
  <c r="AX711" i="1"/>
  <c r="BN710" i="1"/>
  <c r="AX710" i="1"/>
  <c r="BR687" i="1"/>
  <c r="BP688" i="1"/>
  <c r="BR686" i="1"/>
  <c r="AE671" i="1"/>
  <c r="AA672" i="1"/>
  <c r="AA673" i="1" s="1"/>
  <c r="J535" i="1"/>
  <c r="H535" i="1"/>
  <c r="AV534" i="1"/>
  <c r="O534" i="1"/>
  <c r="AC534" i="1"/>
  <c r="BN712" i="1" l="1"/>
  <c r="BW713" i="1"/>
  <c r="AX712" i="1"/>
  <c r="BR688" i="1"/>
  <c r="BP689" i="1"/>
  <c r="AE673" i="1"/>
  <c r="AA674" i="1"/>
  <c r="AA675" i="1" s="1"/>
  <c r="AE672" i="1"/>
  <c r="O535" i="1"/>
  <c r="J536" i="1"/>
  <c r="H536" i="1"/>
  <c r="AV535" i="1"/>
  <c r="AC535" i="1"/>
  <c r="BN713" i="1" l="1"/>
  <c r="AX713" i="1"/>
  <c r="BR689" i="1"/>
  <c r="BP690" i="1"/>
  <c r="BP691" i="1" s="1"/>
  <c r="AA676" i="1"/>
  <c r="AE675" i="1"/>
  <c r="AE674" i="1"/>
  <c r="AV536" i="1"/>
  <c r="H537" i="1"/>
  <c r="J537" i="1"/>
  <c r="O536" i="1"/>
  <c r="AC536" i="1"/>
  <c r="BR691" i="1" l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R692" i="1" l="1"/>
  <c r="BP693" i="1"/>
  <c r="AE677" i="1"/>
  <c r="AA678" i="1"/>
  <c r="AC538" i="1"/>
  <c r="J539" i="1"/>
  <c r="H539" i="1"/>
  <c r="O538" i="1"/>
  <c r="AV538" i="1"/>
  <c r="BR693" i="1" l="1"/>
  <c r="BP694" i="1"/>
  <c r="AE678" i="1"/>
  <c r="AA679" i="1"/>
  <c r="AA680" i="1" s="1"/>
  <c r="H540" i="1"/>
  <c r="J540" i="1"/>
  <c r="AV539" i="1"/>
  <c r="O539" i="1"/>
  <c r="AC539" i="1"/>
  <c r="BR694" i="1" l="1"/>
  <c r="BP695" i="1"/>
  <c r="AE680" i="1"/>
  <c r="AA681" i="1"/>
  <c r="AE679" i="1"/>
  <c r="AV540" i="1"/>
  <c r="H541" i="1"/>
  <c r="J541" i="1"/>
  <c r="O540" i="1"/>
  <c r="AC540" i="1"/>
  <c r="BR695" i="1" l="1"/>
  <c r="BP696" i="1"/>
  <c r="AE681" i="1"/>
  <c r="AA682" i="1"/>
  <c r="O541" i="1"/>
  <c r="J542" i="1"/>
  <c r="H542" i="1"/>
  <c r="AV541" i="1"/>
  <c r="AC541" i="1"/>
  <c r="BR696" i="1" l="1"/>
  <c r="BP697" i="1"/>
  <c r="AE682" i="1"/>
  <c r="AA683" i="1"/>
  <c r="AA684" i="1" s="1"/>
  <c r="AV542" i="1"/>
  <c r="J543" i="1"/>
  <c r="H543" i="1"/>
  <c r="O542" i="1"/>
  <c r="AC542" i="1"/>
  <c r="AA498" i="3"/>
  <c r="AA496" i="3"/>
  <c r="AA497" i="3"/>
  <c r="AA495" i="3"/>
  <c r="BR697" i="1" l="1"/>
  <c r="BP698" i="1"/>
  <c r="BP699" i="1" s="1"/>
  <c r="AE684" i="1"/>
  <c r="AA685" i="1"/>
  <c r="AE683" i="1"/>
  <c r="AV543" i="1"/>
  <c r="J544" i="1"/>
  <c r="H544" i="1"/>
  <c r="O543" i="1"/>
  <c r="AC543" i="1"/>
  <c r="BR699" i="1" l="1"/>
  <c r="BP700" i="1"/>
  <c r="BR698" i="1"/>
  <c r="AE685" i="1"/>
  <c r="AA686" i="1"/>
  <c r="AA687" i="1" s="1"/>
  <c r="J545" i="1"/>
  <c r="H545" i="1"/>
  <c r="AV544" i="1"/>
  <c r="O544" i="1"/>
  <c r="AC544" i="1"/>
  <c r="BR700" i="1" l="1"/>
  <c r="BP701" i="1"/>
  <c r="BP702" i="1" s="1"/>
  <c r="BP703" i="1" s="1"/>
  <c r="AA688" i="1"/>
  <c r="AE687" i="1"/>
  <c r="AE686" i="1"/>
  <c r="AV545" i="1"/>
  <c r="J546" i="1"/>
  <c r="H546" i="1"/>
  <c r="O545" i="1"/>
  <c r="AC545" i="1"/>
  <c r="BR703" i="1" l="1"/>
  <c r="BP704" i="1"/>
  <c r="BP705" i="1" s="1"/>
  <c r="BP706" i="1" s="1"/>
  <c r="BR702" i="1"/>
  <c r="BR701" i="1"/>
  <c r="AE688" i="1"/>
  <c r="AA689" i="1"/>
  <c r="AV546" i="1"/>
  <c r="H547" i="1"/>
  <c r="J547" i="1"/>
  <c r="O546" i="1"/>
  <c r="AC546" i="1"/>
  <c r="AA502" i="3"/>
  <c r="AA503" i="3"/>
  <c r="AA500" i="3"/>
  <c r="AA501" i="3"/>
  <c r="AA499" i="3"/>
  <c r="BR706" i="1" l="1"/>
  <c r="BP707" i="1"/>
  <c r="BR705" i="1"/>
  <c r="BR704" i="1"/>
  <c r="AE689" i="1"/>
  <c r="AA690" i="1"/>
  <c r="AA691" i="1" s="1"/>
  <c r="AV547" i="1"/>
  <c r="J548" i="1"/>
  <c r="H548" i="1"/>
  <c r="O547" i="1"/>
  <c r="AC547" i="1"/>
  <c r="BR707" i="1" l="1"/>
  <c r="BP708" i="1"/>
  <c r="AE691" i="1"/>
  <c r="AA692" i="1"/>
  <c r="AE690" i="1"/>
  <c r="J549" i="1"/>
  <c r="H549" i="1"/>
  <c r="AV548" i="1"/>
  <c r="O548" i="1"/>
  <c r="AC548" i="1"/>
  <c r="BR708" i="1" l="1"/>
  <c r="BP709" i="1"/>
  <c r="AE692" i="1"/>
  <c r="AA693" i="1"/>
  <c r="AA694" i="1" s="1"/>
  <c r="AV549" i="1"/>
  <c r="J550" i="1"/>
  <c r="H550" i="1"/>
  <c r="O549" i="1"/>
  <c r="AC549" i="1"/>
  <c r="BR709" i="1" l="1"/>
  <c r="BP710" i="1"/>
  <c r="BP711" i="1" s="1"/>
  <c r="AE694" i="1"/>
  <c r="AA695" i="1"/>
  <c r="AE693" i="1"/>
  <c r="AV550" i="1"/>
  <c r="J551" i="1"/>
  <c r="H551" i="1"/>
  <c r="O550" i="1"/>
  <c r="AC550" i="1"/>
  <c r="BR711" i="1" l="1"/>
  <c r="BP712" i="1"/>
  <c r="BR710" i="1"/>
  <c r="AA696" i="1"/>
  <c r="AE695" i="1"/>
  <c r="AV551" i="1"/>
  <c r="J552" i="1"/>
  <c r="H552" i="1"/>
  <c r="O551" i="1"/>
  <c r="AC551" i="1"/>
  <c r="AA509" i="3"/>
  <c r="AA507" i="3"/>
  <c r="AA508" i="3"/>
  <c r="AA505" i="3"/>
  <c r="AA506" i="3"/>
  <c r="AA504" i="3"/>
  <c r="BR712" i="1" l="1"/>
  <c r="BP713" i="1"/>
  <c r="AE696" i="1"/>
  <c r="AA697" i="1"/>
  <c r="O552" i="1"/>
  <c r="J553" i="1"/>
  <c r="H553" i="1"/>
  <c r="AV552" i="1"/>
  <c r="AC552" i="1"/>
  <c r="BR713" i="1" l="1"/>
  <c r="AE697" i="1"/>
  <c r="AA698" i="1"/>
  <c r="AA699" i="1" s="1"/>
  <c r="AV553" i="1"/>
  <c r="H554" i="1"/>
  <c r="O553" i="1"/>
  <c r="J554" i="1"/>
  <c r="AC553" i="1"/>
  <c r="AE699" i="1" l="1"/>
  <c r="AA700" i="1"/>
  <c r="AE698" i="1"/>
  <c r="H555" i="1"/>
  <c r="J555" i="1"/>
  <c r="AV554" i="1"/>
  <c r="O554" i="1"/>
  <c r="AC554" i="1"/>
  <c r="AE700" i="1" l="1"/>
  <c r="AA701" i="1"/>
  <c r="AA702" i="1" s="1"/>
  <c r="AA703" i="1" s="1"/>
  <c r="AV555" i="1"/>
  <c r="J556" i="1"/>
  <c r="H556" i="1"/>
  <c r="O555" i="1"/>
  <c r="AC555" i="1"/>
  <c r="AA704" i="1" l="1"/>
  <c r="AA705" i="1" s="1"/>
  <c r="AA706" i="1" s="1"/>
  <c r="AE703" i="1"/>
  <c r="AE702" i="1"/>
  <c r="AE701" i="1"/>
  <c r="O556" i="1"/>
  <c r="J557" i="1"/>
  <c r="H557" i="1"/>
  <c r="AV556" i="1"/>
  <c r="AC556" i="1"/>
  <c r="AE706" i="1" l="1"/>
  <c r="AA707" i="1"/>
  <c r="AE705" i="1"/>
  <c r="AE704" i="1"/>
  <c r="AV557" i="1"/>
  <c r="J558" i="1"/>
  <c r="H558" i="1"/>
  <c r="O557" i="1"/>
  <c r="AC557" i="1"/>
  <c r="AA511" i="3"/>
  <c r="AA512" i="3"/>
  <c r="AA510" i="3"/>
  <c r="AE707" i="1" l="1"/>
  <c r="AA708" i="1"/>
  <c r="AV558" i="1"/>
  <c r="H559" i="1"/>
  <c r="J559" i="1"/>
  <c r="O558" i="1"/>
  <c r="AC558" i="1"/>
  <c r="AE708" i="1" l="1"/>
  <c r="AA709" i="1"/>
  <c r="J560" i="1"/>
  <c r="H560" i="1"/>
  <c r="O559" i="1"/>
  <c r="AV559" i="1"/>
  <c r="AC559" i="1"/>
  <c r="AE709" i="1" l="1"/>
  <c r="AA710" i="1"/>
  <c r="AA711" i="1" s="1"/>
  <c r="AV560" i="1"/>
  <c r="H561" i="1"/>
  <c r="J561" i="1"/>
  <c r="O560" i="1"/>
  <c r="AC560" i="1"/>
  <c r="AE711" i="1" l="1"/>
  <c r="AA712" i="1"/>
  <c r="AE710" i="1"/>
  <c r="O561" i="1"/>
  <c r="H562" i="1"/>
  <c r="J562" i="1"/>
  <c r="AV561" i="1"/>
  <c r="AC561" i="1"/>
  <c r="AA517" i="3"/>
  <c r="AA518" i="3"/>
  <c r="AA513" i="3"/>
  <c r="AE712" i="1" l="1"/>
  <c r="AA713" i="1"/>
  <c r="I21" i="3"/>
  <c r="I35" i="3" s="1"/>
  <c r="AJ21" i="2"/>
  <c r="AD49" i="2"/>
  <c r="AD51" i="2" s="1"/>
  <c r="AD53" i="2" s="1"/>
  <c r="AD55" i="2" s="1"/>
  <c r="AD57" i="2" s="1"/>
  <c r="AV562" i="1"/>
  <c r="J563" i="1"/>
  <c r="H563" i="1"/>
  <c r="O562" i="1"/>
  <c r="AC562" i="1"/>
  <c r="AE713" i="1" l="1"/>
  <c r="AV563" i="1"/>
  <c r="J564" i="1"/>
  <c r="H564" i="1"/>
  <c r="O563" i="1"/>
  <c r="AC563" i="1"/>
  <c r="H565" i="1" l="1"/>
  <c r="J565" i="1"/>
  <c r="AV564" i="1"/>
  <c r="O564" i="1"/>
  <c r="AC564" i="1"/>
  <c r="O565" i="1" l="1"/>
  <c r="J566" i="1"/>
  <c r="H566" i="1"/>
  <c r="AV565" i="1"/>
  <c r="AC565" i="1"/>
  <c r="O566" i="1" l="1"/>
  <c r="H567" i="1"/>
  <c r="J567" i="1"/>
  <c r="AV566" i="1"/>
  <c r="AC566" i="1"/>
  <c r="AV567" i="1" l="1"/>
  <c r="J568" i="1"/>
  <c r="H568" i="1"/>
  <c r="O567" i="1"/>
  <c r="AC567" i="1"/>
  <c r="AA522" i="3"/>
  <c r="AA523" i="3"/>
  <c r="AA520" i="3"/>
  <c r="AA521" i="3"/>
  <c r="AA519" i="3"/>
  <c r="AV568" i="1" l="1"/>
  <c r="J569" i="1"/>
  <c r="H569" i="1"/>
  <c r="O568" i="1"/>
  <c r="AC568" i="1"/>
  <c r="H570" i="1" l="1"/>
  <c r="J570" i="1"/>
  <c r="AV569" i="1"/>
  <c r="O569" i="1"/>
  <c r="AC569" i="1"/>
  <c r="J571" i="1" l="1"/>
  <c r="H571" i="1"/>
  <c r="AV570" i="1"/>
  <c r="O570" i="1"/>
  <c r="AC570" i="1"/>
  <c r="AV571" i="1" l="1"/>
  <c r="H572" i="1"/>
  <c r="J572" i="1"/>
  <c r="O571" i="1"/>
  <c r="AC571" i="1"/>
  <c r="H573" i="1" l="1"/>
  <c r="J573" i="1"/>
  <c r="AV572" i="1"/>
  <c r="O572" i="1"/>
  <c r="AC572" i="1"/>
  <c r="AA527" i="3"/>
  <c r="AA525" i="3"/>
  <c r="AA526" i="3"/>
  <c r="AA524" i="3"/>
  <c r="AV573" i="1" l="1"/>
  <c r="J574" i="1"/>
  <c r="H574" i="1"/>
  <c r="O573" i="1"/>
  <c r="AC573" i="1"/>
  <c r="AV574" i="1" l="1"/>
  <c r="H575" i="1"/>
  <c r="J575" i="1"/>
  <c r="O574" i="1"/>
  <c r="AC574" i="1"/>
  <c r="AV575" i="1" l="1"/>
  <c r="J576" i="1"/>
  <c r="H576" i="1"/>
  <c r="O575" i="1"/>
  <c r="AC575" i="1"/>
  <c r="AA533" i="3"/>
  <c r="AA531" i="3"/>
  <c r="AA532" i="3"/>
  <c r="AA529" i="3"/>
  <c r="AA530" i="3"/>
  <c r="AA528" i="3"/>
  <c r="AV576" i="1" l="1"/>
  <c r="J577" i="1"/>
  <c r="H577" i="1"/>
  <c r="O576" i="1"/>
  <c r="AC576" i="1"/>
  <c r="AV577" i="1" l="1"/>
  <c r="J578" i="1"/>
  <c r="H578" i="1"/>
  <c r="O577" i="1"/>
  <c r="AC577" i="1"/>
  <c r="AV578" i="1" l="1"/>
  <c r="J579" i="1"/>
  <c r="H579" i="1"/>
  <c r="O578" i="1"/>
  <c r="AC578" i="1"/>
  <c r="J580" i="1" l="1"/>
  <c r="H580" i="1"/>
  <c r="AV579" i="1"/>
  <c r="O579" i="1"/>
  <c r="AC579" i="1"/>
  <c r="O580" i="1" l="1"/>
  <c r="H581" i="1"/>
  <c r="J581" i="1"/>
  <c r="AV580" i="1"/>
  <c r="AC580" i="1"/>
  <c r="J582" i="1" l="1"/>
  <c r="H582" i="1"/>
  <c r="AV581" i="1"/>
  <c r="O581" i="1"/>
  <c r="AC581" i="1"/>
  <c r="AA535" i="3"/>
  <c r="AA536" i="3"/>
  <c r="AA534" i="3"/>
  <c r="H583" i="1" l="1"/>
  <c r="J583" i="1"/>
  <c r="O582" i="1"/>
  <c r="AV582" i="1"/>
  <c r="AC582" i="1"/>
  <c r="O583" i="1" l="1"/>
  <c r="J584" i="1"/>
  <c r="H584" i="1"/>
  <c r="AV583" i="1"/>
  <c r="AC583" i="1"/>
  <c r="AV584" i="1" l="1"/>
  <c r="H585" i="1"/>
  <c r="J585" i="1"/>
  <c r="O584" i="1"/>
  <c r="AC584" i="1"/>
  <c r="O585" i="1" l="1"/>
  <c r="J586" i="1"/>
  <c r="H586" i="1"/>
  <c r="AV585" i="1"/>
  <c r="AC585" i="1"/>
  <c r="AA541" i="3"/>
  <c r="AA538" i="3"/>
  <c r="AA540" i="3"/>
  <c r="AA537" i="3"/>
  <c r="J587" i="1" l="1"/>
  <c r="H587" i="1"/>
  <c r="O586" i="1"/>
  <c r="AV586" i="1"/>
  <c r="AC586" i="1"/>
  <c r="O587" i="1" l="1"/>
  <c r="J588" i="1"/>
  <c r="H588" i="1"/>
  <c r="AV587" i="1"/>
  <c r="AC587" i="1"/>
  <c r="AV588" i="1" l="1"/>
  <c r="J589" i="1"/>
  <c r="H589" i="1"/>
  <c r="O588" i="1"/>
  <c r="AC588" i="1"/>
  <c r="J590" i="1" l="1"/>
  <c r="H590" i="1"/>
  <c r="O589" i="1"/>
  <c r="AV589" i="1"/>
  <c r="AC589" i="1"/>
  <c r="AA543" i="3"/>
  <c r="AA544" i="3"/>
  <c r="AA542" i="3"/>
  <c r="AV590" i="1" l="1"/>
  <c r="J591" i="1"/>
  <c r="H591" i="1"/>
  <c r="O590" i="1"/>
  <c r="AC590" i="1"/>
  <c r="O591" i="1" l="1"/>
  <c r="H592" i="1"/>
  <c r="J592" i="1"/>
  <c r="AV591" i="1"/>
  <c r="AC591" i="1"/>
  <c r="O592" i="1" l="1"/>
  <c r="J593" i="1"/>
  <c r="H593" i="1"/>
  <c r="AV592" i="1"/>
  <c r="AC592" i="1"/>
  <c r="AA548" i="3"/>
  <c r="AA546" i="3"/>
  <c r="AA547" i="3"/>
  <c r="AA545" i="3"/>
  <c r="J594" i="1" l="1"/>
  <c r="H594" i="1"/>
  <c r="O593" i="1"/>
  <c r="AV593" i="1"/>
  <c r="AC593" i="1"/>
  <c r="O594" i="1" l="1"/>
  <c r="J595" i="1"/>
  <c r="H595" i="1"/>
  <c r="AV594" i="1"/>
  <c r="AC594" i="1"/>
  <c r="O595" i="1" l="1"/>
  <c r="J596" i="1"/>
  <c r="H596" i="1"/>
  <c r="AV595" i="1"/>
  <c r="AC595" i="1"/>
  <c r="AV596" i="1" l="1"/>
  <c r="J597" i="1"/>
  <c r="H597" i="1"/>
  <c r="O596" i="1"/>
  <c r="AC596" i="1"/>
  <c r="AA553" i="3"/>
  <c r="AA554" i="3"/>
  <c r="AA551" i="3"/>
  <c r="AA552" i="3"/>
  <c r="AA550" i="3"/>
  <c r="AA549" i="3"/>
  <c r="O597" i="1" l="1"/>
  <c r="J598" i="1"/>
  <c r="AV597" i="1"/>
  <c r="H598" i="1"/>
  <c r="AC597" i="1"/>
  <c r="AV598" i="1" l="1"/>
  <c r="J599" i="1"/>
  <c r="H599" i="1"/>
  <c r="O598" i="1"/>
  <c r="AC598" i="1"/>
  <c r="AV599" i="1" l="1"/>
  <c r="H600" i="1"/>
  <c r="J600" i="1"/>
  <c r="O599" i="1"/>
  <c r="AC599" i="1"/>
  <c r="H601" i="1" l="1"/>
  <c r="J601" i="1"/>
  <c r="O600" i="1"/>
  <c r="AV600" i="1"/>
  <c r="AC600" i="1"/>
  <c r="O601" i="1" l="1"/>
  <c r="J602" i="1"/>
  <c r="H602" i="1"/>
  <c r="AV601" i="1"/>
  <c r="AC601" i="1"/>
  <c r="J603" i="1" l="1"/>
  <c r="H603" i="1"/>
  <c r="O602" i="1"/>
  <c r="AV602" i="1"/>
  <c r="AC602" i="1"/>
  <c r="J604" i="1" l="1"/>
  <c r="H604" i="1"/>
  <c r="AV603" i="1"/>
  <c r="O603" i="1"/>
  <c r="AC603" i="1"/>
  <c r="AA557" i="3"/>
  <c r="AA558" i="3"/>
  <c r="AV604" i="1" l="1"/>
  <c r="J605" i="1"/>
  <c r="H605" i="1"/>
  <c r="O604" i="1"/>
  <c r="AC604" i="1"/>
  <c r="AA555" i="3"/>
  <c r="AA556" i="3"/>
  <c r="AV605" i="1" l="1"/>
  <c r="H606" i="1"/>
  <c r="J606" i="1"/>
  <c r="O605" i="1"/>
  <c r="AC605" i="1"/>
  <c r="AA561" i="3"/>
  <c r="AA559" i="3"/>
  <c r="AC606" i="1" l="1"/>
  <c r="J607" i="1"/>
  <c r="H607" i="1"/>
  <c r="O606" i="1"/>
  <c r="AV606" i="1"/>
  <c r="AA560" i="3"/>
  <c r="J608" i="1" l="1"/>
  <c r="H608" i="1"/>
  <c r="O607" i="1"/>
  <c r="AV607" i="1"/>
  <c r="AC607" i="1"/>
  <c r="O608" i="1" l="1"/>
  <c r="AV608" i="1"/>
  <c r="J609" i="1"/>
  <c r="H609" i="1"/>
  <c r="AC608" i="1"/>
  <c r="O609" i="1" l="1"/>
  <c r="H610" i="1"/>
  <c r="J610" i="1"/>
  <c r="AV609" i="1"/>
  <c r="AC609" i="1"/>
  <c r="O610" i="1" l="1"/>
  <c r="AV610" i="1"/>
  <c r="J611" i="1"/>
  <c r="H611" i="1"/>
  <c r="AC610" i="1"/>
  <c r="AA565" i="3"/>
  <c r="AA563" i="3"/>
  <c r="AA564" i="3"/>
  <c r="AA562" i="3"/>
  <c r="J612" i="1" l="1"/>
  <c r="H612" i="1"/>
  <c r="O611" i="1"/>
  <c r="AV611" i="1"/>
  <c r="AC611" i="1"/>
  <c r="O612" i="1" l="1"/>
  <c r="J613" i="1"/>
  <c r="H613" i="1"/>
  <c r="AV612" i="1"/>
  <c r="AC612" i="1"/>
  <c r="O613" i="1" l="1"/>
  <c r="J614" i="1"/>
  <c r="H614" i="1"/>
  <c r="AV613" i="1"/>
  <c r="AC613" i="1"/>
  <c r="J615" i="1" l="1"/>
  <c r="H615" i="1"/>
  <c r="O614" i="1"/>
  <c r="AV614" i="1"/>
  <c r="AC614" i="1"/>
  <c r="AA567" i="3"/>
  <c r="AA568" i="3"/>
  <c r="AA566" i="3"/>
  <c r="J616" i="1" l="1"/>
  <c r="H616" i="1"/>
  <c r="O615" i="1"/>
  <c r="AV615" i="1"/>
  <c r="AC615" i="1"/>
  <c r="O616" i="1" l="1"/>
  <c r="J617" i="1"/>
  <c r="H617" i="1"/>
  <c r="AV616" i="1"/>
  <c r="AC616" i="1"/>
  <c r="J618" i="1" l="1"/>
  <c r="H618" i="1"/>
  <c r="O617" i="1"/>
  <c r="AV617" i="1"/>
  <c r="AC617" i="1"/>
  <c r="AA572" i="3"/>
  <c r="AA570" i="3"/>
  <c r="AA571" i="3"/>
  <c r="AA569" i="3"/>
  <c r="O618" i="1" l="1"/>
  <c r="J619" i="1"/>
  <c r="H619" i="1"/>
  <c r="AV618" i="1"/>
  <c r="AC618" i="1"/>
  <c r="AV619" i="1" l="1"/>
  <c r="J620" i="1"/>
  <c r="H620" i="1"/>
  <c r="O619" i="1"/>
  <c r="AC619" i="1"/>
  <c r="O620" i="1" l="1"/>
  <c r="J621" i="1"/>
  <c r="H621" i="1"/>
  <c r="AV620" i="1"/>
  <c r="AC620" i="1"/>
  <c r="AA574" i="3"/>
  <c r="AA575" i="3"/>
  <c r="AA573" i="3"/>
  <c r="J622" i="1" l="1"/>
  <c r="H622" i="1"/>
  <c r="O621" i="1"/>
  <c r="AV621" i="1"/>
  <c r="AC621" i="1"/>
  <c r="O622" i="1" l="1"/>
  <c r="H623" i="1"/>
  <c r="J623" i="1"/>
  <c r="AV622" i="1"/>
  <c r="AC622" i="1"/>
  <c r="O623" i="1" l="1"/>
  <c r="H624" i="1"/>
  <c r="J624" i="1"/>
  <c r="AV623" i="1"/>
  <c r="AC623" i="1"/>
  <c r="AV624" i="1" l="1"/>
  <c r="H625" i="1"/>
  <c r="J625" i="1"/>
  <c r="O624" i="1"/>
  <c r="AC624" i="1"/>
  <c r="AA583" i="3"/>
  <c r="AA584" i="3"/>
  <c r="AA581" i="3"/>
  <c r="AA582" i="3"/>
  <c r="AA580" i="3"/>
  <c r="AA578" i="3"/>
  <c r="AA579" i="3"/>
  <c r="J626" i="1" l="1"/>
  <c r="H626" i="1"/>
  <c r="O625" i="1"/>
  <c r="AV625" i="1"/>
  <c r="AC625" i="1"/>
  <c r="AA577" i="3"/>
  <c r="AA576" i="3"/>
  <c r="AC626" i="1" l="1"/>
  <c r="J627" i="1"/>
  <c r="AV626" i="1"/>
  <c r="H627" i="1"/>
  <c r="O626" i="1"/>
  <c r="O627" i="1" l="1"/>
  <c r="H628" i="1"/>
  <c r="J628" i="1"/>
  <c r="AV627" i="1"/>
  <c r="AC627" i="1"/>
  <c r="AC628" i="1" l="1"/>
  <c r="H629" i="1"/>
  <c r="J629" i="1"/>
  <c r="O628" i="1"/>
  <c r="AV628" i="1"/>
  <c r="J630" i="1" l="1"/>
  <c r="H630" i="1"/>
  <c r="AV629" i="1"/>
  <c r="O629" i="1"/>
  <c r="AC629" i="1"/>
  <c r="H631" i="1" l="1"/>
  <c r="J631" i="1"/>
  <c r="AV630" i="1"/>
  <c r="O630" i="1"/>
  <c r="AC630" i="1"/>
  <c r="O631" i="1" l="1"/>
  <c r="J632" i="1"/>
  <c r="H632" i="1"/>
  <c r="AV631" i="1"/>
  <c r="AC631" i="1"/>
  <c r="AC632" i="1" l="1"/>
  <c r="J633" i="1"/>
  <c r="H633" i="1"/>
  <c r="AV632" i="1"/>
  <c r="O632" i="1"/>
  <c r="AA589" i="3"/>
  <c r="AA586" i="3"/>
  <c r="AA587" i="3"/>
  <c r="AA585" i="3"/>
  <c r="O633" i="1" l="1"/>
  <c r="J634" i="1"/>
  <c r="H634" i="1"/>
  <c r="AV633" i="1"/>
  <c r="AC633" i="1"/>
  <c r="AA588" i="3"/>
  <c r="H635" i="1" l="1"/>
  <c r="J635" i="1"/>
  <c r="O634" i="1"/>
  <c r="AV634" i="1"/>
  <c r="AC634" i="1"/>
  <c r="AV635" i="1" l="1"/>
  <c r="H636" i="1"/>
  <c r="J636" i="1"/>
  <c r="O635" i="1"/>
  <c r="AC635" i="1"/>
  <c r="J637" i="1" l="1"/>
  <c r="H637" i="1"/>
  <c r="O636" i="1"/>
  <c r="AV636" i="1"/>
  <c r="AC636" i="1"/>
  <c r="J638" i="1" l="1"/>
  <c r="O637" i="1"/>
  <c r="AV637" i="1"/>
  <c r="H638" i="1"/>
  <c r="AC637" i="1"/>
  <c r="AA591" i="3"/>
  <c r="AA590" i="3"/>
  <c r="AV638" i="1" l="1"/>
  <c r="J639" i="1"/>
  <c r="H639" i="1"/>
  <c r="O638" i="1"/>
  <c r="AC638" i="1"/>
  <c r="O639" i="1" l="1"/>
  <c r="AV639" i="1"/>
  <c r="H640" i="1"/>
  <c r="J640" i="1"/>
  <c r="AC639" i="1"/>
  <c r="AA595" i="3"/>
  <c r="AA596" i="3"/>
  <c r="AA593" i="3"/>
  <c r="AA594" i="3"/>
  <c r="AA592" i="3"/>
  <c r="H641" i="1" l="1"/>
  <c r="J641" i="1"/>
  <c r="O640" i="1"/>
  <c r="AV640" i="1"/>
  <c r="AC640" i="1"/>
  <c r="J642" i="1" l="1"/>
  <c r="H642" i="1"/>
  <c r="O641" i="1"/>
  <c r="AV641" i="1"/>
  <c r="AC641" i="1"/>
  <c r="J643" i="1" l="1"/>
  <c r="AV642" i="1"/>
  <c r="H643" i="1"/>
  <c r="O642" i="1"/>
  <c r="AC642" i="1"/>
  <c r="J644" i="1" l="1"/>
  <c r="H644" i="1"/>
  <c r="AV643" i="1"/>
  <c r="O643" i="1"/>
  <c r="AC643" i="1"/>
  <c r="AV644" i="1" l="1"/>
  <c r="J645" i="1"/>
  <c r="H645" i="1"/>
  <c r="O644" i="1"/>
  <c r="AC644" i="1"/>
  <c r="AA603" i="3"/>
  <c r="AA604" i="3"/>
  <c r="AA601" i="3"/>
  <c r="AA602" i="3"/>
  <c r="AA598" i="3"/>
  <c r="AA599" i="3"/>
  <c r="J646" i="1" l="1"/>
  <c r="H646" i="1"/>
  <c r="O645" i="1"/>
  <c r="AV645" i="1"/>
  <c r="AC645" i="1"/>
  <c r="O646" i="1" l="1"/>
  <c r="AV646" i="1"/>
  <c r="J647" i="1"/>
  <c r="H647" i="1"/>
  <c r="AC646" i="1"/>
  <c r="H648" i="1" l="1"/>
  <c r="J648" i="1"/>
  <c r="AV647" i="1"/>
  <c r="O647" i="1"/>
  <c r="AC647" i="1"/>
  <c r="AV648" i="1" l="1"/>
  <c r="J649" i="1"/>
  <c r="H649" i="1"/>
  <c r="O648" i="1"/>
  <c r="AC648" i="1"/>
  <c r="J650" i="1" l="1"/>
  <c r="H650" i="1"/>
  <c r="O649" i="1"/>
  <c r="AV649" i="1"/>
  <c r="AC649" i="1"/>
  <c r="O650" i="1" l="1"/>
  <c r="H651" i="1"/>
  <c r="J651" i="1"/>
  <c r="AV650" i="1"/>
  <c r="AC650" i="1"/>
  <c r="O651" i="1" l="1"/>
  <c r="H652" i="1"/>
  <c r="J652" i="1"/>
  <c r="AV651" i="1"/>
  <c r="AC651" i="1"/>
  <c r="J653" i="1" l="1"/>
  <c r="H653" i="1"/>
  <c r="O652" i="1"/>
  <c r="AV652" i="1"/>
  <c r="AC652" i="1"/>
  <c r="AA606" i="3"/>
  <c r="AA605" i="3"/>
  <c r="O653" i="1" l="1"/>
  <c r="H654" i="1"/>
  <c r="J654" i="1"/>
  <c r="AV653" i="1"/>
  <c r="AC653" i="1"/>
  <c r="AA607" i="3"/>
  <c r="O654" i="1" l="1"/>
  <c r="J655" i="1"/>
  <c r="H655" i="1"/>
  <c r="AV654" i="1"/>
  <c r="AC654" i="1"/>
  <c r="AV655" i="1" l="1"/>
  <c r="J656" i="1"/>
  <c r="H656" i="1"/>
  <c r="O655" i="1"/>
  <c r="AC655" i="1"/>
  <c r="AA611" i="3"/>
  <c r="AA609" i="3"/>
  <c r="AA610" i="3"/>
  <c r="AA608" i="3"/>
  <c r="AV656" i="1" l="1"/>
  <c r="J657" i="1"/>
  <c r="H657" i="1"/>
  <c r="O656" i="1"/>
  <c r="AC656" i="1"/>
  <c r="J658" i="1" l="1"/>
  <c r="H658" i="1"/>
  <c r="AV657" i="1"/>
  <c r="O657" i="1"/>
  <c r="AC657" i="1"/>
  <c r="O658" i="1" l="1"/>
  <c r="J659" i="1"/>
  <c r="AV658" i="1"/>
  <c r="H659" i="1"/>
  <c r="AC658" i="1"/>
  <c r="AV659" i="1" l="1"/>
  <c r="H660" i="1"/>
  <c r="J660" i="1"/>
  <c r="O659" i="1"/>
  <c r="AC659" i="1"/>
  <c r="AA615" i="3"/>
  <c r="AA616" i="3"/>
  <c r="AA613" i="3"/>
  <c r="AA614" i="3"/>
  <c r="AA612" i="3"/>
  <c r="AV660" i="1" l="1"/>
  <c r="H661" i="1"/>
  <c r="J661" i="1"/>
  <c r="O660" i="1"/>
  <c r="AC660" i="1"/>
  <c r="H662" i="1" l="1"/>
  <c r="J662" i="1"/>
  <c r="O661" i="1"/>
  <c r="AV661" i="1"/>
  <c r="AC661" i="1"/>
  <c r="O662" i="1" l="1"/>
  <c r="AV662" i="1"/>
  <c r="J663" i="1"/>
  <c r="H663" i="1"/>
  <c r="AC662" i="1"/>
  <c r="O663" i="1" l="1"/>
  <c r="J664" i="1"/>
  <c r="H664" i="1"/>
  <c r="AV663" i="1"/>
  <c r="AC663" i="1"/>
  <c r="H665" i="1" l="1"/>
  <c r="J665" i="1"/>
  <c r="O664" i="1"/>
  <c r="AV664" i="1"/>
  <c r="AC664" i="1"/>
  <c r="AA618" i="3"/>
  <c r="AA617" i="3"/>
  <c r="O665" i="1" l="1"/>
  <c r="J666" i="1"/>
  <c r="H666" i="1"/>
  <c r="AV665" i="1"/>
  <c r="AC665" i="1"/>
  <c r="AA619" i="3"/>
  <c r="AV666" i="1" l="1"/>
  <c r="H667" i="1"/>
  <c r="J667" i="1"/>
  <c r="O666" i="1"/>
  <c r="AC666" i="1"/>
  <c r="AV667" i="1" l="1"/>
  <c r="H668" i="1"/>
  <c r="J668" i="1"/>
  <c r="O667" i="1"/>
  <c r="AC667" i="1"/>
  <c r="AA621" i="3"/>
  <c r="AA622" i="3"/>
  <c r="AA620" i="3"/>
  <c r="J669" i="1" l="1"/>
  <c r="H669" i="1"/>
  <c r="O668" i="1"/>
  <c r="AV668" i="1"/>
  <c r="AC668" i="1"/>
  <c r="AV669" i="1" l="1"/>
  <c r="J670" i="1"/>
  <c r="H670" i="1"/>
  <c r="O669" i="1"/>
  <c r="AC669" i="1"/>
  <c r="O670" i="1" l="1"/>
  <c r="J671" i="1"/>
  <c r="H671" i="1"/>
  <c r="AV670" i="1"/>
  <c r="AC670" i="1"/>
  <c r="AV671" i="1" l="1"/>
  <c r="H672" i="1"/>
  <c r="J672" i="1"/>
  <c r="O671" i="1"/>
  <c r="AC671" i="1"/>
  <c r="AA625" i="3"/>
  <c r="AA626" i="3"/>
  <c r="AA623" i="3"/>
  <c r="J673" i="1" l="1"/>
  <c r="H673" i="1"/>
  <c r="O672" i="1"/>
  <c r="AV672" i="1"/>
  <c r="AC672" i="1"/>
  <c r="AA624" i="3"/>
  <c r="AV673" i="1" l="1"/>
  <c r="J674" i="1"/>
  <c r="H674" i="1"/>
  <c r="O673" i="1"/>
  <c r="AC673" i="1"/>
  <c r="H675" i="1" l="1"/>
  <c r="J675" i="1"/>
  <c r="O674" i="1"/>
  <c r="AV674" i="1"/>
  <c r="AC674" i="1"/>
  <c r="O675" i="1" l="1"/>
  <c r="AV675" i="1"/>
  <c r="J676" i="1"/>
  <c r="H676" i="1"/>
  <c r="AC675" i="1"/>
  <c r="AA628" i="3"/>
  <c r="AA627" i="3"/>
  <c r="O676" i="1" l="1"/>
  <c r="J677" i="1"/>
  <c r="H677" i="1"/>
  <c r="AV676" i="1"/>
  <c r="AC676" i="1"/>
  <c r="O677" i="1" l="1"/>
  <c r="H678" i="1"/>
  <c r="J678" i="1"/>
  <c r="AV677" i="1"/>
  <c r="AC677" i="1"/>
  <c r="AA632" i="3"/>
  <c r="AA633" i="3"/>
  <c r="AA630" i="3"/>
  <c r="AA631" i="3"/>
  <c r="AA629" i="3"/>
  <c r="AV678" i="1" l="1"/>
  <c r="J679" i="1"/>
  <c r="H679" i="1"/>
  <c r="O678" i="1"/>
  <c r="AC678" i="1"/>
  <c r="J680" i="1" l="1"/>
  <c r="H680" i="1"/>
  <c r="O679" i="1"/>
  <c r="AV679" i="1"/>
  <c r="AC679" i="1"/>
  <c r="AV680" i="1" l="1"/>
  <c r="J681" i="1"/>
  <c r="H681" i="1"/>
  <c r="O680" i="1"/>
  <c r="AC680" i="1"/>
  <c r="O681" i="1" l="1"/>
  <c r="J682" i="1"/>
  <c r="H682" i="1"/>
  <c r="AV681" i="1"/>
  <c r="AC681" i="1"/>
  <c r="AC682" i="1" l="1"/>
  <c r="H683" i="1"/>
  <c r="O682" i="1"/>
  <c r="J683" i="1"/>
  <c r="AV682" i="1"/>
  <c r="AA637" i="3"/>
  <c r="AA638" i="3"/>
  <c r="AA635" i="3"/>
  <c r="AA636" i="3"/>
  <c r="AA634" i="3"/>
  <c r="H684" i="1" l="1"/>
  <c r="J684" i="1"/>
  <c r="AV683" i="1"/>
  <c r="O683" i="1"/>
  <c r="AC683" i="1"/>
  <c r="O684" i="1" l="1"/>
  <c r="J685" i="1"/>
  <c r="H685" i="1"/>
  <c r="AV684" i="1"/>
  <c r="AC684" i="1"/>
  <c r="O685" i="1" l="1"/>
  <c r="J686" i="1"/>
  <c r="H686" i="1"/>
  <c r="AV685" i="1"/>
  <c r="AC685" i="1"/>
  <c r="J687" i="1" l="1"/>
  <c r="H687" i="1"/>
  <c r="O686" i="1"/>
  <c r="AV686" i="1"/>
  <c r="AC686" i="1"/>
  <c r="AA640" i="3"/>
  <c r="AA641" i="3"/>
  <c r="O687" i="1" l="1"/>
  <c r="J688" i="1"/>
  <c r="H688" i="1"/>
  <c r="AV687" i="1"/>
  <c r="AC687" i="1"/>
  <c r="O688" i="1" l="1"/>
  <c r="J689" i="1"/>
  <c r="H689" i="1"/>
  <c r="AV688" i="1"/>
  <c r="AC688" i="1"/>
  <c r="O689" i="1" l="1"/>
  <c r="J690" i="1"/>
  <c r="H690" i="1"/>
  <c r="AV689" i="1"/>
  <c r="AC689" i="1"/>
  <c r="AA642" i="3"/>
  <c r="J691" i="1" l="1"/>
  <c r="H691" i="1"/>
  <c r="AV690" i="1"/>
  <c r="O690" i="1"/>
  <c r="AC690" i="1"/>
  <c r="AA643" i="3"/>
  <c r="AA644" i="3"/>
  <c r="AV691" i="1" l="1"/>
  <c r="J692" i="1"/>
  <c r="H692" i="1"/>
  <c r="O691" i="1"/>
  <c r="AC691" i="1"/>
  <c r="AV692" i="1" l="1"/>
  <c r="J693" i="1"/>
  <c r="H693" i="1"/>
  <c r="O692" i="1"/>
  <c r="AC692" i="1"/>
  <c r="AA646" i="3"/>
  <c r="AA647" i="3"/>
  <c r="AA645" i="3"/>
  <c r="J694" i="1" l="1"/>
  <c r="H694" i="1"/>
  <c r="AV693" i="1"/>
  <c r="O693" i="1"/>
  <c r="AC693" i="1"/>
  <c r="O694" i="1" l="1"/>
  <c r="J695" i="1"/>
  <c r="H695" i="1"/>
  <c r="AV694" i="1"/>
  <c r="AC694" i="1"/>
  <c r="O695" i="1" l="1"/>
  <c r="J696" i="1"/>
  <c r="H696" i="1"/>
  <c r="AV695" i="1"/>
  <c r="AC695" i="1"/>
  <c r="AA653" i="3"/>
  <c r="AA651" i="3"/>
  <c r="AA652" i="3"/>
  <c r="AA649" i="3"/>
  <c r="AA650" i="3"/>
  <c r="AA648" i="3"/>
  <c r="O696" i="1" l="1"/>
  <c r="J697" i="1"/>
  <c r="H697" i="1"/>
  <c r="AV696" i="1"/>
  <c r="AC696" i="1"/>
  <c r="AV697" i="1" l="1"/>
  <c r="J698" i="1"/>
  <c r="H698" i="1"/>
  <c r="O697" i="1"/>
  <c r="AC697" i="1"/>
  <c r="J699" i="1" l="1"/>
  <c r="H699" i="1"/>
  <c r="O698" i="1"/>
  <c r="AV698" i="1"/>
  <c r="AC698" i="1"/>
  <c r="AV699" i="1" l="1"/>
  <c r="H700" i="1"/>
  <c r="J700" i="1"/>
  <c r="O699" i="1"/>
  <c r="AC699" i="1"/>
  <c r="O700" i="1" l="1"/>
  <c r="J701" i="1"/>
  <c r="H701" i="1"/>
  <c r="I23" i="3" s="1"/>
  <c r="I25" i="3" s="1"/>
  <c r="I27" i="3" s="1"/>
  <c r="AV700" i="1"/>
  <c r="AC700" i="1"/>
  <c r="N27" i="3" l="1"/>
  <c r="N28" i="3" s="1"/>
  <c r="I34" i="3"/>
  <c r="J702" i="1"/>
  <c r="H702" i="1"/>
  <c r="O701" i="1"/>
  <c r="AV701" i="1"/>
  <c r="AC701" i="1"/>
  <c r="AA655" i="3"/>
  <c r="AA654" i="3"/>
  <c r="J703" i="1" l="1"/>
  <c r="H703" i="1"/>
  <c r="AV702" i="1"/>
  <c r="O702" i="1"/>
  <c r="AC702" i="1"/>
  <c r="O703" i="1" l="1"/>
  <c r="J704" i="1"/>
  <c r="H704" i="1"/>
  <c r="AV703" i="1"/>
  <c r="AC703" i="1"/>
  <c r="AA656" i="3"/>
  <c r="J705" i="1" l="1"/>
  <c r="H705" i="1"/>
  <c r="O704" i="1"/>
  <c r="AV704" i="1"/>
  <c r="AC704" i="1"/>
  <c r="J706" i="1" l="1"/>
  <c r="H706" i="1"/>
  <c r="AV705" i="1"/>
  <c r="O705" i="1"/>
  <c r="AC705" i="1"/>
  <c r="AA658" i="3"/>
  <c r="AA659" i="3"/>
  <c r="AA657" i="3"/>
  <c r="O706" i="1" l="1"/>
  <c r="J707" i="1"/>
  <c r="H707" i="1"/>
  <c r="AV706" i="1"/>
  <c r="AC706" i="1"/>
  <c r="O707" i="1" l="1"/>
  <c r="J708" i="1"/>
  <c r="H708" i="1"/>
  <c r="AV707" i="1"/>
  <c r="AC707" i="1"/>
  <c r="AA663" i="3"/>
  <c r="AA664" i="3"/>
  <c r="AA661" i="3"/>
  <c r="AA662" i="3"/>
  <c r="AA660" i="3"/>
  <c r="O708" i="1" l="1"/>
  <c r="H709" i="1"/>
  <c r="J709" i="1"/>
  <c r="AV708" i="1"/>
  <c r="AC708" i="1"/>
  <c r="O709" i="1" l="1"/>
  <c r="J710" i="1"/>
  <c r="H710" i="1"/>
  <c r="AV709" i="1"/>
  <c r="AC709" i="1"/>
  <c r="H711" i="1" l="1"/>
  <c r="J711" i="1"/>
  <c r="O710" i="1"/>
  <c r="AV710" i="1"/>
  <c r="AC710" i="1"/>
  <c r="O711" i="1" l="1"/>
  <c r="J712" i="1"/>
  <c r="H712" i="1"/>
  <c r="AV711" i="1"/>
  <c r="AC711" i="1"/>
  <c r="AV712" i="1" l="1"/>
  <c r="J713" i="1"/>
  <c r="H713" i="1"/>
  <c r="O712" i="1"/>
  <c r="AC712" i="1"/>
  <c r="AF21" i="2" l="1"/>
  <c r="I32" i="3"/>
  <c r="O713" i="1"/>
  <c r="AV713" i="1"/>
  <c r="AC713" i="1"/>
  <c r="AA666" i="3"/>
  <c r="AA667" i="3"/>
  <c r="AA665" i="3"/>
  <c r="L35" i="3" l="1"/>
  <c r="I28" i="3"/>
  <c r="L32" i="3"/>
  <c r="L34" i="3"/>
  <c r="I36" i="3"/>
  <c r="W674" i="3" s="1"/>
  <c r="AA674" i="3" s="1"/>
  <c r="AA672" i="3" l="1"/>
  <c r="AA673" i="3"/>
  <c r="AA670" i="3"/>
  <c r="AA671" i="3"/>
  <c r="AA668" i="3"/>
  <c r="L36" i="3"/>
  <c r="AA669" i="3" l="1"/>
  <c r="Y244" i="3"/>
  <c r="Y214" i="3"/>
  <c r="Y12" i="3"/>
  <c r="Y350" i="3"/>
  <c r="Y121" i="3"/>
</calcChain>
</file>

<file path=xl/sharedStrings.xml><?xml version="1.0" encoding="utf-8"?>
<sst xmlns="http://schemas.openxmlformats.org/spreadsheetml/2006/main" count="392" uniqueCount="190">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</sst>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164" fontId="2" fillId="12" borderId="0" xfId="0" applyNumberFormat="1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0" fillId="12" borderId="0" xfId="0" applyFont="1" applyFill="1" applyAlignment="1">
      <alignment horizontal="left"/>
    </xf>
    <xf numFmtId="164" fontId="2" fillId="12" borderId="1" xfId="0" applyNumberFormat="1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2" fillId="12" borderId="0" xfId="0" applyFont="1" applyFill="1" applyAlignment="1">
      <alignment horizontal="center" wrapText="1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Table'!$BA$828:$BA$832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Table'!$AS$833:$AT$838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Table'!$BA$833:$BA$838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Table'!$BC$828:$BC$832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Table'!$AS$833:$AT$838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Table'!$BC$833:$BC$838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Table'!$BJ$828:$BJ$832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Table'!$AS$833:$AT$838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Table'!$BJ$833:$BJ$837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Table'!$BK$828:$BK$832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Table'!$AS$833:$AT$838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Table'!$BK$833:$BK$837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Table'!$BL$828:$BL$832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Table'!$AS$833:$AT$838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Table'!$BL$833:$BL$837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Table'!$BM$828:$BM$832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Table'!$AS$833:$AT$838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Table'!$BM$833:$BM$837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Table'!$BP$828:$BP$832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Table'!$AS$833:$AT$838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Table'!$BP$833:$BP$838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Table'!$AU$828:$AU$832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Table'!$AS$833:$AT$838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Table'!$AU$833:$AU$838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Table'!$AV$828:$AV$832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Table'!$AS$833:$AT$838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Table'!$AV$833:$AV$837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Table'!$AW$828:$AW$832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Table'!$AS$833:$AT$838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Table'!$AW$833:$AW$837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Table'!$AX$828:$AX$832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Table'!$AS$833:$AT$838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Table'!$AX$833:$AX$837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Table'!$AY$828:$AY$832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Table'!$AS$833:$AT$838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Table'!$AY$833:$AY$837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Table'!$AZ$828:$AZ$832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Table'!$AS$833:$AT$838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Table'!$AZ$833:$AZ$837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Table'!$BB$828:$BB$832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Table'!$AS$833:$AT$838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Table'!$BB$833:$BB$837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Table'!$BD$828:$BD$832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Table'!$AS$833:$AT$838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Table'!$BD$833:$BD$837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Table'!$BE$828:$BE$832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Table'!$AS$833:$AT$838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Table'!$BE$833:$BE$837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Table'!$BF$828:$BF$832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Table'!$AS$833:$AT$838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Table'!$BF$833:$BF$837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Table'!$BG$828:$BG$832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Table'!$AS$833:$AT$838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Table'!$BG$833:$BG$837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Table'!$BH$828:$BH$832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Table'!$AS$833:$AT$838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Table'!$BH$833:$BH$837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Table'!$BI$828:$BI$832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Table'!$AS$833:$AT$838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Table'!$BI$833:$BI$837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Table'!$BN$828:$BN$832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Table'!$AS$833:$AT$838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Table'!$BN$833:$BN$837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Table'!$BO$828:$BO$832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Table'!$AS$833:$AT$838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Table'!$BO$833:$BO$837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Table'!$BQ$828:$BQ$832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Table'!$AS$833:$AT$838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Table'!$BQ$833:$BQ$837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Table'!$BR$828:$BR$832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Table'!$AS$833:$AT$838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Table'!$BR$833:$BR$837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Table'!$BS$828:$BS$832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Table'!$AS$833:$AT$838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Table'!$BS$833:$BS$837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Table'!$BT$828:$BT$832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Table'!$AS$833:$AT$838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Table'!$BR$833:$BR$838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Table'!$BU$828:$BU$832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Table'!$AS$833:$AT$838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Table'!$BU$833:$BU$837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Table'!$BV$828:$BV$832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Table'!$AS$833:$AT$838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Table'!$BV$833:$BV$837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737</xdr:row>
      <xdr:rowOff>99060</xdr:rowOff>
    </xdr:from>
    <xdr:to>
      <xdr:col>22</xdr:col>
      <xdr:colOff>312420</xdr:colOff>
      <xdr:row>738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737</xdr:row>
      <xdr:rowOff>129540</xdr:rowOff>
    </xdr:from>
    <xdr:to>
      <xdr:col>23</xdr:col>
      <xdr:colOff>68580</xdr:colOff>
      <xdr:row>738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755</xdr:row>
      <xdr:rowOff>125730</xdr:rowOff>
    </xdr:from>
    <xdr:to>
      <xdr:col>54</xdr:col>
      <xdr:colOff>213360</xdr:colOff>
      <xdr:row>770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845</xdr:row>
      <xdr:rowOff>91440</xdr:rowOff>
    </xdr:from>
    <xdr:to>
      <xdr:col>76</xdr:col>
      <xdr:colOff>472440</xdr:colOff>
      <xdr:row>868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849</xdr:row>
      <xdr:rowOff>60960</xdr:rowOff>
    </xdr:from>
    <xdr:to>
      <xdr:col>76</xdr:col>
      <xdr:colOff>60960</xdr:colOff>
      <xdr:row>849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698</xdr:row>
      <xdr:rowOff>0</xdr:rowOff>
    </xdr:from>
    <xdr:to>
      <xdr:col>45</xdr:col>
      <xdr:colOff>83820</xdr:colOff>
      <xdr:row>698</xdr:row>
      <xdr:rowOff>114300</xdr:rowOff>
    </xdr:to>
    <xdr:sp macro="" textlink="">
      <xdr:nvSpPr>
        <xdr:cNvPr id="4990" name="Arrow: Down 4989">
          <a:extLst>
            <a:ext uri="{FF2B5EF4-FFF2-40B4-BE49-F238E27FC236}">
              <a16:creationId xmlns:a16="http://schemas.microsoft.com/office/drawing/2014/main" id="{5CEC3D46-5C27-479B-97A0-60B1E6BECD89}"/>
            </a:ext>
          </a:extLst>
        </xdr:cNvPr>
        <xdr:cNvSpPr/>
      </xdr:nvSpPr>
      <xdr:spPr>
        <a:xfrm rot="10800000">
          <a:off x="13403580" y="1275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698</xdr:row>
      <xdr:rowOff>0</xdr:rowOff>
    </xdr:from>
    <xdr:to>
      <xdr:col>60</xdr:col>
      <xdr:colOff>83820</xdr:colOff>
      <xdr:row>698</xdr:row>
      <xdr:rowOff>114300</xdr:rowOff>
    </xdr:to>
    <xdr:sp macro="" textlink="">
      <xdr:nvSpPr>
        <xdr:cNvPr id="5003" name="Arrow: Down 5002">
          <a:extLst>
            <a:ext uri="{FF2B5EF4-FFF2-40B4-BE49-F238E27FC236}">
              <a16:creationId xmlns:a16="http://schemas.microsoft.com/office/drawing/2014/main" id="{4B866B2B-4D63-4D27-8AFE-624CDF1FFC03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698</xdr:row>
      <xdr:rowOff>0</xdr:rowOff>
    </xdr:from>
    <xdr:to>
      <xdr:col>71</xdr:col>
      <xdr:colOff>83820</xdr:colOff>
      <xdr:row>698</xdr:row>
      <xdr:rowOff>114300</xdr:rowOff>
    </xdr:to>
    <xdr:sp macro="" textlink="">
      <xdr:nvSpPr>
        <xdr:cNvPr id="5031" name="Arrow: Down 5030">
          <a:extLst>
            <a:ext uri="{FF2B5EF4-FFF2-40B4-BE49-F238E27FC236}">
              <a16:creationId xmlns:a16="http://schemas.microsoft.com/office/drawing/2014/main" id="{A023AB8E-4881-4A80-933C-824B6CE95364}"/>
            </a:ext>
          </a:extLst>
        </xdr:cNvPr>
        <xdr:cNvSpPr/>
      </xdr:nvSpPr>
      <xdr:spPr>
        <a:xfrm>
          <a:off x="21960840" y="1277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698</xdr:row>
      <xdr:rowOff>0</xdr:rowOff>
    </xdr:from>
    <xdr:to>
      <xdr:col>39</xdr:col>
      <xdr:colOff>83820</xdr:colOff>
      <xdr:row>698</xdr:row>
      <xdr:rowOff>114300</xdr:rowOff>
    </xdr:to>
    <xdr:sp macro="" textlink="">
      <xdr:nvSpPr>
        <xdr:cNvPr id="5056" name="Arrow: Down 5055">
          <a:extLst>
            <a:ext uri="{FF2B5EF4-FFF2-40B4-BE49-F238E27FC236}">
              <a16:creationId xmlns:a16="http://schemas.microsoft.com/office/drawing/2014/main" id="{4DDF6761-43CB-4A83-ABC0-B23F728EC2D6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698</xdr:row>
      <xdr:rowOff>0</xdr:rowOff>
    </xdr:from>
    <xdr:to>
      <xdr:col>24</xdr:col>
      <xdr:colOff>83820</xdr:colOff>
      <xdr:row>698</xdr:row>
      <xdr:rowOff>114300</xdr:rowOff>
    </xdr:to>
    <xdr:sp macro="" textlink="">
      <xdr:nvSpPr>
        <xdr:cNvPr id="5060" name="Arrow: Down 5059">
          <a:extLst>
            <a:ext uri="{FF2B5EF4-FFF2-40B4-BE49-F238E27FC236}">
              <a16:creationId xmlns:a16="http://schemas.microsoft.com/office/drawing/2014/main" id="{1E211968-01E5-48D4-9BC8-FCE3A10E73F4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698</xdr:row>
      <xdr:rowOff>0</xdr:rowOff>
    </xdr:from>
    <xdr:to>
      <xdr:col>11</xdr:col>
      <xdr:colOff>83820</xdr:colOff>
      <xdr:row>698</xdr:row>
      <xdr:rowOff>114300</xdr:rowOff>
    </xdr:to>
    <xdr:sp macro="" textlink="">
      <xdr:nvSpPr>
        <xdr:cNvPr id="5072" name="Arrow: Down 5071">
          <a:extLst>
            <a:ext uri="{FF2B5EF4-FFF2-40B4-BE49-F238E27FC236}">
              <a16:creationId xmlns:a16="http://schemas.microsoft.com/office/drawing/2014/main" id="{87E5D26C-F19C-4866-9454-AAF0ECFDB2C1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698</xdr:row>
      <xdr:rowOff>0</xdr:rowOff>
    </xdr:from>
    <xdr:to>
      <xdr:col>5</xdr:col>
      <xdr:colOff>83820</xdr:colOff>
      <xdr:row>698</xdr:row>
      <xdr:rowOff>114300</xdr:rowOff>
    </xdr:to>
    <xdr:sp macro="" textlink="">
      <xdr:nvSpPr>
        <xdr:cNvPr id="5076" name="Arrow: Down 5075">
          <a:extLst>
            <a:ext uri="{FF2B5EF4-FFF2-40B4-BE49-F238E27FC236}">
              <a16:creationId xmlns:a16="http://schemas.microsoft.com/office/drawing/2014/main" id="{CDFEF3A8-E9CC-4F7F-BBC2-4611559A1FDF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699</xdr:row>
      <xdr:rowOff>0</xdr:rowOff>
    </xdr:from>
    <xdr:to>
      <xdr:col>45</xdr:col>
      <xdr:colOff>83820</xdr:colOff>
      <xdr:row>699</xdr:row>
      <xdr:rowOff>114300</xdr:rowOff>
    </xdr:to>
    <xdr:sp macro="" textlink="">
      <xdr:nvSpPr>
        <xdr:cNvPr id="5115" name="Arrow: Down 5114">
          <a:extLst>
            <a:ext uri="{FF2B5EF4-FFF2-40B4-BE49-F238E27FC236}">
              <a16:creationId xmlns:a16="http://schemas.microsoft.com/office/drawing/2014/main" id="{E6A6EE76-D7BC-4D1E-BF5A-73DF973E400C}"/>
            </a:ext>
          </a:extLst>
        </xdr:cNvPr>
        <xdr:cNvSpPr/>
      </xdr:nvSpPr>
      <xdr:spPr>
        <a:xfrm rot="10800000">
          <a:off x="1340358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699</xdr:row>
      <xdr:rowOff>0</xdr:rowOff>
    </xdr:from>
    <xdr:to>
      <xdr:col>39</xdr:col>
      <xdr:colOff>83820</xdr:colOff>
      <xdr:row>699</xdr:row>
      <xdr:rowOff>114300</xdr:rowOff>
    </xdr:to>
    <xdr:sp macro="" textlink="">
      <xdr:nvSpPr>
        <xdr:cNvPr id="5120" name="Arrow: Down 5119">
          <a:extLst>
            <a:ext uri="{FF2B5EF4-FFF2-40B4-BE49-F238E27FC236}">
              <a16:creationId xmlns:a16="http://schemas.microsoft.com/office/drawing/2014/main" id="{920118B8-F449-4C76-880A-DC9F04D35494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699</xdr:row>
      <xdr:rowOff>0</xdr:rowOff>
    </xdr:from>
    <xdr:to>
      <xdr:col>24</xdr:col>
      <xdr:colOff>83820</xdr:colOff>
      <xdr:row>699</xdr:row>
      <xdr:rowOff>114300</xdr:rowOff>
    </xdr:to>
    <xdr:sp macro="" textlink="">
      <xdr:nvSpPr>
        <xdr:cNvPr id="5122" name="Arrow: Down 5121">
          <a:extLst>
            <a:ext uri="{FF2B5EF4-FFF2-40B4-BE49-F238E27FC236}">
              <a16:creationId xmlns:a16="http://schemas.microsoft.com/office/drawing/2014/main" id="{5480AFC8-A1E3-4315-87D1-7CC5CA860D6E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699</xdr:row>
      <xdr:rowOff>0</xdr:rowOff>
    </xdr:from>
    <xdr:to>
      <xdr:col>11</xdr:col>
      <xdr:colOff>83820</xdr:colOff>
      <xdr:row>699</xdr:row>
      <xdr:rowOff>114300</xdr:rowOff>
    </xdr:to>
    <xdr:sp macro="" textlink="">
      <xdr:nvSpPr>
        <xdr:cNvPr id="5142" name="Arrow: Down 5141">
          <a:extLst>
            <a:ext uri="{FF2B5EF4-FFF2-40B4-BE49-F238E27FC236}">
              <a16:creationId xmlns:a16="http://schemas.microsoft.com/office/drawing/2014/main" id="{E7640329-9482-45A4-A596-FC596DD79B1D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699</xdr:row>
      <xdr:rowOff>0</xdr:rowOff>
    </xdr:from>
    <xdr:to>
      <xdr:col>5</xdr:col>
      <xdr:colOff>83820</xdr:colOff>
      <xdr:row>699</xdr:row>
      <xdr:rowOff>114300</xdr:rowOff>
    </xdr:to>
    <xdr:sp macro="" textlink="">
      <xdr:nvSpPr>
        <xdr:cNvPr id="5143" name="Arrow: Down 5142">
          <a:extLst>
            <a:ext uri="{FF2B5EF4-FFF2-40B4-BE49-F238E27FC236}">
              <a16:creationId xmlns:a16="http://schemas.microsoft.com/office/drawing/2014/main" id="{FD8281A4-A6FB-4863-8989-E150977E72D7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699</xdr:row>
      <xdr:rowOff>0</xdr:rowOff>
    </xdr:from>
    <xdr:to>
      <xdr:col>60</xdr:col>
      <xdr:colOff>83820</xdr:colOff>
      <xdr:row>699</xdr:row>
      <xdr:rowOff>114300</xdr:rowOff>
    </xdr:to>
    <xdr:sp macro="" textlink="">
      <xdr:nvSpPr>
        <xdr:cNvPr id="5145" name="Arrow: Down 5144">
          <a:extLst>
            <a:ext uri="{FF2B5EF4-FFF2-40B4-BE49-F238E27FC236}">
              <a16:creationId xmlns:a16="http://schemas.microsoft.com/office/drawing/2014/main" id="{E820D330-26C0-4322-94B0-DAF9ABC2D882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699</xdr:row>
      <xdr:rowOff>0</xdr:rowOff>
    </xdr:from>
    <xdr:to>
      <xdr:col>71</xdr:col>
      <xdr:colOff>83820</xdr:colOff>
      <xdr:row>699</xdr:row>
      <xdr:rowOff>114300</xdr:rowOff>
    </xdr:to>
    <xdr:sp macro="" textlink="">
      <xdr:nvSpPr>
        <xdr:cNvPr id="5146" name="Arrow: Down 5145">
          <a:extLst>
            <a:ext uri="{FF2B5EF4-FFF2-40B4-BE49-F238E27FC236}">
              <a16:creationId xmlns:a16="http://schemas.microsoft.com/office/drawing/2014/main" id="{F46EE3E8-6AC0-4BB8-9F50-6DA0AFFBA0C1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700</xdr:row>
      <xdr:rowOff>0</xdr:rowOff>
    </xdr:from>
    <xdr:to>
      <xdr:col>45</xdr:col>
      <xdr:colOff>83820</xdr:colOff>
      <xdr:row>700</xdr:row>
      <xdr:rowOff>114300</xdr:rowOff>
    </xdr:to>
    <xdr:sp macro="" textlink="">
      <xdr:nvSpPr>
        <xdr:cNvPr id="5154" name="Arrow: Down 5153">
          <a:extLst>
            <a:ext uri="{FF2B5EF4-FFF2-40B4-BE49-F238E27FC236}">
              <a16:creationId xmlns:a16="http://schemas.microsoft.com/office/drawing/2014/main" id="{193D334A-566A-46EB-9D91-9A2EF5141615}"/>
            </a:ext>
          </a:extLst>
        </xdr:cNvPr>
        <xdr:cNvSpPr/>
      </xdr:nvSpPr>
      <xdr:spPr>
        <a:xfrm rot="10800000">
          <a:off x="13403580" y="12793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700</xdr:row>
      <xdr:rowOff>0</xdr:rowOff>
    </xdr:from>
    <xdr:to>
      <xdr:col>24</xdr:col>
      <xdr:colOff>83820</xdr:colOff>
      <xdr:row>700</xdr:row>
      <xdr:rowOff>114300</xdr:rowOff>
    </xdr:to>
    <xdr:sp macro="" textlink="">
      <xdr:nvSpPr>
        <xdr:cNvPr id="5157" name="Arrow: Down 5156">
          <a:extLst>
            <a:ext uri="{FF2B5EF4-FFF2-40B4-BE49-F238E27FC236}">
              <a16:creationId xmlns:a16="http://schemas.microsoft.com/office/drawing/2014/main" id="{A1CD2D3A-DAC3-4C44-BF90-925CD8DCD452}"/>
            </a:ext>
          </a:extLst>
        </xdr:cNvPr>
        <xdr:cNvSpPr/>
      </xdr:nvSpPr>
      <xdr:spPr>
        <a:xfrm rot="10800000">
          <a:off x="83362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700</xdr:row>
      <xdr:rowOff>0</xdr:rowOff>
    </xdr:from>
    <xdr:to>
      <xdr:col>11</xdr:col>
      <xdr:colOff>83820</xdr:colOff>
      <xdr:row>700</xdr:row>
      <xdr:rowOff>114300</xdr:rowOff>
    </xdr:to>
    <xdr:sp macro="" textlink="">
      <xdr:nvSpPr>
        <xdr:cNvPr id="5158" name="Arrow: Down 5157">
          <a:extLst>
            <a:ext uri="{FF2B5EF4-FFF2-40B4-BE49-F238E27FC236}">
              <a16:creationId xmlns:a16="http://schemas.microsoft.com/office/drawing/2014/main" id="{E11BE1DA-48E6-4651-ABAA-DF116C004687}"/>
            </a:ext>
          </a:extLst>
        </xdr:cNvPr>
        <xdr:cNvSpPr/>
      </xdr:nvSpPr>
      <xdr:spPr>
        <a:xfrm rot="10800000">
          <a:off x="369570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700</xdr:row>
      <xdr:rowOff>0</xdr:rowOff>
    </xdr:from>
    <xdr:to>
      <xdr:col>5</xdr:col>
      <xdr:colOff>83820</xdr:colOff>
      <xdr:row>700</xdr:row>
      <xdr:rowOff>114300</xdr:rowOff>
    </xdr:to>
    <xdr:sp macro="" textlink="">
      <xdr:nvSpPr>
        <xdr:cNvPr id="5160" name="Arrow: Down 5159">
          <a:extLst>
            <a:ext uri="{FF2B5EF4-FFF2-40B4-BE49-F238E27FC236}">
              <a16:creationId xmlns:a16="http://schemas.microsoft.com/office/drawing/2014/main" id="{B1D10372-7195-49E6-AB23-CDC8D4292F02}"/>
            </a:ext>
          </a:extLst>
        </xdr:cNvPr>
        <xdr:cNvSpPr/>
      </xdr:nvSpPr>
      <xdr:spPr>
        <a:xfrm rot="10800000">
          <a:off x="192786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700</xdr:row>
      <xdr:rowOff>0</xdr:rowOff>
    </xdr:from>
    <xdr:to>
      <xdr:col>60</xdr:col>
      <xdr:colOff>83820</xdr:colOff>
      <xdr:row>700</xdr:row>
      <xdr:rowOff>114300</xdr:rowOff>
    </xdr:to>
    <xdr:sp macro="" textlink="">
      <xdr:nvSpPr>
        <xdr:cNvPr id="5167" name="Arrow: Down 5166">
          <a:extLst>
            <a:ext uri="{FF2B5EF4-FFF2-40B4-BE49-F238E27FC236}">
              <a16:creationId xmlns:a16="http://schemas.microsoft.com/office/drawing/2014/main" id="{048CA84D-7F2E-4DA3-B951-34ED431FCB2A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700</xdr:row>
      <xdr:rowOff>0</xdr:rowOff>
    </xdr:from>
    <xdr:to>
      <xdr:col>71</xdr:col>
      <xdr:colOff>83820</xdr:colOff>
      <xdr:row>700</xdr:row>
      <xdr:rowOff>114300</xdr:rowOff>
    </xdr:to>
    <xdr:sp macro="" textlink="">
      <xdr:nvSpPr>
        <xdr:cNvPr id="5170" name="Arrow: Down 5169">
          <a:extLst>
            <a:ext uri="{FF2B5EF4-FFF2-40B4-BE49-F238E27FC236}">
              <a16:creationId xmlns:a16="http://schemas.microsoft.com/office/drawing/2014/main" id="{6751D577-00C8-4F18-B0A1-0DC68850F627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701</xdr:row>
      <xdr:rowOff>0</xdr:rowOff>
    </xdr:from>
    <xdr:to>
      <xdr:col>64</xdr:col>
      <xdr:colOff>83820</xdr:colOff>
      <xdr:row>701</xdr:row>
      <xdr:rowOff>114300</xdr:rowOff>
    </xdr:to>
    <xdr:sp macro="" textlink="">
      <xdr:nvSpPr>
        <xdr:cNvPr id="5200" name="Arrow: Down 5199">
          <a:extLst>
            <a:ext uri="{FF2B5EF4-FFF2-40B4-BE49-F238E27FC236}">
              <a16:creationId xmlns:a16="http://schemas.microsoft.com/office/drawing/2014/main" id="{D684488D-F7B2-46E6-A1B1-AC0CBA866133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700</xdr:row>
      <xdr:rowOff>0</xdr:rowOff>
    </xdr:from>
    <xdr:to>
      <xdr:col>39</xdr:col>
      <xdr:colOff>83820</xdr:colOff>
      <xdr:row>700</xdr:row>
      <xdr:rowOff>114300</xdr:rowOff>
    </xdr:to>
    <xdr:sp macro="" textlink="">
      <xdr:nvSpPr>
        <xdr:cNvPr id="5208" name="Arrow: Down 5207">
          <a:extLst>
            <a:ext uri="{FF2B5EF4-FFF2-40B4-BE49-F238E27FC236}">
              <a16:creationId xmlns:a16="http://schemas.microsoft.com/office/drawing/2014/main" id="{9BAD74F8-51A4-428E-9F76-45C9FAB0A4DC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701</xdr:row>
      <xdr:rowOff>0</xdr:rowOff>
    </xdr:from>
    <xdr:to>
      <xdr:col>45</xdr:col>
      <xdr:colOff>83820</xdr:colOff>
      <xdr:row>701</xdr:row>
      <xdr:rowOff>114300</xdr:rowOff>
    </xdr:to>
    <xdr:sp macro="" textlink="">
      <xdr:nvSpPr>
        <xdr:cNvPr id="5235" name="Arrow: Down 5234">
          <a:extLst>
            <a:ext uri="{FF2B5EF4-FFF2-40B4-BE49-F238E27FC236}">
              <a16:creationId xmlns:a16="http://schemas.microsoft.com/office/drawing/2014/main" id="{2449551A-26F9-4B7A-B90A-2661A49820A1}"/>
            </a:ext>
          </a:extLst>
        </xdr:cNvPr>
        <xdr:cNvSpPr/>
      </xdr:nvSpPr>
      <xdr:spPr>
        <a:xfrm rot="10800000">
          <a:off x="13403580" y="12811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701</xdr:row>
      <xdr:rowOff>0</xdr:rowOff>
    </xdr:from>
    <xdr:to>
      <xdr:col>71</xdr:col>
      <xdr:colOff>83820</xdr:colOff>
      <xdr:row>701</xdr:row>
      <xdr:rowOff>114300</xdr:rowOff>
    </xdr:to>
    <xdr:sp macro="" textlink="">
      <xdr:nvSpPr>
        <xdr:cNvPr id="5244" name="Arrow: Down 5243">
          <a:extLst>
            <a:ext uri="{FF2B5EF4-FFF2-40B4-BE49-F238E27FC236}">
              <a16:creationId xmlns:a16="http://schemas.microsoft.com/office/drawing/2014/main" id="{E0985202-63E5-45E8-BE80-F7153AAE9AA5}"/>
            </a:ext>
          </a:extLst>
        </xdr:cNvPr>
        <xdr:cNvSpPr/>
      </xdr:nvSpPr>
      <xdr:spPr>
        <a:xfrm rot="10800000">
          <a:off x="2196084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701</xdr:row>
      <xdr:rowOff>0</xdr:rowOff>
    </xdr:from>
    <xdr:to>
      <xdr:col>39</xdr:col>
      <xdr:colOff>83820</xdr:colOff>
      <xdr:row>701</xdr:row>
      <xdr:rowOff>114300</xdr:rowOff>
    </xdr:to>
    <xdr:sp macro="" textlink="">
      <xdr:nvSpPr>
        <xdr:cNvPr id="5245" name="Arrow: Down 5244">
          <a:extLst>
            <a:ext uri="{FF2B5EF4-FFF2-40B4-BE49-F238E27FC236}">
              <a16:creationId xmlns:a16="http://schemas.microsoft.com/office/drawing/2014/main" id="{F16EB9FC-A30D-444F-ADFD-3D1F084D33D1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701</xdr:row>
      <xdr:rowOff>0</xdr:rowOff>
    </xdr:from>
    <xdr:to>
      <xdr:col>60</xdr:col>
      <xdr:colOff>83820</xdr:colOff>
      <xdr:row>701</xdr:row>
      <xdr:rowOff>114300</xdr:rowOff>
    </xdr:to>
    <xdr:sp macro="" textlink="">
      <xdr:nvSpPr>
        <xdr:cNvPr id="5247" name="Arrow: Down 5246">
          <a:extLst>
            <a:ext uri="{FF2B5EF4-FFF2-40B4-BE49-F238E27FC236}">
              <a16:creationId xmlns:a16="http://schemas.microsoft.com/office/drawing/2014/main" id="{F7F215F5-C5D7-42B1-88F3-A32FD9F4DD4A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701</xdr:row>
      <xdr:rowOff>0</xdr:rowOff>
    </xdr:from>
    <xdr:to>
      <xdr:col>5</xdr:col>
      <xdr:colOff>83820</xdr:colOff>
      <xdr:row>701</xdr:row>
      <xdr:rowOff>114300</xdr:rowOff>
    </xdr:to>
    <xdr:sp macro="" textlink="">
      <xdr:nvSpPr>
        <xdr:cNvPr id="5251" name="Arrow: Down 5250">
          <a:extLst>
            <a:ext uri="{FF2B5EF4-FFF2-40B4-BE49-F238E27FC236}">
              <a16:creationId xmlns:a16="http://schemas.microsoft.com/office/drawing/2014/main" id="{88FA568A-C835-438A-94E2-B74F45EF1C5E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701</xdr:row>
      <xdr:rowOff>0</xdr:rowOff>
    </xdr:from>
    <xdr:to>
      <xdr:col>11</xdr:col>
      <xdr:colOff>83820</xdr:colOff>
      <xdr:row>701</xdr:row>
      <xdr:rowOff>114300</xdr:rowOff>
    </xdr:to>
    <xdr:sp macro="" textlink="">
      <xdr:nvSpPr>
        <xdr:cNvPr id="5257" name="Arrow: Down 5256">
          <a:extLst>
            <a:ext uri="{FF2B5EF4-FFF2-40B4-BE49-F238E27FC236}">
              <a16:creationId xmlns:a16="http://schemas.microsoft.com/office/drawing/2014/main" id="{65A51C5F-1E19-4D83-8E74-8ABB64B25D25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701</xdr:row>
      <xdr:rowOff>0</xdr:rowOff>
    </xdr:from>
    <xdr:to>
      <xdr:col>24</xdr:col>
      <xdr:colOff>83820</xdr:colOff>
      <xdr:row>701</xdr:row>
      <xdr:rowOff>114300</xdr:rowOff>
    </xdr:to>
    <xdr:sp macro="" textlink="">
      <xdr:nvSpPr>
        <xdr:cNvPr id="5258" name="Arrow: Down 5257">
          <a:extLst>
            <a:ext uri="{FF2B5EF4-FFF2-40B4-BE49-F238E27FC236}">
              <a16:creationId xmlns:a16="http://schemas.microsoft.com/office/drawing/2014/main" id="{DC2C7EA2-5AED-44E3-B524-1817A2BBF92D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702</xdr:row>
      <xdr:rowOff>0</xdr:rowOff>
    </xdr:from>
    <xdr:to>
      <xdr:col>64</xdr:col>
      <xdr:colOff>83820</xdr:colOff>
      <xdr:row>702</xdr:row>
      <xdr:rowOff>114300</xdr:rowOff>
    </xdr:to>
    <xdr:sp macro="" textlink="">
      <xdr:nvSpPr>
        <xdr:cNvPr id="5295" name="Arrow: Down 5294">
          <a:extLst>
            <a:ext uri="{FF2B5EF4-FFF2-40B4-BE49-F238E27FC236}">
              <a16:creationId xmlns:a16="http://schemas.microsoft.com/office/drawing/2014/main" id="{7C21B3F0-FE0A-4747-AAD5-629988E7E558}"/>
            </a:ext>
          </a:extLst>
        </xdr:cNvPr>
        <xdr:cNvSpPr/>
      </xdr:nvSpPr>
      <xdr:spPr>
        <a:xfrm rot="10800000">
          <a:off x="19347180" y="12829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702</xdr:row>
      <xdr:rowOff>0</xdr:rowOff>
    </xdr:from>
    <xdr:to>
      <xdr:col>45</xdr:col>
      <xdr:colOff>83820</xdr:colOff>
      <xdr:row>702</xdr:row>
      <xdr:rowOff>114300</xdr:rowOff>
    </xdr:to>
    <xdr:sp macro="" textlink="">
      <xdr:nvSpPr>
        <xdr:cNvPr id="5297" name="Arrow: Down 5296">
          <a:extLst>
            <a:ext uri="{FF2B5EF4-FFF2-40B4-BE49-F238E27FC236}">
              <a16:creationId xmlns:a16="http://schemas.microsoft.com/office/drawing/2014/main" id="{878AB16E-B879-456F-801B-1EA994F8E878}"/>
            </a:ext>
          </a:extLst>
        </xdr:cNvPr>
        <xdr:cNvSpPr/>
      </xdr:nvSpPr>
      <xdr:spPr>
        <a:xfrm rot="10800000">
          <a:off x="13403580" y="1282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702</xdr:row>
      <xdr:rowOff>0</xdr:rowOff>
    </xdr:from>
    <xdr:to>
      <xdr:col>71</xdr:col>
      <xdr:colOff>83820</xdr:colOff>
      <xdr:row>702</xdr:row>
      <xdr:rowOff>114300</xdr:rowOff>
    </xdr:to>
    <xdr:sp macro="" textlink="">
      <xdr:nvSpPr>
        <xdr:cNvPr id="5299" name="Arrow: Down 5298">
          <a:extLst>
            <a:ext uri="{FF2B5EF4-FFF2-40B4-BE49-F238E27FC236}">
              <a16:creationId xmlns:a16="http://schemas.microsoft.com/office/drawing/2014/main" id="{5E2E69EB-1E94-44A0-8919-B8BC2BF8F5A1}"/>
            </a:ext>
          </a:extLst>
        </xdr:cNvPr>
        <xdr:cNvSpPr/>
      </xdr:nvSpPr>
      <xdr:spPr>
        <a:xfrm rot="10800000">
          <a:off x="2196084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702</xdr:row>
      <xdr:rowOff>0</xdr:rowOff>
    </xdr:from>
    <xdr:to>
      <xdr:col>39</xdr:col>
      <xdr:colOff>83820</xdr:colOff>
      <xdr:row>702</xdr:row>
      <xdr:rowOff>114300</xdr:rowOff>
    </xdr:to>
    <xdr:sp macro="" textlink="">
      <xdr:nvSpPr>
        <xdr:cNvPr id="5301" name="Arrow: Down 5300">
          <a:extLst>
            <a:ext uri="{FF2B5EF4-FFF2-40B4-BE49-F238E27FC236}">
              <a16:creationId xmlns:a16="http://schemas.microsoft.com/office/drawing/2014/main" id="{F54E30DE-C56B-4E7B-9B16-36FEA9DE0357}"/>
            </a:ext>
          </a:extLst>
        </xdr:cNvPr>
        <xdr:cNvSpPr/>
      </xdr:nvSpPr>
      <xdr:spPr>
        <a:xfrm>
          <a:off x="1154430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702</xdr:row>
      <xdr:rowOff>0</xdr:rowOff>
    </xdr:from>
    <xdr:to>
      <xdr:col>60</xdr:col>
      <xdr:colOff>83820</xdr:colOff>
      <xdr:row>702</xdr:row>
      <xdr:rowOff>114300</xdr:rowOff>
    </xdr:to>
    <xdr:sp macro="" textlink="">
      <xdr:nvSpPr>
        <xdr:cNvPr id="5302" name="Arrow: Down 5301">
          <a:extLst>
            <a:ext uri="{FF2B5EF4-FFF2-40B4-BE49-F238E27FC236}">
              <a16:creationId xmlns:a16="http://schemas.microsoft.com/office/drawing/2014/main" id="{44926EEA-786F-4D26-AF14-7DFB7EA47077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702</xdr:row>
      <xdr:rowOff>0</xdr:rowOff>
    </xdr:from>
    <xdr:to>
      <xdr:col>5</xdr:col>
      <xdr:colOff>83820</xdr:colOff>
      <xdr:row>702</xdr:row>
      <xdr:rowOff>114300</xdr:rowOff>
    </xdr:to>
    <xdr:sp macro="" textlink="">
      <xdr:nvSpPr>
        <xdr:cNvPr id="5303" name="Arrow: Down 5302">
          <a:extLst>
            <a:ext uri="{FF2B5EF4-FFF2-40B4-BE49-F238E27FC236}">
              <a16:creationId xmlns:a16="http://schemas.microsoft.com/office/drawing/2014/main" id="{440A125A-EA1D-4347-9AF0-938443F9272C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83820</xdr:colOff>
      <xdr:row>702</xdr:row>
      <xdr:rowOff>114300</xdr:rowOff>
    </xdr:to>
    <xdr:sp macro="" textlink="">
      <xdr:nvSpPr>
        <xdr:cNvPr id="5304" name="Arrow: Down 5303">
          <a:extLst>
            <a:ext uri="{FF2B5EF4-FFF2-40B4-BE49-F238E27FC236}">
              <a16:creationId xmlns:a16="http://schemas.microsoft.com/office/drawing/2014/main" id="{2AE5BA6F-D0A9-492B-B246-03819B553F29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702</xdr:row>
      <xdr:rowOff>0</xdr:rowOff>
    </xdr:from>
    <xdr:to>
      <xdr:col>24</xdr:col>
      <xdr:colOff>83820</xdr:colOff>
      <xdr:row>702</xdr:row>
      <xdr:rowOff>114300</xdr:rowOff>
    </xdr:to>
    <xdr:sp macro="" textlink="">
      <xdr:nvSpPr>
        <xdr:cNvPr id="5305" name="Arrow: Down 5304">
          <a:extLst>
            <a:ext uri="{FF2B5EF4-FFF2-40B4-BE49-F238E27FC236}">
              <a16:creationId xmlns:a16="http://schemas.microsoft.com/office/drawing/2014/main" id="{32BB50EF-8D7B-49B9-BC99-B6357F7F57DA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703</xdr:row>
      <xdr:rowOff>0</xdr:rowOff>
    </xdr:from>
    <xdr:to>
      <xdr:col>64</xdr:col>
      <xdr:colOff>83820</xdr:colOff>
      <xdr:row>703</xdr:row>
      <xdr:rowOff>114300</xdr:rowOff>
    </xdr:to>
    <xdr:sp macro="" textlink="">
      <xdr:nvSpPr>
        <xdr:cNvPr id="5307" name="Arrow: Down 5306">
          <a:extLst>
            <a:ext uri="{FF2B5EF4-FFF2-40B4-BE49-F238E27FC236}">
              <a16:creationId xmlns:a16="http://schemas.microsoft.com/office/drawing/2014/main" id="{8BEEA819-C3A9-4780-BF2C-66CA44A528FB}"/>
            </a:ext>
          </a:extLst>
        </xdr:cNvPr>
        <xdr:cNvSpPr/>
      </xdr:nvSpPr>
      <xdr:spPr>
        <a:xfrm rot="10800000">
          <a:off x="19347180" y="12848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703</xdr:row>
      <xdr:rowOff>0</xdr:rowOff>
    </xdr:from>
    <xdr:to>
      <xdr:col>45</xdr:col>
      <xdr:colOff>83820</xdr:colOff>
      <xdr:row>703</xdr:row>
      <xdr:rowOff>114300</xdr:rowOff>
    </xdr:to>
    <xdr:sp macro="" textlink="">
      <xdr:nvSpPr>
        <xdr:cNvPr id="5308" name="Arrow: Down 5307">
          <a:extLst>
            <a:ext uri="{FF2B5EF4-FFF2-40B4-BE49-F238E27FC236}">
              <a16:creationId xmlns:a16="http://schemas.microsoft.com/office/drawing/2014/main" id="{F2A96B2B-BD1D-4170-BFBA-2BED501EDB16}"/>
            </a:ext>
          </a:extLst>
        </xdr:cNvPr>
        <xdr:cNvSpPr/>
      </xdr:nvSpPr>
      <xdr:spPr>
        <a:xfrm rot="10800000">
          <a:off x="13403580" y="12848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703</xdr:row>
      <xdr:rowOff>0</xdr:rowOff>
    </xdr:from>
    <xdr:to>
      <xdr:col>71</xdr:col>
      <xdr:colOff>83820</xdr:colOff>
      <xdr:row>703</xdr:row>
      <xdr:rowOff>114300</xdr:rowOff>
    </xdr:to>
    <xdr:sp macro="" textlink="">
      <xdr:nvSpPr>
        <xdr:cNvPr id="5309" name="Arrow: Down 5308">
          <a:extLst>
            <a:ext uri="{FF2B5EF4-FFF2-40B4-BE49-F238E27FC236}">
              <a16:creationId xmlns:a16="http://schemas.microsoft.com/office/drawing/2014/main" id="{202675BE-668A-4F2A-9CC3-44E3E9D76E0A}"/>
            </a:ext>
          </a:extLst>
        </xdr:cNvPr>
        <xdr:cNvSpPr/>
      </xdr:nvSpPr>
      <xdr:spPr>
        <a:xfrm rot="10800000">
          <a:off x="2196084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703</xdr:row>
      <xdr:rowOff>0</xdr:rowOff>
    </xdr:from>
    <xdr:to>
      <xdr:col>39</xdr:col>
      <xdr:colOff>83820</xdr:colOff>
      <xdr:row>703</xdr:row>
      <xdr:rowOff>114300</xdr:rowOff>
    </xdr:to>
    <xdr:sp macro="" textlink="">
      <xdr:nvSpPr>
        <xdr:cNvPr id="5310" name="Arrow: Down 5309">
          <a:extLst>
            <a:ext uri="{FF2B5EF4-FFF2-40B4-BE49-F238E27FC236}">
              <a16:creationId xmlns:a16="http://schemas.microsoft.com/office/drawing/2014/main" id="{144FF7F3-8DCF-4800-909E-CDBCB83CB97F}"/>
            </a:ext>
          </a:extLst>
        </xdr:cNvPr>
        <xdr:cNvSpPr/>
      </xdr:nvSpPr>
      <xdr:spPr>
        <a:xfrm>
          <a:off x="1154430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703</xdr:row>
      <xdr:rowOff>0</xdr:rowOff>
    </xdr:from>
    <xdr:to>
      <xdr:col>5</xdr:col>
      <xdr:colOff>83820</xdr:colOff>
      <xdr:row>703</xdr:row>
      <xdr:rowOff>114300</xdr:rowOff>
    </xdr:to>
    <xdr:sp macro="" textlink="">
      <xdr:nvSpPr>
        <xdr:cNvPr id="5312" name="Arrow: Down 5311">
          <a:extLst>
            <a:ext uri="{FF2B5EF4-FFF2-40B4-BE49-F238E27FC236}">
              <a16:creationId xmlns:a16="http://schemas.microsoft.com/office/drawing/2014/main" id="{98114F9B-EE7F-4649-BC06-C005DC8E86BB}"/>
            </a:ext>
          </a:extLst>
        </xdr:cNvPr>
        <xdr:cNvSpPr/>
      </xdr:nvSpPr>
      <xdr:spPr>
        <a:xfrm>
          <a:off x="192786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703</xdr:row>
      <xdr:rowOff>0</xdr:rowOff>
    </xdr:from>
    <xdr:to>
      <xdr:col>11</xdr:col>
      <xdr:colOff>83820</xdr:colOff>
      <xdr:row>703</xdr:row>
      <xdr:rowOff>114300</xdr:rowOff>
    </xdr:to>
    <xdr:sp macro="" textlink="">
      <xdr:nvSpPr>
        <xdr:cNvPr id="5313" name="Arrow: Down 5312">
          <a:extLst>
            <a:ext uri="{FF2B5EF4-FFF2-40B4-BE49-F238E27FC236}">
              <a16:creationId xmlns:a16="http://schemas.microsoft.com/office/drawing/2014/main" id="{BF436A6F-D513-417B-9C7E-E4FEC029626D}"/>
            </a:ext>
          </a:extLst>
        </xdr:cNvPr>
        <xdr:cNvSpPr/>
      </xdr:nvSpPr>
      <xdr:spPr>
        <a:xfrm>
          <a:off x="369570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703</xdr:row>
      <xdr:rowOff>0</xdr:rowOff>
    </xdr:from>
    <xdr:to>
      <xdr:col>24</xdr:col>
      <xdr:colOff>83820</xdr:colOff>
      <xdr:row>703</xdr:row>
      <xdr:rowOff>114300</xdr:rowOff>
    </xdr:to>
    <xdr:sp macro="" textlink="">
      <xdr:nvSpPr>
        <xdr:cNvPr id="5314" name="Arrow: Down 5313">
          <a:extLst>
            <a:ext uri="{FF2B5EF4-FFF2-40B4-BE49-F238E27FC236}">
              <a16:creationId xmlns:a16="http://schemas.microsoft.com/office/drawing/2014/main" id="{A2C4E405-D565-463B-90E7-1B96126854E7}"/>
            </a:ext>
          </a:extLst>
        </xdr:cNvPr>
        <xdr:cNvSpPr/>
      </xdr:nvSpPr>
      <xdr:spPr>
        <a:xfrm>
          <a:off x="833628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703</xdr:row>
      <xdr:rowOff>0</xdr:rowOff>
    </xdr:from>
    <xdr:to>
      <xdr:col>60</xdr:col>
      <xdr:colOff>83820</xdr:colOff>
      <xdr:row>703</xdr:row>
      <xdr:rowOff>114300</xdr:rowOff>
    </xdr:to>
    <xdr:sp macro="" textlink="">
      <xdr:nvSpPr>
        <xdr:cNvPr id="5316" name="Arrow: Down 5315">
          <a:extLst>
            <a:ext uri="{FF2B5EF4-FFF2-40B4-BE49-F238E27FC236}">
              <a16:creationId xmlns:a16="http://schemas.microsoft.com/office/drawing/2014/main" id="{2635F4BE-F939-4E60-8EAC-424E953EE32E}"/>
            </a:ext>
          </a:extLst>
        </xdr:cNvPr>
        <xdr:cNvSpPr/>
      </xdr:nvSpPr>
      <xdr:spPr>
        <a:xfrm rot="10800000">
          <a:off x="1908048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704</xdr:row>
      <xdr:rowOff>0</xdr:rowOff>
    </xdr:from>
    <xdr:to>
      <xdr:col>64</xdr:col>
      <xdr:colOff>83820</xdr:colOff>
      <xdr:row>704</xdr:row>
      <xdr:rowOff>114300</xdr:rowOff>
    </xdr:to>
    <xdr:sp macro="" textlink="">
      <xdr:nvSpPr>
        <xdr:cNvPr id="5318" name="Arrow: Down 5317">
          <a:extLst>
            <a:ext uri="{FF2B5EF4-FFF2-40B4-BE49-F238E27FC236}">
              <a16:creationId xmlns:a16="http://schemas.microsoft.com/office/drawing/2014/main" id="{304439C1-46B0-423E-9C33-DF6D4BA2FD7B}"/>
            </a:ext>
          </a:extLst>
        </xdr:cNvPr>
        <xdr:cNvSpPr/>
      </xdr:nvSpPr>
      <xdr:spPr>
        <a:xfrm rot="10800000">
          <a:off x="19347180" y="12866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704</xdr:row>
      <xdr:rowOff>0</xdr:rowOff>
    </xdr:from>
    <xdr:to>
      <xdr:col>45</xdr:col>
      <xdr:colOff>83820</xdr:colOff>
      <xdr:row>704</xdr:row>
      <xdr:rowOff>114300</xdr:rowOff>
    </xdr:to>
    <xdr:sp macro="" textlink="">
      <xdr:nvSpPr>
        <xdr:cNvPr id="5319" name="Arrow: Down 5318">
          <a:extLst>
            <a:ext uri="{FF2B5EF4-FFF2-40B4-BE49-F238E27FC236}">
              <a16:creationId xmlns:a16="http://schemas.microsoft.com/office/drawing/2014/main" id="{54E1E6DC-3DB1-4DC6-8350-D8E3A8A90020}"/>
            </a:ext>
          </a:extLst>
        </xdr:cNvPr>
        <xdr:cNvSpPr/>
      </xdr:nvSpPr>
      <xdr:spPr>
        <a:xfrm rot="10800000">
          <a:off x="13403580" y="12866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704</xdr:row>
      <xdr:rowOff>0</xdr:rowOff>
    </xdr:from>
    <xdr:to>
      <xdr:col>71</xdr:col>
      <xdr:colOff>83820</xdr:colOff>
      <xdr:row>704</xdr:row>
      <xdr:rowOff>114300</xdr:rowOff>
    </xdr:to>
    <xdr:sp macro="" textlink="">
      <xdr:nvSpPr>
        <xdr:cNvPr id="5320" name="Arrow: Down 5319">
          <a:extLst>
            <a:ext uri="{FF2B5EF4-FFF2-40B4-BE49-F238E27FC236}">
              <a16:creationId xmlns:a16="http://schemas.microsoft.com/office/drawing/2014/main" id="{772AFD65-7A17-443E-8CED-21714A6A75EB}"/>
            </a:ext>
          </a:extLst>
        </xdr:cNvPr>
        <xdr:cNvSpPr/>
      </xdr:nvSpPr>
      <xdr:spPr>
        <a:xfrm rot="10800000">
          <a:off x="2196084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704</xdr:row>
      <xdr:rowOff>0</xdr:rowOff>
    </xdr:from>
    <xdr:to>
      <xdr:col>39</xdr:col>
      <xdr:colOff>83820</xdr:colOff>
      <xdr:row>704</xdr:row>
      <xdr:rowOff>114300</xdr:rowOff>
    </xdr:to>
    <xdr:sp macro="" textlink="">
      <xdr:nvSpPr>
        <xdr:cNvPr id="5321" name="Arrow: Down 5320">
          <a:extLst>
            <a:ext uri="{FF2B5EF4-FFF2-40B4-BE49-F238E27FC236}">
              <a16:creationId xmlns:a16="http://schemas.microsoft.com/office/drawing/2014/main" id="{2F8D979E-8387-4097-9DCE-B9C3045E08DA}"/>
            </a:ext>
          </a:extLst>
        </xdr:cNvPr>
        <xdr:cNvSpPr/>
      </xdr:nvSpPr>
      <xdr:spPr>
        <a:xfrm>
          <a:off x="1154430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704</xdr:row>
      <xdr:rowOff>0</xdr:rowOff>
    </xdr:from>
    <xdr:to>
      <xdr:col>5</xdr:col>
      <xdr:colOff>83820</xdr:colOff>
      <xdr:row>704</xdr:row>
      <xdr:rowOff>114300</xdr:rowOff>
    </xdr:to>
    <xdr:sp macro="" textlink="">
      <xdr:nvSpPr>
        <xdr:cNvPr id="5322" name="Arrow: Down 5321">
          <a:extLst>
            <a:ext uri="{FF2B5EF4-FFF2-40B4-BE49-F238E27FC236}">
              <a16:creationId xmlns:a16="http://schemas.microsoft.com/office/drawing/2014/main" id="{8BEE2A87-1954-4ED9-9F6D-00A437DE71D5}"/>
            </a:ext>
          </a:extLst>
        </xdr:cNvPr>
        <xdr:cNvSpPr/>
      </xdr:nvSpPr>
      <xdr:spPr>
        <a:xfrm>
          <a:off x="192786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704</xdr:row>
      <xdr:rowOff>0</xdr:rowOff>
    </xdr:from>
    <xdr:to>
      <xdr:col>11</xdr:col>
      <xdr:colOff>83820</xdr:colOff>
      <xdr:row>704</xdr:row>
      <xdr:rowOff>114300</xdr:rowOff>
    </xdr:to>
    <xdr:sp macro="" textlink="">
      <xdr:nvSpPr>
        <xdr:cNvPr id="5323" name="Arrow: Down 5322">
          <a:extLst>
            <a:ext uri="{FF2B5EF4-FFF2-40B4-BE49-F238E27FC236}">
              <a16:creationId xmlns:a16="http://schemas.microsoft.com/office/drawing/2014/main" id="{D68CF83A-204B-4865-A1B9-20B299277720}"/>
            </a:ext>
          </a:extLst>
        </xdr:cNvPr>
        <xdr:cNvSpPr/>
      </xdr:nvSpPr>
      <xdr:spPr>
        <a:xfrm>
          <a:off x="369570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704</xdr:row>
      <xdr:rowOff>0</xdr:rowOff>
    </xdr:from>
    <xdr:to>
      <xdr:col>24</xdr:col>
      <xdr:colOff>83820</xdr:colOff>
      <xdr:row>704</xdr:row>
      <xdr:rowOff>114300</xdr:rowOff>
    </xdr:to>
    <xdr:sp macro="" textlink="">
      <xdr:nvSpPr>
        <xdr:cNvPr id="5324" name="Arrow: Down 5323">
          <a:extLst>
            <a:ext uri="{FF2B5EF4-FFF2-40B4-BE49-F238E27FC236}">
              <a16:creationId xmlns:a16="http://schemas.microsoft.com/office/drawing/2014/main" id="{7BC7A635-E384-40C8-B11C-13651E4D65A5}"/>
            </a:ext>
          </a:extLst>
        </xdr:cNvPr>
        <xdr:cNvSpPr/>
      </xdr:nvSpPr>
      <xdr:spPr>
        <a:xfrm>
          <a:off x="833628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704</xdr:row>
      <xdr:rowOff>0</xdr:rowOff>
    </xdr:from>
    <xdr:to>
      <xdr:col>60</xdr:col>
      <xdr:colOff>83820</xdr:colOff>
      <xdr:row>704</xdr:row>
      <xdr:rowOff>114300</xdr:rowOff>
    </xdr:to>
    <xdr:sp macro="" textlink="">
      <xdr:nvSpPr>
        <xdr:cNvPr id="5326" name="Arrow: Down 5325">
          <a:extLst>
            <a:ext uri="{FF2B5EF4-FFF2-40B4-BE49-F238E27FC236}">
              <a16:creationId xmlns:a16="http://schemas.microsoft.com/office/drawing/2014/main" id="{B5B62951-5B4F-4918-A8BD-BA49E02591CD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705</xdr:row>
      <xdr:rowOff>0</xdr:rowOff>
    </xdr:from>
    <xdr:to>
      <xdr:col>64</xdr:col>
      <xdr:colOff>83820</xdr:colOff>
      <xdr:row>705</xdr:row>
      <xdr:rowOff>114300</xdr:rowOff>
    </xdr:to>
    <xdr:sp macro="" textlink="">
      <xdr:nvSpPr>
        <xdr:cNvPr id="5327" name="Arrow: Down 5326">
          <a:extLst>
            <a:ext uri="{FF2B5EF4-FFF2-40B4-BE49-F238E27FC236}">
              <a16:creationId xmlns:a16="http://schemas.microsoft.com/office/drawing/2014/main" id="{0BE891CA-E9D5-42A1-ACA4-EF8695A2B875}"/>
            </a:ext>
          </a:extLst>
        </xdr:cNvPr>
        <xdr:cNvSpPr/>
      </xdr:nvSpPr>
      <xdr:spPr>
        <a:xfrm rot="10800000">
          <a:off x="19347180" y="12884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705</xdr:row>
      <xdr:rowOff>0</xdr:rowOff>
    </xdr:from>
    <xdr:to>
      <xdr:col>45</xdr:col>
      <xdr:colOff>83820</xdr:colOff>
      <xdr:row>705</xdr:row>
      <xdr:rowOff>114300</xdr:rowOff>
    </xdr:to>
    <xdr:sp macro="" textlink="">
      <xdr:nvSpPr>
        <xdr:cNvPr id="5328" name="Arrow: Down 5327">
          <a:extLst>
            <a:ext uri="{FF2B5EF4-FFF2-40B4-BE49-F238E27FC236}">
              <a16:creationId xmlns:a16="http://schemas.microsoft.com/office/drawing/2014/main" id="{79EAC458-37BB-4EA4-9CF4-CFD41CC0E94C}"/>
            </a:ext>
          </a:extLst>
        </xdr:cNvPr>
        <xdr:cNvSpPr/>
      </xdr:nvSpPr>
      <xdr:spPr>
        <a:xfrm rot="10800000">
          <a:off x="13403580" y="12884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705</xdr:row>
      <xdr:rowOff>0</xdr:rowOff>
    </xdr:from>
    <xdr:to>
      <xdr:col>60</xdr:col>
      <xdr:colOff>83820</xdr:colOff>
      <xdr:row>705</xdr:row>
      <xdr:rowOff>114300</xdr:rowOff>
    </xdr:to>
    <xdr:sp macro="" textlink="">
      <xdr:nvSpPr>
        <xdr:cNvPr id="5334" name="Arrow: Down 5333">
          <a:extLst>
            <a:ext uri="{FF2B5EF4-FFF2-40B4-BE49-F238E27FC236}">
              <a16:creationId xmlns:a16="http://schemas.microsoft.com/office/drawing/2014/main" id="{17BE1087-950D-419E-8226-F7717F12385F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705</xdr:row>
      <xdr:rowOff>0</xdr:rowOff>
    </xdr:from>
    <xdr:to>
      <xdr:col>71</xdr:col>
      <xdr:colOff>83820</xdr:colOff>
      <xdr:row>705</xdr:row>
      <xdr:rowOff>114300</xdr:rowOff>
    </xdr:to>
    <xdr:sp macro="" textlink="">
      <xdr:nvSpPr>
        <xdr:cNvPr id="5336" name="Arrow: Down 5335">
          <a:extLst>
            <a:ext uri="{FF2B5EF4-FFF2-40B4-BE49-F238E27FC236}">
              <a16:creationId xmlns:a16="http://schemas.microsoft.com/office/drawing/2014/main" id="{09E79651-BB45-4466-8334-F391C49F5D88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705</xdr:row>
      <xdr:rowOff>0</xdr:rowOff>
    </xdr:from>
    <xdr:to>
      <xdr:col>5</xdr:col>
      <xdr:colOff>83820</xdr:colOff>
      <xdr:row>705</xdr:row>
      <xdr:rowOff>114300</xdr:rowOff>
    </xdr:to>
    <xdr:sp macro="" textlink="">
      <xdr:nvSpPr>
        <xdr:cNvPr id="5338" name="Arrow: Down 5337">
          <a:extLst>
            <a:ext uri="{FF2B5EF4-FFF2-40B4-BE49-F238E27FC236}">
              <a16:creationId xmlns:a16="http://schemas.microsoft.com/office/drawing/2014/main" id="{4CA8786E-A095-4D9A-826B-FC82D9025641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705</xdr:row>
      <xdr:rowOff>0</xdr:rowOff>
    </xdr:from>
    <xdr:to>
      <xdr:col>11</xdr:col>
      <xdr:colOff>83820</xdr:colOff>
      <xdr:row>705</xdr:row>
      <xdr:rowOff>114300</xdr:rowOff>
    </xdr:to>
    <xdr:sp macro="" textlink="">
      <xdr:nvSpPr>
        <xdr:cNvPr id="5340" name="Arrow: Down 5339">
          <a:extLst>
            <a:ext uri="{FF2B5EF4-FFF2-40B4-BE49-F238E27FC236}">
              <a16:creationId xmlns:a16="http://schemas.microsoft.com/office/drawing/2014/main" id="{6B4354DE-5C1D-40F8-BD31-76EDE1DA578B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705</xdr:row>
      <xdr:rowOff>0</xdr:rowOff>
    </xdr:from>
    <xdr:to>
      <xdr:col>24</xdr:col>
      <xdr:colOff>83820</xdr:colOff>
      <xdr:row>705</xdr:row>
      <xdr:rowOff>114300</xdr:rowOff>
    </xdr:to>
    <xdr:sp macro="" textlink="">
      <xdr:nvSpPr>
        <xdr:cNvPr id="5342" name="Arrow: Down 5341">
          <a:extLst>
            <a:ext uri="{FF2B5EF4-FFF2-40B4-BE49-F238E27FC236}">
              <a16:creationId xmlns:a16="http://schemas.microsoft.com/office/drawing/2014/main" id="{81289CCB-7C3F-4CF0-A1F8-BA4D339215EF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705</xdr:row>
      <xdr:rowOff>0</xdr:rowOff>
    </xdr:from>
    <xdr:to>
      <xdr:col>39</xdr:col>
      <xdr:colOff>83820</xdr:colOff>
      <xdr:row>705</xdr:row>
      <xdr:rowOff>114300</xdr:rowOff>
    </xdr:to>
    <xdr:sp macro="" textlink="">
      <xdr:nvSpPr>
        <xdr:cNvPr id="5344" name="Arrow: Down 5343">
          <a:extLst>
            <a:ext uri="{FF2B5EF4-FFF2-40B4-BE49-F238E27FC236}">
              <a16:creationId xmlns:a16="http://schemas.microsoft.com/office/drawing/2014/main" id="{C7ED1ED6-D24B-4535-A50C-6DE89994C9A3}"/>
            </a:ext>
          </a:extLst>
        </xdr:cNvPr>
        <xdr:cNvSpPr/>
      </xdr:nvSpPr>
      <xdr:spPr>
        <a:xfrm rot="10800000">
          <a:off x="1154430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706</xdr:row>
      <xdr:rowOff>0</xdr:rowOff>
    </xdr:from>
    <xdr:to>
      <xdr:col>64</xdr:col>
      <xdr:colOff>83820</xdr:colOff>
      <xdr:row>706</xdr:row>
      <xdr:rowOff>114300</xdr:rowOff>
    </xdr:to>
    <xdr:sp macro="" textlink="">
      <xdr:nvSpPr>
        <xdr:cNvPr id="5345" name="Arrow: Down 5344">
          <a:extLst>
            <a:ext uri="{FF2B5EF4-FFF2-40B4-BE49-F238E27FC236}">
              <a16:creationId xmlns:a16="http://schemas.microsoft.com/office/drawing/2014/main" id="{0BAC868D-6E07-4329-B8BB-0FB6C485B9B0}"/>
            </a:ext>
          </a:extLst>
        </xdr:cNvPr>
        <xdr:cNvSpPr/>
      </xdr:nvSpPr>
      <xdr:spPr>
        <a:xfrm rot="10800000">
          <a:off x="19347180" y="12902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706</xdr:row>
      <xdr:rowOff>0</xdr:rowOff>
    </xdr:from>
    <xdr:to>
      <xdr:col>45</xdr:col>
      <xdr:colOff>83820</xdr:colOff>
      <xdr:row>706</xdr:row>
      <xdr:rowOff>114300</xdr:rowOff>
    </xdr:to>
    <xdr:sp macro="" textlink="">
      <xdr:nvSpPr>
        <xdr:cNvPr id="5346" name="Arrow: Down 5345">
          <a:extLst>
            <a:ext uri="{FF2B5EF4-FFF2-40B4-BE49-F238E27FC236}">
              <a16:creationId xmlns:a16="http://schemas.microsoft.com/office/drawing/2014/main" id="{F4E16C58-F995-445A-831D-1DC21A158DE8}"/>
            </a:ext>
          </a:extLst>
        </xdr:cNvPr>
        <xdr:cNvSpPr/>
      </xdr:nvSpPr>
      <xdr:spPr>
        <a:xfrm rot="10800000">
          <a:off x="1340358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706</xdr:row>
      <xdr:rowOff>0</xdr:rowOff>
    </xdr:from>
    <xdr:to>
      <xdr:col>60</xdr:col>
      <xdr:colOff>83820</xdr:colOff>
      <xdr:row>706</xdr:row>
      <xdr:rowOff>114300</xdr:rowOff>
    </xdr:to>
    <xdr:sp macro="" textlink="">
      <xdr:nvSpPr>
        <xdr:cNvPr id="5347" name="Arrow: Down 5346">
          <a:extLst>
            <a:ext uri="{FF2B5EF4-FFF2-40B4-BE49-F238E27FC236}">
              <a16:creationId xmlns:a16="http://schemas.microsoft.com/office/drawing/2014/main" id="{1E3C803D-F565-41C3-977A-317DA9F0E88E}"/>
            </a:ext>
          </a:extLst>
        </xdr:cNvPr>
        <xdr:cNvSpPr/>
      </xdr:nvSpPr>
      <xdr:spPr>
        <a:xfrm>
          <a:off x="1908048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706</xdr:row>
      <xdr:rowOff>0</xdr:rowOff>
    </xdr:from>
    <xdr:to>
      <xdr:col>71</xdr:col>
      <xdr:colOff>83820</xdr:colOff>
      <xdr:row>706</xdr:row>
      <xdr:rowOff>114300</xdr:rowOff>
    </xdr:to>
    <xdr:sp macro="" textlink="">
      <xdr:nvSpPr>
        <xdr:cNvPr id="5348" name="Arrow: Down 5347">
          <a:extLst>
            <a:ext uri="{FF2B5EF4-FFF2-40B4-BE49-F238E27FC236}">
              <a16:creationId xmlns:a16="http://schemas.microsoft.com/office/drawing/2014/main" id="{2A6F79C1-6193-4BE5-A20A-6C85CD66D1D1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706</xdr:row>
      <xdr:rowOff>0</xdr:rowOff>
    </xdr:from>
    <xdr:to>
      <xdr:col>5</xdr:col>
      <xdr:colOff>83820</xdr:colOff>
      <xdr:row>706</xdr:row>
      <xdr:rowOff>114300</xdr:rowOff>
    </xdr:to>
    <xdr:sp macro="" textlink="">
      <xdr:nvSpPr>
        <xdr:cNvPr id="5349" name="Arrow: Down 5348">
          <a:extLst>
            <a:ext uri="{FF2B5EF4-FFF2-40B4-BE49-F238E27FC236}">
              <a16:creationId xmlns:a16="http://schemas.microsoft.com/office/drawing/2014/main" id="{5A805AF3-B8C3-4AEB-B086-39ABFD3041BC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706</xdr:row>
      <xdr:rowOff>0</xdr:rowOff>
    </xdr:from>
    <xdr:to>
      <xdr:col>11</xdr:col>
      <xdr:colOff>83820</xdr:colOff>
      <xdr:row>706</xdr:row>
      <xdr:rowOff>114300</xdr:rowOff>
    </xdr:to>
    <xdr:sp macro="" textlink="">
      <xdr:nvSpPr>
        <xdr:cNvPr id="5350" name="Arrow: Down 5349">
          <a:extLst>
            <a:ext uri="{FF2B5EF4-FFF2-40B4-BE49-F238E27FC236}">
              <a16:creationId xmlns:a16="http://schemas.microsoft.com/office/drawing/2014/main" id="{6C2A6270-3B30-4C2A-A35E-66A26F228B21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706</xdr:row>
      <xdr:rowOff>0</xdr:rowOff>
    </xdr:from>
    <xdr:to>
      <xdr:col>24</xdr:col>
      <xdr:colOff>83820</xdr:colOff>
      <xdr:row>706</xdr:row>
      <xdr:rowOff>114300</xdr:rowOff>
    </xdr:to>
    <xdr:sp macro="" textlink="">
      <xdr:nvSpPr>
        <xdr:cNvPr id="5351" name="Arrow: Down 5350">
          <a:extLst>
            <a:ext uri="{FF2B5EF4-FFF2-40B4-BE49-F238E27FC236}">
              <a16:creationId xmlns:a16="http://schemas.microsoft.com/office/drawing/2014/main" id="{D24B9C19-2170-4658-9E13-FC212CF71D28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706</xdr:row>
      <xdr:rowOff>0</xdr:rowOff>
    </xdr:from>
    <xdr:to>
      <xdr:col>39</xdr:col>
      <xdr:colOff>83820</xdr:colOff>
      <xdr:row>706</xdr:row>
      <xdr:rowOff>114300</xdr:rowOff>
    </xdr:to>
    <xdr:sp macro="" textlink="">
      <xdr:nvSpPr>
        <xdr:cNvPr id="5354" name="Arrow: Down 5353">
          <a:extLst>
            <a:ext uri="{FF2B5EF4-FFF2-40B4-BE49-F238E27FC236}">
              <a16:creationId xmlns:a16="http://schemas.microsoft.com/office/drawing/2014/main" id="{DE995EFF-D109-4A6C-82DA-D34A5B1B1593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707</xdr:row>
      <xdr:rowOff>0</xdr:rowOff>
    </xdr:from>
    <xdr:to>
      <xdr:col>64</xdr:col>
      <xdr:colOff>83820</xdr:colOff>
      <xdr:row>707</xdr:row>
      <xdr:rowOff>114300</xdr:rowOff>
    </xdr:to>
    <xdr:sp macro="" textlink="">
      <xdr:nvSpPr>
        <xdr:cNvPr id="5355" name="Arrow: Down 5354">
          <a:extLst>
            <a:ext uri="{FF2B5EF4-FFF2-40B4-BE49-F238E27FC236}">
              <a16:creationId xmlns:a16="http://schemas.microsoft.com/office/drawing/2014/main" id="{3FC88DF0-3DBA-4999-90C5-E81E9C112B06}"/>
            </a:ext>
          </a:extLst>
        </xdr:cNvPr>
        <xdr:cNvSpPr/>
      </xdr:nvSpPr>
      <xdr:spPr>
        <a:xfrm rot="10800000">
          <a:off x="19347180" y="12921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707</xdr:row>
      <xdr:rowOff>0</xdr:rowOff>
    </xdr:from>
    <xdr:to>
      <xdr:col>45</xdr:col>
      <xdr:colOff>83820</xdr:colOff>
      <xdr:row>707</xdr:row>
      <xdr:rowOff>114300</xdr:rowOff>
    </xdr:to>
    <xdr:sp macro="" textlink="">
      <xdr:nvSpPr>
        <xdr:cNvPr id="5356" name="Arrow: Down 5355">
          <a:extLst>
            <a:ext uri="{FF2B5EF4-FFF2-40B4-BE49-F238E27FC236}">
              <a16:creationId xmlns:a16="http://schemas.microsoft.com/office/drawing/2014/main" id="{0A8F52A7-DF9A-4D42-966C-72AEDFA682F3}"/>
            </a:ext>
          </a:extLst>
        </xdr:cNvPr>
        <xdr:cNvSpPr/>
      </xdr:nvSpPr>
      <xdr:spPr>
        <a:xfrm rot="10800000">
          <a:off x="13403580" y="12921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707</xdr:row>
      <xdr:rowOff>0</xdr:rowOff>
    </xdr:from>
    <xdr:to>
      <xdr:col>5</xdr:col>
      <xdr:colOff>83820</xdr:colOff>
      <xdr:row>707</xdr:row>
      <xdr:rowOff>114300</xdr:rowOff>
    </xdr:to>
    <xdr:sp macro="" textlink="">
      <xdr:nvSpPr>
        <xdr:cNvPr id="5359" name="Arrow: Down 5358">
          <a:extLst>
            <a:ext uri="{FF2B5EF4-FFF2-40B4-BE49-F238E27FC236}">
              <a16:creationId xmlns:a16="http://schemas.microsoft.com/office/drawing/2014/main" id="{B1140291-C6B4-4ED5-8616-6E48DE6B5F79}"/>
            </a:ext>
          </a:extLst>
        </xdr:cNvPr>
        <xdr:cNvSpPr/>
      </xdr:nvSpPr>
      <xdr:spPr>
        <a:xfrm rot="10800000">
          <a:off x="192786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707</xdr:row>
      <xdr:rowOff>0</xdr:rowOff>
    </xdr:from>
    <xdr:to>
      <xdr:col>11</xdr:col>
      <xdr:colOff>83820</xdr:colOff>
      <xdr:row>707</xdr:row>
      <xdr:rowOff>114300</xdr:rowOff>
    </xdr:to>
    <xdr:sp macro="" textlink="">
      <xdr:nvSpPr>
        <xdr:cNvPr id="5360" name="Arrow: Down 5359">
          <a:extLst>
            <a:ext uri="{FF2B5EF4-FFF2-40B4-BE49-F238E27FC236}">
              <a16:creationId xmlns:a16="http://schemas.microsoft.com/office/drawing/2014/main" id="{41F1C546-0B96-48C2-A3FE-080C083E3B96}"/>
            </a:ext>
          </a:extLst>
        </xdr:cNvPr>
        <xdr:cNvSpPr/>
      </xdr:nvSpPr>
      <xdr:spPr>
        <a:xfrm rot="10800000">
          <a:off x="36957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707</xdr:row>
      <xdr:rowOff>0</xdr:rowOff>
    </xdr:from>
    <xdr:to>
      <xdr:col>24</xdr:col>
      <xdr:colOff>83820</xdr:colOff>
      <xdr:row>707</xdr:row>
      <xdr:rowOff>114300</xdr:rowOff>
    </xdr:to>
    <xdr:sp macro="" textlink="">
      <xdr:nvSpPr>
        <xdr:cNvPr id="5361" name="Arrow: Down 5360">
          <a:extLst>
            <a:ext uri="{FF2B5EF4-FFF2-40B4-BE49-F238E27FC236}">
              <a16:creationId xmlns:a16="http://schemas.microsoft.com/office/drawing/2014/main" id="{58F9D3D3-5B57-49F0-BE64-07ADAAF274E7}"/>
            </a:ext>
          </a:extLst>
        </xdr:cNvPr>
        <xdr:cNvSpPr/>
      </xdr:nvSpPr>
      <xdr:spPr>
        <a:xfrm rot="10800000">
          <a:off x="833628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707</xdr:row>
      <xdr:rowOff>0</xdr:rowOff>
    </xdr:from>
    <xdr:to>
      <xdr:col>39</xdr:col>
      <xdr:colOff>83820</xdr:colOff>
      <xdr:row>707</xdr:row>
      <xdr:rowOff>114300</xdr:rowOff>
    </xdr:to>
    <xdr:sp macro="" textlink="">
      <xdr:nvSpPr>
        <xdr:cNvPr id="5362" name="Arrow: Down 5361">
          <a:extLst>
            <a:ext uri="{FF2B5EF4-FFF2-40B4-BE49-F238E27FC236}">
              <a16:creationId xmlns:a16="http://schemas.microsoft.com/office/drawing/2014/main" id="{071493B5-35D7-417A-AE63-051B4BB30A3A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707</xdr:row>
      <xdr:rowOff>0</xdr:rowOff>
    </xdr:from>
    <xdr:to>
      <xdr:col>60</xdr:col>
      <xdr:colOff>83820</xdr:colOff>
      <xdr:row>707</xdr:row>
      <xdr:rowOff>114300</xdr:rowOff>
    </xdr:to>
    <xdr:sp macro="" textlink="">
      <xdr:nvSpPr>
        <xdr:cNvPr id="5363" name="Arrow: Down 5362">
          <a:extLst>
            <a:ext uri="{FF2B5EF4-FFF2-40B4-BE49-F238E27FC236}">
              <a16:creationId xmlns:a16="http://schemas.microsoft.com/office/drawing/2014/main" id="{69BD1866-D6D1-4BB0-9F33-9715BDBB1191}"/>
            </a:ext>
          </a:extLst>
        </xdr:cNvPr>
        <xdr:cNvSpPr/>
      </xdr:nvSpPr>
      <xdr:spPr>
        <a:xfrm rot="10800000">
          <a:off x="1908048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707</xdr:row>
      <xdr:rowOff>0</xdr:rowOff>
    </xdr:from>
    <xdr:to>
      <xdr:col>71</xdr:col>
      <xdr:colOff>83820</xdr:colOff>
      <xdr:row>707</xdr:row>
      <xdr:rowOff>114300</xdr:rowOff>
    </xdr:to>
    <xdr:sp macro="" textlink="">
      <xdr:nvSpPr>
        <xdr:cNvPr id="5365" name="Arrow: Down 5364">
          <a:extLst>
            <a:ext uri="{FF2B5EF4-FFF2-40B4-BE49-F238E27FC236}">
              <a16:creationId xmlns:a16="http://schemas.microsoft.com/office/drawing/2014/main" id="{A5CDA43D-C820-4C94-9239-FE71641A7894}"/>
            </a:ext>
          </a:extLst>
        </xdr:cNvPr>
        <xdr:cNvSpPr/>
      </xdr:nvSpPr>
      <xdr:spPr>
        <a:xfrm rot="10800000">
          <a:off x="2196084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708</xdr:row>
      <xdr:rowOff>0</xdr:rowOff>
    </xdr:from>
    <xdr:to>
      <xdr:col>64</xdr:col>
      <xdr:colOff>83820</xdr:colOff>
      <xdr:row>708</xdr:row>
      <xdr:rowOff>114300</xdr:rowOff>
    </xdr:to>
    <xdr:sp macro="" textlink="">
      <xdr:nvSpPr>
        <xdr:cNvPr id="5374" name="Arrow: Down 5373">
          <a:extLst>
            <a:ext uri="{FF2B5EF4-FFF2-40B4-BE49-F238E27FC236}">
              <a16:creationId xmlns:a16="http://schemas.microsoft.com/office/drawing/2014/main" id="{B310A1E5-F446-4BC7-89C1-F017135C214A}"/>
            </a:ext>
          </a:extLst>
        </xdr:cNvPr>
        <xdr:cNvSpPr/>
      </xdr:nvSpPr>
      <xdr:spPr>
        <a:xfrm rot="10800000">
          <a:off x="19347180" y="12939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708</xdr:row>
      <xdr:rowOff>0</xdr:rowOff>
    </xdr:from>
    <xdr:to>
      <xdr:col>45</xdr:col>
      <xdr:colOff>83820</xdr:colOff>
      <xdr:row>708</xdr:row>
      <xdr:rowOff>114300</xdr:rowOff>
    </xdr:to>
    <xdr:sp macro="" textlink="">
      <xdr:nvSpPr>
        <xdr:cNvPr id="5375" name="Arrow: Down 5374">
          <a:extLst>
            <a:ext uri="{FF2B5EF4-FFF2-40B4-BE49-F238E27FC236}">
              <a16:creationId xmlns:a16="http://schemas.microsoft.com/office/drawing/2014/main" id="{B100EF96-47B1-4184-8E69-3C535A26C53F}"/>
            </a:ext>
          </a:extLst>
        </xdr:cNvPr>
        <xdr:cNvSpPr/>
      </xdr:nvSpPr>
      <xdr:spPr>
        <a:xfrm rot="10800000">
          <a:off x="13403580" y="12939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708</xdr:row>
      <xdr:rowOff>0</xdr:rowOff>
    </xdr:from>
    <xdr:to>
      <xdr:col>39</xdr:col>
      <xdr:colOff>83820</xdr:colOff>
      <xdr:row>708</xdr:row>
      <xdr:rowOff>114300</xdr:rowOff>
    </xdr:to>
    <xdr:sp macro="" textlink="">
      <xdr:nvSpPr>
        <xdr:cNvPr id="5379" name="Arrow: Down 5378">
          <a:extLst>
            <a:ext uri="{FF2B5EF4-FFF2-40B4-BE49-F238E27FC236}">
              <a16:creationId xmlns:a16="http://schemas.microsoft.com/office/drawing/2014/main" id="{13551243-0E33-4E70-87CB-83D1F06F8965}"/>
            </a:ext>
          </a:extLst>
        </xdr:cNvPr>
        <xdr:cNvSpPr/>
      </xdr:nvSpPr>
      <xdr:spPr>
        <a:xfrm>
          <a:off x="1154430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708</xdr:row>
      <xdr:rowOff>0</xdr:rowOff>
    </xdr:from>
    <xdr:to>
      <xdr:col>5</xdr:col>
      <xdr:colOff>83820</xdr:colOff>
      <xdr:row>708</xdr:row>
      <xdr:rowOff>114300</xdr:rowOff>
    </xdr:to>
    <xdr:sp macro="" textlink="">
      <xdr:nvSpPr>
        <xdr:cNvPr id="5383" name="Arrow: Down 5382">
          <a:extLst>
            <a:ext uri="{FF2B5EF4-FFF2-40B4-BE49-F238E27FC236}">
              <a16:creationId xmlns:a16="http://schemas.microsoft.com/office/drawing/2014/main" id="{4FC6335F-8483-491E-BF75-9ABF4BDAD162}"/>
            </a:ext>
          </a:extLst>
        </xdr:cNvPr>
        <xdr:cNvSpPr/>
      </xdr:nvSpPr>
      <xdr:spPr>
        <a:xfrm>
          <a:off x="192786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708</xdr:row>
      <xdr:rowOff>0</xdr:rowOff>
    </xdr:from>
    <xdr:to>
      <xdr:col>11</xdr:col>
      <xdr:colOff>83820</xdr:colOff>
      <xdr:row>708</xdr:row>
      <xdr:rowOff>114300</xdr:rowOff>
    </xdr:to>
    <xdr:sp macro="" textlink="">
      <xdr:nvSpPr>
        <xdr:cNvPr id="5385" name="Arrow: Down 5384">
          <a:extLst>
            <a:ext uri="{FF2B5EF4-FFF2-40B4-BE49-F238E27FC236}">
              <a16:creationId xmlns:a16="http://schemas.microsoft.com/office/drawing/2014/main" id="{125B6485-EDD1-42BE-AF17-A670A10CCD76}"/>
            </a:ext>
          </a:extLst>
        </xdr:cNvPr>
        <xdr:cNvSpPr/>
      </xdr:nvSpPr>
      <xdr:spPr>
        <a:xfrm>
          <a:off x="369570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708</xdr:row>
      <xdr:rowOff>0</xdr:rowOff>
    </xdr:from>
    <xdr:to>
      <xdr:col>24</xdr:col>
      <xdr:colOff>83820</xdr:colOff>
      <xdr:row>708</xdr:row>
      <xdr:rowOff>114300</xdr:rowOff>
    </xdr:to>
    <xdr:sp macro="" textlink="">
      <xdr:nvSpPr>
        <xdr:cNvPr id="5386" name="Arrow: Down 5385">
          <a:extLst>
            <a:ext uri="{FF2B5EF4-FFF2-40B4-BE49-F238E27FC236}">
              <a16:creationId xmlns:a16="http://schemas.microsoft.com/office/drawing/2014/main" id="{CC65B966-FDAF-45B5-9C09-545736F407AF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708</xdr:row>
      <xdr:rowOff>0</xdr:rowOff>
    </xdr:from>
    <xdr:to>
      <xdr:col>60</xdr:col>
      <xdr:colOff>83820</xdr:colOff>
      <xdr:row>708</xdr:row>
      <xdr:rowOff>114300</xdr:rowOff>
    </xdr:to>
    <xdr:sp macro="" textlink="">
      <xdr:nvSpPr>
        <xdr:cNvPr id="5387" name="Arrow: Down 5386">
          <a:extLst>
            <a:ext uri="{FF2B5EF4-FFF2-40B4-BE49-F238E27FC236}">
              <a16:creationId xmlns:a16="http://schemas.microsoft.com/office/drawing/2014/main" id="{4016C2CA-0FDE-4037-8A3B-C7A38B170FB3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708</xdr:row>
      <xdr:rowOff>0</xdr:rowOff>
    </xdr:from>
    <xdr:to>
      <xdr:col>71</xdr:col>
      <xdr:colOff>83820</xdr:colOff>
      <xdr:row>708</xdr:row>
      <xdr:rowOff>114300</xdr:rowOff>
    </xdr:to>
    <xdr:sp macro="" textlink="">
      <xdr:nvSpPr>
        <xdr:cNvPr id="5389" name="Arrow: Down 5388">
          <a:extLst>
            <a:ext uri="{FF2B5EF4-FFF2-40B4-BE49-F238E27FC236}">
              <a16:creationId xmlns:a16="http://schemas.microsoft.com/office/drawing/2014/main" id="{97AB838A-E3AC-450E-8105-61929AFFDC80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709</xdr:row>
      <xdr:rowOff>0</xdr:rowOff>
    </xdr:from>
    <xdr:to>
      <xdr:col>64</xdr:col>
      <xdr:colOff>83820</xdr:colOff>
      <xdr:row>709</xdr:row>
      <xdr:rowOff>114300</xdr:rowOff>
    </xdr:to>
    <xdr:sp macro="" textlink="">
      <xdr:nvSpPr>
        <xdr:cNvPr id="5390" name="Arrow: Down 5389">
          <a:extLst>
            <a:ext uri="{FF2B5EF4-FFF2-40B4-BE49-F238E27FC236}">
              <a16:creationId xmlns:a16="http://schemas.microsoft.com/office/drawing/2014/main" id="{2A1FDA2F-89B1-4AA9-B5E5-5C2E0A154CD9}"/>
            </a:ext>
          </a:extLst>
        </xdr:cNvPr>
        <xdr:cNvSpPr/>
      </xdr:nvSpPr>
      <xdr:spPr>
        <a:xfrm rot="10800000">
          <a:off x="19347180" y="12957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709</xdr:row>
      <xdr:rowOff>0</xdr:rowOff>
    </xdr:from>
    <xdr:to>
      <xdr:col>45</xdr:col>
      <xdr:colOff>83820</xdr:colOff>
      <xdr:row>709</xdr:row>
      <xdr:rowOff>114300</xdr:rowOff>
    </xdr:to>
    <xdr:sp macro="" textlink="">
      <xdr:nvSpPr>
        <xdr:cNvPr id="5391" name="Arrow: Down 5390">
          <a:extLst>
            <a:ext uri="{FF2B5EF4-FFF2-40B4-BE49-F238E27FC236}">
              <a16:creationId xmlns:a16="http://schemas.microsoft.com/office/drawing/2014/main" id="{064D7732-2F4C-4A03-A676-8CA14460596F}"/>
            </a:ext>
          </a:extLst>
        </xdr:cNvPr>
        <xdr:cNvSpPr/>
      </xdr:nvSpPr>
      <xdr:spPr>
        <a:xfrm rot="10800000">
          <a:off x="13403580" y="1295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709</xdr:row>
      <xdr:rowOff>0</xdr:rowOff>
    </xdr:from>
    <xdr:to>
      <xdr:col>24</xdr:col>
      <xdr:colOff>83820</xdr:colOff>
      <xdr:row>709</xdr:row>
      <xdr:rowOff>114300</xdr:rowOff>
    </xdr:to>
    <xdr:sp macro="" textlink="">
      <xdr:nvSpPr>
        <xdr:cNvPr id="5395" name="Arrow: Down 5394">
          <a:extLst>
            <a:ext uri="{FF2B5EF4-FFF2-40B4-BE49-F238E27FC236}">
              <a16:creationId xmlns:a16="http://schemas.microsoft.com/office/drawing/2014/main" id="{C58EA291-459A-4C7C-8D45-57BFD3F53E95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709</xdr:row>
      <xdr:rowOff>0</xdr:rowOff>
    </xdr:from>
    <xdr:to>
      <xdr:col>60</xdr:col>
      <xdr:colOff>83820</xdr:colOff>
      <xdr:row>709</xdr:row>
      <xdr:rowOff>114300</xdr:rowOff>
    </xdr:to>
    <xdr:sp macro="" textlink="">
      <xdr:nvSpPr>
        <xdr:cNvPr id="5396" name="Arrow: Down 5395">
          <a:extLst>
            <a:ext uri="{FF2B5EF4-FFF2-40B4-BE49-F238E27FC236}">
              <a16:creationId xmlns:a16="http://schemas.microsoft.com/office/drawing/2014/main" id="{72E2CCE1-34C4-48E4-92FA-BD6A6435B331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709</xdr:row>
      <xdr:rowOff>0</xdr:rowOff>
    </xdr:from>
    <xdr:to>
      <xdr:col>71</xdr:col>
      <xdr:colOff>83820</xdr:colOff>
      <xdr:row>709</xdr:row>
      <xdr:rowOff>114300</xdr:rowOff>
    </xdr:to>
    <xdr:sp macro="" textlink="">
      <xdr:nvSpPr>
        <xdr:cNvPr id="5397" name="Arrow: Down 5396">
          <a:extLst>
            <a:ext uri="{FF2B5EF4-FFF2-40B4-BE49-F238E27FC236}">
              <a16:creationId xmlns:a16="http://schemas.microsoft.com/office/drawing/2014/main" id="{98697E8F-850C-417C-8CE2-8505811630CC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709</xdr:row>
      <xdr:rowOff>0</xdr:rowOff>
    </xdr:from>
    <xdr:to>
      <xdr:col>39</xdr:col>
      <xdr:colOff>83820</xdr:colOff>
      <xdr:row>709</xdr:row>
      <xdr:rowOff>114300</xdr:rowOff>
    </xdr:to>
    <xdr:sp macro="" textlink="">
      <xdr:nvSpPr>
        <xdr:cNvPr id="5399" name="Arrow: Down 5398">
          <a:extLst>
            <a:ext uri="{FF2B5EF4-FFF2-40B4-BE49-F238E27FC236}">
              <a16:creationId xmlns:a16="http://schemas.microsoft.com/office/drawing/2014/main" id="{2B758A39-D94D-4D6A-ACF3-54D9AFE452D1}"/>
            </a:ext>
          </a:extLst>
        </xdr:cNvPr>
        <xdr:cNvSpPr/>
      </xdr:nvSpPr>
      <xdr:spPr>
        <a:xfrm rot="10800000">
          <a:off x="1154430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709</xdr:row>
      <xdr:rowOff>0</xdr:rowOff>
    </xdr:from>
    <xdr:to>
      <xdr:col>11</xdr:col>
      <xdr:colOff>83820</xdr:colOff>
      <xdr:row>709</xdr:row>
      <xdr:rowOff>114300</xdr:rowOff>
    </xdr:to>
    <xdr:sp macro="" textlink="">
      <xdr:nvSpPr>
        <xdr:cNvPr id="5400" name="Arrow: Down 5399">
          <a:extLst>
            <a:ext uri="{FF2B5EF4-FFF2-40B4-BE49-F238E27FC236}">
              <a16:creationId xmlns:a16="http://schemas.microsoft.com/office/drawing/2014/main" id="{502FA848-9BF2-4616-BE4A-2D072F95510D}"/>
            </a:ext>
          </a:extLst>
        </xdr:cNvPr>
        <xdr:cNvSpPr/>
      </xdr:nvSpPr>
      <xdr:spPr>
        <a:xfrm rot="10800000">
          <a:off x="369570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709</xdr:row>
      <xdr:rowOff>0</xdr:rowOff>
    </xdr:from>
    <xdr:to>
      <xdr:col>5</xdr:col>
      <xdr:colOff>83820</xdr:colOff>
      <xdr:row>709</xdr:row>
      <xdr:rowOff>114300</xdr:rowOff>
    </xdr:to>
    <xdr:sp macro="" textlink="">
      <xdr:nvSpPr>
        <xdr:cNvPr id="5402" name="Arrow: Down 5401">
          <a:extLst>
            <a:ext uri="{FF2B5EF4-FFF2-40B4-BE49-F238E27FC236}">
              <a16:creationId xmlns:a16="http://schemas.microsoft.com/office/drawing/2014/main" id="{8FF58279-A4F6-495D-8807-3EBF4580E7CD}"/>
            </a:ext>
          </a:extLst>
        </xdr:cNvPr>
        <xdr:cNvSpPr/>
      </xdr:nvSpPr>
      <xdr:spPr>
        <a:xfrm rot="10800000">
          <a:off x="192786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710</xdr:row>
      <xdr:rowOff>0</xdr:rowOff>
    </xdr:from>
    <xdr:to>
      <xdr:col>64</xdr:col>
      <xdr:colOff>83820</xdr:colOff>
      <xdr:row>710</xdr:row>
      <xdr:rowOff>114300</xdr:rowOff>
    </xdr:to>
    <xdr:sp macro="" textlink="">
      <xdr:nvSpPr>
        <xdr:cNvPr id="5403" name="Arrow: Down 5402">
          <a:extLst>
            <a:ext uri="{FF2B5EF4-FFF2-40B4-BE49-F238E27FC236}">
              <a16:creationId xmlns:a16="http://schemas.microsoft.com/office/drawing/2014/main" id="{9CF5B754-7881-4A1C-9242-C26467644D65}"/>
            </a:ext>
          </a:extLst>
        </xdr:cNvPr>
        <xdr:cNvSpPr/>
      </xdr:nvSpPr>
      <xdr:spPr>
        <a:xfrm rot="10800000">
          <a:off x="19347180" y="12976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710</xdr:row>
      <xdr:rowOff>0</xdr:rowOff>
    </xdr:from>
    <xdr:to>
      <xdr:col>45</xdr:col>
      <xdr:colOff>83820</xdr:colOff>
      <xdr:row>710</xdr:row>
      <xdr:rowOff>114300</xdr:rowOff>
    </xdr:to>
    <xdr:sp macro="" textlink="">
      <xdr:nvSpPr>
        <xdr:cNvPr id="5404" name="Arrow: Down 5403">
          <a:extLst>
            <a:ext uri="{FF2B5EF4-FFF2-40B4-BE49-F238E27FC236}">
              <a16:creationId xmlns:a16="http://schemas.microsoft.com/office/drawing/2014/main" id="{3B1BEC3B-63D9-4EFB-95F6-7590A92D94A0}"/>
            </a:ext>
          </a:extLst>
        </xdr:cNvPr>
        <xdr:cNvSpPr/>
      </xdr:nvSpPr>
      <xdr:spPr>
        <a:xfrm rot="10800000">
          <a:off x="1340358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710</xdr:row>
      <xdr:rowOff>0</xdr:rowOff>
    </xdr:from>
    <xdr:to>
      <xdr:col>71</xdr:col>
      <xdr:colOff>83820</xdr:colOff>
      <xdr:row>710</xdr:row>
      <xdr:rowOff>114300</xdr:rowOff>
    </xdr:to>
    <xdr:sp macro="" textlink="">
      <xdr:nvSpPr>
        <xdr:cNvPr id="5407" name="Arrow: Down 5406">
          <a:extLst>
            <a:ext uri="{FF2B5EF4-FFF2-40B4-BE49-F238E27FC236}">
              <a16:creationId xmlns:a16="http://schemas.microsoft.com/office/drawing/2014/main" id="{00C3E77D-ED5E-43E3-8632-BAFAFFD98053}"/>
            </a:ext>
          </a:extLst>
        </xdr:cNvPr>
        <xdr:cNvSpPr/>
      </xdr:nvSpPr>
      <xdr:spPr>
        <a:xfrm>
          <a:off x="21960840" y="1297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710</xdr:row>
      <xdr:rowOff>0</xdr:rowOff>
    </xdr:from>
    <xdr:to>
      <xdr:col>60</xdr:col>
      <xdr:colOff>83820</xdr:colOff>
      <xdr:row>710</xdr:row>
      <xdr:rowOff>114300</xdr:rowOff>
    </xdr:to>
    <xdr:sp macro="" textlink="">
      <xdr:nvSpPr>
        <xdr:cNvPr id="5412" name="Arrow: Down 5411">
          <a:extLst>
            <a:ext uri="{FF2B5EF4-FFF2-40B4-BE49-F238E27FC236}">
              <a16:creationId xmlns:a16="http://schemas.microsoft.com/office/drawing/2014/main" id="{D6AACEC7-8E23-40B1-97FD-3CD99B945B4C}"/>
            </a:ext>
          </a:extLst>
        </xdr:cNvPr>
        <xdr:cNvSpPr/>
      </xdr:nvSpPr>
      <xdr:spPr>
        <a:xfrm rot="10800000">
          <a:off x="1908048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710</xdr:row>
      <xdr:rowOff>0</xdr:rowOff>
    </xdr:from>
    <xdr:to>
      <xdr:col>39</xdr:col>
      <xdr:colOff>83820</xdr:colOff>
      <xdr:row>710</xdr:row>
      <xdr:rowOff>114300</xdr:rowOff>
    </xdr:to>
    <xdr:sp macro="" textlink="">
      <xdr:nvSpPr>
        <xdr:cNvPr id="5415" name="Arrow: Down 5414">
          <a:extLst>
            <a:ext uri="{FF2B5EF4-FFF2-40B4-BE49-F238E27FC236}">
              <a16:creationId xmlns:a16="http://schemas.microsoft.com/office/drawing/2014/main" id="{3867EC92-27DF-4BBA-8346-F960D5D212D7}"/>
            </a:ext>
          </a:extLst>
        </xdr:cNvPr>
        <xdr:cNvSpPr/>
      </xdr:nvSpPr>
      <xdr:spPr>
        <a:xfrm>
          <a:off x="1154430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710</xdr:row>
      <xdr:rowOff>0</xdr:rowOff>
    </xdr:from>
    <xdr:to>
      <xdr:col>24</xdr:col>
      <xdr:colOff>83820</xdr:colOff>
      <xdr:row>710</xdr:row>
      <xdr:rowOff>114300</xdr:rowOff>
    </xdr:to>
    <xdr:sp macro="" textlink="">
      <xdr:nvSpPr>
        <xdr:cNvPr id="5416" name="Arrow: Down 5415">
          <a:extLst>
            <a:ext uri="{FF2B5EF4-FFF2-40B4-BE49-F238E27FC236}">
              <a16:creationId xmlns:a16="http://schemas.microsoft.com/office/drawing/2014/main" id="{A8488941-8B75-4798-9821-6E06FE328E37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710</xdr:row>
      <xdr:rowOff>0</xdr:rowOff>
    </xdr:from>
    <xdr:to>
      <xdr:col>11</xdr:col>
      <xdr:colOff>83820</xdr:colOff>
      <xdr:row>710</xdr:row>
      <xdr:rowOff>114300</xdr:rowOff>
    </xdr:to>
    <xdr:sp macro="" textlink="">
      <xdr:nvSpPr>
        <xdr:cNvPr id="5417" name="Arrow: Down 5416">
          <a:extLst>
            <a:ext uri="{FF2B5EF4-FFF2-40B4-BE49-F238E27FC236}">
              <a16:creationId xmlns:a16="http://schemas.microsoft.com/office/drawing/2014/main" id="{70BE39C5-976F-4686-A14D-240B56AA52B3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710</xdr:row>
      <xdr:rowOff>0</xdr:rowOff>
    </xdr:from>
    <xdr:to>
      <xdr:col>5</xdr:col>
      <xdr:colOff>83820</xdr:colOff>
      <xdr:row>710</xdr:row>
      <xdr:rowOff>114300</xdr:rowOff>
    </xdr:to>
    <xdr:sp macro="" textlink="">
      <xdr:nvSpPr>
        <xdr:cNvPr id="5419" name="Arrow: Down 5418">
          <a:extLst>
            <a:ext uri="{FF2B5EF4-FFF2-40B4-BE49-F238E27FC236}">
              <a16:creationId xmlns:a16="http://schemas.microsoft.com/office/drawing/2014/main" id="{FFE934A3-419D-4ECB-AC10-30B260B0C54E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711</xdr:row>
      <xdr:rowOff>0</xdr:rowOff>
    </xdr:from>
    <xdr:to>
      <xdr:col>64</xdr:col>
      <xdr:colOff>83820</xdr:colOff>
      <xdr:row>711</xdr:row>
      <xdr:rowOff>114300</xdr:rowOff>
    </xdr:to>
    <xdr:sp macro="" textlink="">
      <xdr:nvSpPr>
        <xdr:cNvPr id="5428" name="Arrow: Down 5427">
          <a:extLst>
            <a:ext uri="{FF2B5EF4-FFF2-40B4-BE49-F238E27FC236}">
              <a16:creationId xmlns:a16="http://schemas.microsoft.com/office/drawing/2014/main" id="{9CA275CD-C239-4421-A7D7-AD46A4CDD75F}"/>
            </a:ext>
          </a:extLst>
        </xdr:cNvPr>
        <xdr:cNvSpPr/>
      </xdr:nvSpPr>
      <xdr:spPr>
        <a:xfrm rot="10800000">
          <a:off x="19347180" y="12994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711</xdr:row>
      <xdr:rowOff>0</xdr:rowOff>
    </xdr:from>
    <xdr:to>
      <xdr:col>45</xdr:col>
      <xdr:colOff>83820</xdr:colOff>
      <xdr:row>711</xdr:row>
      <xdr:rowOff>114300</xdr:rowOff>
    </xdr:to>
    <xdr:sp macro="" textlink="">
      <xdr:nvSpPr>
        <xdr:cNvPr id="5429" name="Arrow: Down 5428">
          <a:extLst>
            <a:ext uri="{FF2B5EF4-FFF2-40B4-BE49-F238E27FC236}">
              <a16:creationId xmlns:a16="http://schemas.microsoft.com/office/drawing/2014/main" id="{DB4B25AC-6C0A-421B-901E-D85D373DC0BF}"/>
            </a:ext>
          </a:extLst>
        </xdr:cNvPr>
        <xdr:cNvSpPr/>
      </xdr:nvSpPr>
      <xdr:spPr>
        <a:xfrm rot="10800000">
          <a:off x="13403580" y="12994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711</xdr:row>
      <xdr:rowOff>0</xdr:rowOff>
    </xdr:from>
    <xdr:to>
      <xdr:col>71</xdr:col>
      <xdr:colOff>83820</xdr:colOff>
      <xdr:row>711</xdr:row>
      <xdr:rowOff>114300</xdr:rowOff>
    </xdr:to>
    <xdr:sp macro="" textlink="">
      <xdr:nvSpPr>
        <xdr:cNvPr id="5430" name="Arrow: Down 5429">
          <a:extLst>
            <a:ext uri="{FF2B5EF4-FFF2-40B4-BE49-F238E27FC236}">
              <a16:creationId xmlns:a16="http://schemas.microsoft.com/office/drawing/2014/main" id="{72E8CA3A-48BB-4FA4-A353-25F2795A51B5}"/>
            </a:ext>
          </a:extLst>
        </xdr:cNvPr>
        <xdr:cNvSpPr/>
      </xdr:nvSpPr>
      <xdr:spPr>
        <a:xfrm>
          <a:off x="2196084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711</xdr:row>
      <xdr:rowOff>0</xdr:rowOff>
    </xdr:from>
    <xdr:to>
      <xdr:col>24</xdr:col>
      <xdr:colOff>83820</xdr:colOff>
      <xdr:row>711</xdr:row>
      <xdr:rowOff>114300</xdr:rowOff>
    </xdr:to>
    <xdr:sp macro="" textlink="">
      <xdr:nvSpPr>
        <xdr:cNvPr id="5433" name="Arrow: Down 5432">
          <a:extLst>
            <a:ext uri="{FF2B5EF4-FFF2-40B4-BE49-F238E27FC236}">
              <a16:creationId xmlns:a16="http://schemas.microsoft.com/office/drawing/2014/main" id="{C33FDC37-E051-4BD2-9ED5-6237173DF29A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711</xdr:row>
      <xdr:rowOff>0</xdr:rowOff>
    </xdr:from>
    <xdr:to>
      <xdr:col>11</xdr:col>
      <xdr:colOff>83820</xdr:colOff>
      <xdr:row>711</xdr:row>
      <xdr:rowOff>114300</xdr:rowOff>
    </xdr:to>
    <xdr:sp macro="" textlink="">
      <xdr:nvSpPr>
        <xdr:cNvPr id="5434" name="Arrow: Down 5433">
          <a:extLst>
            <a:ext uri="{FF2B5EF4-FFF2-40B4-BE49-F238E27FC236}">
              <a16:creationId xmlns:a16="http://schemas.microsoft.com/office/drawing/2014/main" id="{F1E27791-A98E-4F59-B4F8-29926E1E594C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711</xdr:row>
      <xdr:rowOff>0</xdr:rowOff>
    </xdr:from>
    <xdr:to>
      <xdr:col>5</xdr:col>
      <xdr:colOff>83820</xdr:colOff>
      <xdr:row>711</xdr:row>
      <xdr:rowOff>114300</xdr:rowOff>
    </xdr:to>
    <xdr:sp macro="" textlink="">
      <xdr:nvSpPr>
        <xdr:cNvPr id="5435" name="Arrow: Down 5434">
          <a:extLst>
            <a:ext uri="{FF2B5EF4-FFF2-40B4-BE49-F238E27FC236}">
              <a16:creationId xmlns:a16="http://schemas.microsoft.com/office/drawing/2014/main" id="{F30AF581-CA57-4044-A398-CF6B66C0065B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711</xdr:row>
      <xdr:rowOff>0</xdr:rowOff>
    </xdr:from>
    <xdr:to>
      <xdr:col>39</xdr:col>
      <xdr:colOff>83820</xdr:colOff>
      <xdr:row>711</xdr:row>
      <xdr:rowOff>114300</xdr:rowOff>
    </xdr:to>
    <xdr:sp macro="" textlink="">
      <xdr:nvSpPr>
        <xdr:cNvPr id="5436" name="Arrow: Down 5435">
          <a:extLst>
            <a:ext uri="{FF2B5EF4-FFF2-40B4-BE49-F238E27FC236}">
              <a16:creationId xmlns:a16="http://schemas.microsoft.com/office/drawing/2014/main" id="{CC0BA1BD-5E7C-4323-AB84-A4D8B602673E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711</xdr:row>
      <xdr:rowOff>0</xdr:rowOff>
    </xdr:from>
    <xdr:to>
      <xdr:col>60</xdr:col>
      <xdr:colOff>83820</xdr:colOff>
      <xdr:row>711</xdr:row>
      <xdr:rowOff>114300</xdr:rowOff>
    </xdr:to>
    <xdr:sp macro="" textlink="">
      <xdr:nvSpPr>
        <xdr:cNvPr id="5437" name="Arrow: Down 5436">
          <a:extLst>
            <a:ext uri="{FF2B5EF4-FFF2-40B4-BE49-F238E27FC236}">
              <a16:creationId xmlns:a16="http://schemas.microsoft.com/office/drawing/2014/main" id="{7F73C9C7-D429-4FA6-B7A4-05B6FB04B0EC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712</xdr:row>
      <xdr:rowOff>0</xdr:rowOff>
    </xdr:from>
    <xdr:to>
      <xdr:col>64</xdr:col>
      <xdr:colOff>83820</xdr:colOff>
      <xdr:row>712</xdr:row>
      <xdr:rowOff>114300</xdr:rowOff>
    </xdr:to>
    <xdr:sp macro="" textlink="">
      <xdr:nvSpPr>
        <xdr:cNvPr id="5438" name="Arrow: Down 5437">
          <a:extLst>
            <a:ext uri="{FF2B5EF4-FFF2-40B4-BE49-F238E27FC236}">
              <a16:creationId xmlns:a16="http://schemas.microsoft.com/office/drawing/2014/main" id="{916C1BF2-13EE-44D9-A9E5-99B44FF28B21}"/>
            </a:ext>
          </a:extLst>
        </xdr:cNvPr>
        <xdr:cNvSpPr/>
      </xdr:nvSpPr>
      <xdr:spPr>
        <a:xfrm rot="10800000">
          <a:off x="19347180" y="13012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712</xdr:row>
      <xdr:rowOff>0</xdr:rowOff>
    </xdr:from>
    <xdr:to>
      <xdr:col>45</xdr:col>
      <xdr:colOff>83820</xdr:colOff>
      <xdr:row>712</xdr:row>
      <xdr:rowOff>114300</xdr:rowOff>
    </xdr:to>
    <xdr:sp macro="" textlink="">
      <xdr:nvSpPr>
        <xdr:cNvPr id="5439" name="Arrow: Down 5438">
          <a:extLst>
            <a:ext uri="{FF2B5EF4-FFF2-40B4-BE49-F238E27FC236}">
              <a16:creationId xmlns:a16="http://schemas.microsoft.com/office/drawing/2014/main" id="{BED2556E-9D8D-480A-BB81-FF917C3654A6}"/>
            </a:ext>
          </a:extLst>
        </xdr:cNvPr>
        <xdr:cNvSpPr/>
      </xdr:nvSpPr>
      <xdr:spPr>
        <a:xfrm rot="10800000">
          <a:off x="1340358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712</xdr:row>
      <xdr:rowOff>0</xdr:rowOff>
    </xdr:from>
    <xdr:to>
      <xdr:col>71</xdr:col>
      <xdr:colOff>83820</xdr:colOff>
      <xdr:row>712</xdr:row>
      <xdr:rowOff>114300</xdr:rowOff>
    </xdr:to>
    <xdr:sp macro="" textlink="">
      <xdr:nvSpPr>
        <xdr:cNvPr id="5440" name="Arrow: Down 5439">
          <a:extLst>
            <a:ext uri="{FF2B5EF4-FFF2-40B4-BE49-F238E27FC236}">
              <a16:creationId xmlns:a16="http://schemas.microsoft.com/office/drawing/2014/main" id="{5291825F-1858-45DE-B901-F5CEB13DCDD8}"/>
            </a:ext>
          </a:extLst>
        </xdr:cNvPr>
        <xdr:cNvSpPr/>
      </xdr:nvSpPr>
      <xdr:spPr>
        <a:xfrm>
          <a:off x="2196084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712</xdr:row>
      <xdr:rowOff>0</xdr:rowOff>
    </xdr:from>
    <xdr:to>
      <xdr:col>39</xdr:col>
      <xdr:colOff>83820</xdr:colOff>
      <xdr:row>712</xdr:row>
      <xdr:rowOff>114300</xdr:rowOff>
    </xdr:to>
    <xdr:sp macro="" textlink="">
      <xdr:nvSpPr>
        <xdr:cNvPr id="5444" name="Arrow: Down 5443">
          <a:extLst>
            <a:ext uri="{FF2B5EF4-FFF2-40B4-BE49-F238E27FC236}">
              <a16:creationId xmlns:a16="http://schemas.microsoft.com/office/drawing/2014/main" id="{B5DAA833-47F5-4721-92A6-1DB6F02896A9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712</xdr:row>
      <xdr:rowOff>0</xdr:rowOff>
    </xdr:from>
    <xdr:to>
      <xdr:col>60</xdr:col>
      <xdr:colOff>83820</xdr:colOff>
      <xdr:row>712</xdr:row>
      <xdr:rowOff>114300</xdr:rowOff>
    </xdr:to>
    <xdr:sp macro="" textlink="">
      <xdr:nvSpPr>
        <xdr:cNvPr id="5445" name="Arrow: Down 5444">
          <a:extLst>
            <a:ext uri="{FF2B5EF4-FFF2-40B4-BE49-F238E27FC236}">
              <a16:creationId xmlns:a16="http://schemas.microsoft.com/office/drawing/2014/main" id="{D3676F9F-C667-459F-96AD-B8187AA229F0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712</xdr:row>
      <xdr:rowOff>0</xdr:rowOff>
    </xdr:from>
    <xdr:to>
      <xdr:col>5</xdr:col>
      <xdr:colOff>83820</xdr:colOff>
      <xdr:row>712</xdr:row>
      <xdr:rowOff>114300</xdr:rowOff>
    </xdr:to>
    <xdr:sp macro="" textlink="">
      <xdr:nvSpPr>
        <xdr:cNvPr id="5447" name="Arrow: Down 5446">
          <a:extLst>
            <a:ext uri="{FF2B5EF4-FFF2-40B4-BE49-F238E27FC236}">
              <a16:creationId xmlns:a16="http://schemas.microsoft.com/office/drawing/2014/main" id="{97220C33-B29B-4452-8140-D3ACB4B9B5AB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712</xdr:row>
      <xdr:rowOff>0</xdr:rowOff>
    </xdr:from>
    <xdr:to>
      <xdr:col>11</xdr:col>
      <xdr:colOff>83820</xdr:colOff>
      <xdr:row>712</xdr:row>
      <xdr:rowOff>114300</xdr:rowOff>
    </xdr:to>
    <xdr:sp macro="" textlink="">
      <xdr:nvSpPr>
        <xdr:cNvPr id="5449" name="Arrow: Down 5448">
          <a:extLst>
            <a:ext uri="{FF2B5EF4-FFF2-40B4-BE49-F238E27FC236}">
              <a16:creationId xmlns:a16="http://schemas.microsoft.com/office/drawing/2014/main" id="{B571A954-AF07-4A70-A6FF-4EF21BA53BB6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712</xdr:row>
      <xdr:rowOff>0</xdr:rowOff>
    </xdr:from>
    <xdr:to>
      <xdr:col>24</xdr:col>
      <xdr:colOff>83820</xdr:colOff>
      <xdr:row>712</xdr:row>
      <xdr:rowOff>114300</xdr:rowOff>
    </xdr:to>
    <xdr:sp macro="" textlink="">
      <xdr:nvSpPr>
        <xdr:cNvPr id="5451" name="Arrow: Down 5450">
          <a:extLst>
            <a:ext uri="{FF2B5EF4-FFF2-40B4-BE49-F238E27FC236}">
              <a16:creationId xmlns:a16="http://schemas.microsoft.com/office/drawing/2014/main" id="{B305C872-31D3-4FC0-A91B-A50226E404DB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713</xdr:row>
      <xdr:rowOff>0</xdr:rowOff>
    </xdr:from>
    <xdr:to>
      <xdr:col>64</xdr:col>
      <xdr:colOff>83820</xdr:colOff>
      <xdr:row>713</xdr:row>
      <xdr:rowOff>114300</xdr:rowOff>
    </xdr:to>
    <xdr:sp macro="" textlink="">
      <xdr:nvSpPr>
        <xdr:cNvPr id="5460" name="Arrow: Down 5459">
          <a:extLst>
            <a:ext uri="{FF2B5EF4-FFF2-40B4-BE49-F238E27FC236}">
              <a16:creationId xmlns:a16="http://schemas.microsoft.com/office/drawing/2014/main" id="{676CA898-D04D-4BAD-9267-B7696E004359}"/>
            </a:ext>
          </a:extLst>
        </xdr:cNvPr>
        <xdr:cNvSpPr/>
      </xdr:nvSpPr>
      <xdr:spPr>
        <a:xfrm rot="10800000">
          <a:off x="19347180" y="13030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713</xdr:row>
      <xdr:rowOff>0</xdr:rowOff>
    </xdr:from>
    <xdr:to>
      <xdr:col>45</xdr:col>
      <xdr:colOff>83820</xdr:colOff>
      <xdr:row>713</xdr:row>
      <xdr:rowOff>114300</xdr:rowOff>
    </xdr:to>
    <xdr:sp macro="" textlink="">
      <xdr:nvSpPr>
        <xdr:cNvPr id="5461" name="Arrow: Down 5460">
          <a:extLst>
            <a:ext uri="{FF2B5EF4-FFF2-40B4-BE49-F238E27FC236}">
              <a16:creationId xmlns:a16="http://schemas.microsoft.com/office/drawing/2014/main" id="{19C83B23-4F74-49DE-86B3-0E354F37E6CD}"/>
            </a:ext>
          </a:extLst>
        </xdr:cNvPr>
        <xdr:cNvSpPr/>
      </xdr:nvSpPr>
      <xdr:spPr>
        <a:xfrm rot="10800000">
          <a:off x="1340358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713</xdr:row>
      <xdr:rowOff>0</xdr:rowOff>
    </xdr:from>
    <xdr:to>
      <xdr:col>71</xdr:col>
      <xdr:colOff>83820</xdr:colOff>
      <xdr:row>713</xdr:row>
      <xdr:rowOff>114300</xdr:rowOff>
    </xdr:to>
    <xdr:sp macro="" textlink="">
      <xdr:nvSpPr>
        <xdr:cNvPr id="5462" name="Arrow: Down 5461">
          <a:extLst>
            <a:ext uri="{FF2B5EF4-FFF2-40B4-BE49-F238E27FC236}">
              <a16:creationId xmlns:a16="http://schemas.microsoft.com/office/drawing/2014/main" id="{5623B153-5451-4961-86E7-F96900364C51}"/>
            </a:ext>
          </a:extLst>
        </xdr:cNvPr>
        <xdr:cNvSpPr/>
      </xdr:nvSpPr>
      <xdr:spPr>
        <a:xfrm>
          <a:off x="2196084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713</xdr:row>
      <xdr:rowOff>0</xdr:rowOff>
    </xdr:from>
    <xdr:to>
      <xdr:col>39</xdr:col>
      <xdr:colOff>83820</xdr:colOff>
      <xdr:row>713</xdr:row>
      <xdr:rowOff>114300</xdr:rowOff>
    </xdr:to>
    <xdr:sp macro="" textlink="">
      <xdr:nvSpPr>
        <xdr:cNvPr id="5463" name="Arrow: Down 5462">
          <a:extLst>
            <a:ext uri="{FF2B5EF4-FFF2-40B4-BE49-F238E27FC236}">
              <a16:creationId xmlns:a16="http://schemas.microsoft.com/office/drawing/2014/main" id="{FB58AA04-3CD2-40CA-A49A-611E4C9B2C58}"/>
            </a:ext>
          </a:extLst>
        </xdr:cNvPr>
        <xdr:cNvSpPr/>
      </xdr:nvSpPr>
      <xdr:spPr>
        <a:xfrm rot="10800000">
          <a:off x="1154430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713</xdr:row>
      <xdr:rowOff>0</xdr:rowOff>
    </xdr:from>
    <xdr:to>
      <xdr:col>60</xdr:col>
      <xdr:colOff>83820</xdr:colOff>
      <xdr:row>713</xdr:row>
      <xdr:rowOff>114300</xdr:rowOff>
    </xdr:to>
    <xdr:sp macro="" textlink="">
      <xdr:nvSpPr>
        <xdr:cNvPr id="5464" name="Arrow: Down 5463">
          <a:extLst>
            <a:ext uri="{FF2B5EF4-FFF2-40B4-BE49-F238E27FC236}">
              <a16:creationId xmlns:a16="http://schemas.microsoft.com/office/drawing/2014/main" id="{3B117ECB-4EDF-4521-8D54-3FD08F51D298}"/>
            </a:ext>
          </a:extLst>
        </xdr:cNvPr>
        <xdr:cNvSpPr/>
      </xdr:nvSpPr>
      <xdr:spPr>
        <a:xfrm>
          <a:off x="1908048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713</xdr:row>
      <xdr:rowOff>0</xdr:rowOff>
    </xdr:from>
    <xdr:to>
      <xdr:col>5</xdr:col>
      <xdr:colOff>83820</xdr:colOff>
      <xdr:row>713</xdr:row>
      <xdr:rowOff>114300</xdr:rowOff>
    </xdr:to>
    <xdr:sp macro="" textlink="">
      <xdr:nvSpPr>
        <xdr:cNvPr id="5465" name="Arrow: Down 5464">
          <a:extLst>
            <a:ext uri="{FF2B5EF4-FFF2-40B4-BE49-F238E27FC236}">
              <a16:creationId xmlns:a16="http://schemas.microsoft.com/office/drawing/2014/main" id="{6E34D80E-6C92-4D4E-B6A8-3723D2707627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713</xdr:row>
      <xdr:rowOff>0</xdr:rowOff>
    </xdr:from>
    <xdr:to>
      <xdr:col>11</xdr:col>
      <xdr:colOff>83820</xdr:colOff>
      <xdr:row>713</xdr:row>
      <xdr:rowOff>114300</xdr:rowOff>
    </xdr:to>
    <xdr:sp macro="" textlink="">
      <xdr:nvSpPr>
        <xdr:cNvPr id="5466" name="Arrow: Down 5465">
          <a:extLst>
            <a:ext uri="{FF2B5EF4-FFF2-40B4-BE49-F238E27FC236}">
              <a16:creationId xmlns:a16="http://schemas.microsoft.com/office/drawing/2014/main" id="{BCAFD922-817A-426F-9FA0-A8F536A93F33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713</xdr:row>
      <xdr:rowOff>0</xdr:rowOff>
    </xdr:from>
    <xdr:to>
      <xdr:col>24</xdr:col>
      <xdr:colOff>83820</xdr:colOff>
      <xdr:row>713</xdr:row>
      <xdr:rowOff>114300</xdr:rowOff>
    </xdr:to>
    <xdr:sp macro="" textlink="">
      <xdr:nvSpPr>
        <xdr:cNvPr id="5467" name="Arrow: Down 5466">
          <a:extLst>
            <a:ext uri="{FF2B5EF4-FFF2-40B4-BE49-F238E27FC236}">
              <a16:creationId xmlns:a16="http://schemas.microsoft.com/office/drawing/2014/main" id="{A8FC526F-2E96-4930-893C-39491DEE5383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714</xdr:row>
      <xdr:rowOff>0</xdr:rowOff>
    </xdr:from>
    <xdr:to>
      <xdr:col>64</xdr:col>
      <xdr:colOff>83820</xdr:colOff>
      <xdr:row>714</xdr:row>
      <xdr:rowOff>114300</xdr:rowOff>
    </xdr:to>
    <xdr:sp macro="" textlink="">
      <xdr:nvSpPr>
        <xdr:cNvPr id="5476" name="Arrow: Down 5475">
          <a:extLst>
            <a:ext uri="{FF2B5EF4-FFF2-40B4-BE49-F238E27FC236}">
              <a16:creationId xmlns:a16="http://schemas.microsoft.com/office/drawing/2014/main" id="{D7A6BE25-EB0A-426D-9935-F0B497FED39F}"/>
            </a:ext>
          </a:extLst>
        </xdr:cNvPr>
        <xdr:cNvSpPr/>
      </xdr:nvSpPr>
      <xdr:spPr>
        <a:xfrm rot="10800000">
          <a:off x="19347180" y="13049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714</xdr:row>
      <xdr:rowOff>0</xdr:rowOff>
    </xdr:from>
    <xdr:to>
      <xdr:col>45</xdr:col>
      <xdr:colOff>83820</xdr:colOff>
      <xdr:row>714</xdr:row>
      <xdr:rowOff>114300</xdr:rowOff>
    </xdr:to>
    <xdr:sp macro="" textlink="">
      <xdr:nvSpPr>
        <xdr:cNvPr id="5477" name="Arrow: Down 5476">
          <a:extLst>
            <a:ext uri="{FF2B5EF4-FFF2-40B4-BE49-F238E27FC236}">
              <a16:creationId xmlns:a16="http://schemas.microsoft.com/office/drawing/2014/main" id="{74F7706B-20D3-4FF2-8A18-9A9ADD1E44A0}"/>
            </a:ext>
          </a:extLst>
        </xdr:cNvPr>
        <xdr:cNvSpPr/>
      </xdr:nvSpPr>
      <xdr:spPr>
        <a:xfrm rot="10800000">
          <a:off x="13403580" y="1304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714</xdr:row>
      <xdr:rowOff>0</xdr:rowOff>
    </xdr:from>
    <xdr:to>
      <xdr:col>71</xdr:col>
      <xdr:colOff>83820</xdr:colOff>
      <xdr:row>714</xdr:row>
      <xdr:rowOff>114300</xdr:rowOff>
    </xdr:to>
    <xdr:sp macro="" textlink="">
      <xdr:nvSpPr>
        <xdr:cNvPr id="5478" name="Arrow: Down 5477">
          <a:extLst>
            <a:ext uri="{FF2B5EF4-FFF2-40B4-BE49-F238E27FC236}">
              <a16:creationId xmlns:a16="http://schemas.microsoft.com/office/drawing/2014/main" id="{947D62C4-E54C-4C16-97FC-39FA3B467144}"/>
            </a:ext>
          </a:extLst>
        </xdr:cNvPr>
        <xdr:cNvSpPr/>
      </xdr:nvSpPr>
      <xdr:spPr>
        <a:xfrm>
          <a:off x="21960840" y="1304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714</xdr:row>
      <xdr:rowOff>0</xdr:rowOff>
    </xdr:from>
    <xdr:to>
      <xdr:col>5</xdr:col>
      <xdr:colOff>83820</xdr:colOff>
      <xdr:row>714</xdr:row>
      <xdr:rowOff>114300</xdr:rowOff>
    </xdr:to>
    <xdr:sp macro="" textlink="">
      <xdr:nvSpPr>
        <xdr:cNvPr id="5481" name="Arrow: Down 5480">
          <a:extLst>
            <a:ext uri="{FF2B5EF4-FFF2-40B4-BE49-F238E27FC236}">
              <a16:creationId xmlns:a16="http://schemas.microsoft.com/office/drawing/2014/main" id="{90E5C37D-B1C9-4C8F-BDC8-9E48A7419759}"/>
            </a:ext>
          </a:extLst>
        </xdr:cNvPr>
        <xdr:cNvSpPr/>
      </xdr:nvSpPr>
      <xdr:spPr>
        <a:xfrm rot="10800000">
          <a:off x="192786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83820</xdr:colOff>
      <xdr:row>714</xdr:row>
      <xdr:rowOff>114300</xdr:rowOff>
    </xdr:to>
    <xdr:sp macro="" textlink="">
      <xdr:nvSpPr>
        <xdr:cNvPr id="5482" name="Arrow: Down 5481">
          <a:extLst>
            <a:ext uri="{FF2B5EF4-FFF2-40B4-BE49-F238E27FC236}">
              <a16:creationId xmlns:a16="http://schemas.microsoft.com/office/drawing/2014/main" id="{24EC63E5-1CCF-436F-8226-20AA05B8041A}"/>
            </a:ext>
          </a:extLst>
        </xdr:cNvPr>
        <xdr:cNvSpPr/>
      </xdr:nvSpPr>
      <xdr:spPr>
        <a:xfrm rot="10800000">
          <a:off x="369570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714</xdr:row>
      <xdr:rowOff>0</xdr:rowOff>
    </xdr:from>
    <xdr:to>
      <xdr:col>24</xdr:col>
      <xdr:colOff>83820</xdr:colOff>
      <xdr:row>714</xdr:row>
      <xdr:rowOff>114300</xdr:rowOff>
    </xdr:to>
    <xdr:sp macro="" textlink="">
      <xdr:nvSpPr>
        <xdr:cNvPr id="5483" name="Arrow: Down 5482">
          <a:extLst>
            <a:ext uri="{FF2B5EF4-FFF2-40B4-BE49-F238E27FC236}">
              <a16:creationId xmlns:a16="http://schemas.microsoft.com/office/drawing/2014/main" id="{90007094-46C7-4DAB-95AD-B3BACCE4868C}"/>
            </a:ext>
          </a:extLst>
        </xdr:cNvPr>
        <xdr:cNvSpPr/>
      </xdr:nvSpPr>
      <xdr:spPr>
        <a:xfrm rot="10800000">
          <a:off x="833628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714</xdr:row>
      <xdr:rowOff>0</xdr:rowOff>
    </xdr:from>
    <xdr:to>
      <xdr:col>39</xdr:col>
      <xdr:colOff>83820</xdr:colOff>
      <xdr:row>714</xdr:row>
      <xdr:rowOff>114300</xdr:rowOff>
    </xdr:to>
    <xdr:sp macro="" textlink="">
      <xdr:nvSpPr>
        <xdr:cNvPr id="5485" name="Arrow: Down 5484">
          <a:extLst>
            <a:ext uri="{FF2B5EF4-FFF2-40B4-BE49-F238E27FC236}">
              <a16:creationId xmlns:a16="http://schemas.microsoft.com/office/drawing/2014/main" id="{739E9AD8-E4F0-4C5B-A638-7770947733CE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714</xdr:row>
      <xdr:rowOff>0</xdr:rowOff>
    </xdr:from>
    <xdr:to>
      <xdr:col>60</xdr:col>
      <xdr:colOff>83820</xdr:colOff>
      <xdr:row>714</xdr:row>
      <xdr:rowOff>114300</xdr:rowOff>
    </xdr:to>
    <xdr:sp macro="" textlink="">
      <xdr:nvSpPr>
        <xdr:cNvPr id="5487" name="Arrow: Down 5486">
          <a:extLst>
            <a:ext uri="{FF2B5EF4-FFF2-40B4-BE49-F238E27FC236}">
              <a16:creationId xmlns:a16="http://schemas.microsoft.com/office/drawing/2014/main" id="{05838E69-13E7-48B5-B719-526F6F50F1D1}"/>
            </a:ext>
          </a:extLst>
        </xdr:cNvPr>
        <xdr:cNvSpPr/>
      </xdr:nvSpPr>
      <xdr:spPr>
        <a:xfrm rot="10800000">
          <a:off x="1908048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715</xdr:row>
      <xdr:rowOff>0</xdr:rowOff>
    </xdr:from>
    <xdr:to>
      <xdr:col>64</xdr:col>
      <xdr:colOff>83820</xdr:colOff>
      <xdr:row>715</xdr:row>
      <xdr:rowOff>114300</xdr:rowOff>
    </xdr:to>
    <xdr:sp macro="" textlink="">
      <xdr:nvSpPr>
        <xdr:cNvPr id="5488" name="Arrow: Down 5487">
          <a:extLst>
            <a:ext uri="{FF2B5EF4-FFF2-40B4-BE49-F238E27FC236}">
              <a16:creationId xmlns:a16="http://schemas.microsoft.com/office/drawing/2014/main" id="{9702392E-71CA-4C20-BD39-2E801003E0AE}"/>
            </a:ext>
          </a:extLst>
        </xdr:cNvPr>
        <xdr:cNvSpPr/>
      </xdr:nvSpPr>
      <xdr:spPr>
        <a:xfrm rot="10800000">
          <a:off x="19347180" y="13067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715</xdr:row>
      <xdr:rowOff>0</xdr:rowOff>
    </xdr:from>
    <xdr:to>
      <xdr:col>45</xdr:col>
      <xdr:colOff>83820</xdr:colOff>
      <xdr:row>715</xdr:row>
      <xdr:rowOff>114300</xdr:rowOff>
    </xdr:to>
    <xdr:sp macro="" textlink="">
      <xdr:nvSpPr>
        <xdr:cNvPr id="5489" name="Arrow: Down 5488">
          <a:extLst>
            <a:ext uri="{FF2B5EF4-FFF2-40B4-BE49-F238E27FC236}">
              <a16:creationId xmlns:a16="http://schemas.microsoft.com/office/drawing/2014/main" id="{3F7D632E-7B53-43EE-B9E6-476615BD5FA5}"/>
            </a:ext>
          </a:extLst>
        </xdr:cNvPr>
        <xdr:cNvSpPr/>
      </xdr:nvSpPr>
      <xdr:spPr>
        <a:xfrm rot="10800000">
          <a:off x="13403580" y="1306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715</xdr:row>
      <xdr:rowOff>0</xdr:rowOff>
    </xdr:from>
    <xdr:to>
      <xdr:col>71</xdr:col>
      <xdr:colOff>83820</xdr:colOff>
      <xdr:row>715</xdr:row>
      <xdr:rowOff>114300</xdr:rowOff>
    </xdr:to>
    <xdr:sp macro="" textlink="">
      <xdr:nvSpPr>
        <xdr:cNvPr id="5490" name="Arrow: Down 5489">
          <a:extLst>
            <a:ext uri="{FF2B5EF4-FFF2-40B4-BE49-F238E27FC236}">
              <a16:creationId xmlns:a16="http://schemas.microsoft.com/office/drawing/2014/main" id="{90D1F74F-9E43-43C2-9097-A7C17E826099}"/>
            </a:ext>
          </a:extLst>
        </xdr:cNvPr>
        <xdr:cNvSpPr/>
      </xdr:nvSpPr>
      <xdr:spPr>
        <a:xfrm>
          <a:off x="21960840" y="1306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715</xdr:row>
      <xdr:rowOff>0</xdr:rowOff>
    </xdr:from>
    <xdr:to>
      <xdr:col>39</xdr:col>
      <xdr:colOff>83820</xdr:colOff>
      <xdr:row>715</xdr:row>
      <xdr:rowOff>114300</xdr:rowOff>
    </xdr:to>
    <xdr:sp macro="" textlink="">
      <xdr:nvSpPr>
        <xdr:cNvPr id="5494" name="Arrow: Down 5493">
          <a:extLst>
            <a:ext uri="{FF2B5EF4-FFF2-40B4-BE49-F238E27FC236}">
              <a16:creationId xmlns:a16="http://schemas.microsoft.com/office/drawing/2014/main" id="{AF5233FA-3360-495B-B273-60C19BC1DE24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715</xdr:row>
      <xdr:rowOff>0</xdr:rowOff>
    </xdr:from>
    <xdr:to>
      <xdr:col>60</xdr:col>
      <xdr:colOff>83820</xdr:colOff>
      <xdr:row>715</xdr:row>
      <xdr:rowOff>114300</xdr:rowOff>
    </xdr:to>
    <xdr:sp macro="" textlink="">
      <xdr:nvSpPr>
        <xdr:cNvPr id="5498" name="Arrow: Down 5497">
          <a:extLst>
            <a:ext uri="{FF2B5EF4-FFF2-40B4-BE49-F238E27FC236}">
              <a16:creationId xmlns:a16="http://schemas.microsoft.com/office/drawing/2014/main" id="{A598AE18-C4D6-472D-B1C4-9F16803DB6E6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715</xdr:row>
      <xdr:rowOff>0</xdr:rowOff>
    </xdr:from>
    <xdr:to>
      <xdr:col>24</xdr:col>
      <xdr:colOff>83820</xdr:colOff>
      <xdr:row>715</xdr:row>
      <xdr:rowOff>114300</xdr:rowOff>
    </xdr:to>
    <xdr:sp macro="" textlink="">
      <xdr:nvSpPr>
        <xdr:cNvPr id="5500" name="Arrow: Down 5499">
          <a:extLst>
            <a:ext uri="{FF2B5EF4-FFF2-40B4-BE49-F238E27FC236}">
              <a16:creationId xmlns:a16="http://schemas.microsoft.com/office/drawing/2014/main" id="{C0927D44-2D1B-4044-849B-43B6AC927877}"/>
            </a:ext>
          </a:extLst>
        </xdr:cNvPr>
        <xdr:cNvSpPr/>
      </xdr:nvSpPr>
      <xdr:spPr>
        <a:xfrm>
          <a:off x="83362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715</xdr:row>
      <xdr:rowOff>0</xdr:rowOff>
    </xdr:from>
    <xdr:to>
      <xdr:col>11</xdr:col>
      <xdr:colOff>83820</xdr:colOff>
      <xdr:row>715</xdr:row>
      <xdr:rowOff>114300</xdr:rowOff>
    </xdr:to>
    <xdr:sp macro="" textlink="">
      <xdr:nvSpPr>
        <xdr:cNvPr id="5502" name="Arrow: Down 5501">
          <a:extLst>
            <a:ext uri="{FF2B5EF4-FFF2-40B4-BE49-F238E27FC236}">
              <a16:creationId xmlns:a16="http://schemas.microsoft.com/office/drawing/2014/main" id="{DD8CBD69-B962-4B32-8B65-01A941A2A456}"/>
            </a:ext>
          </a:extLst>
        </xdr:cNvPr>
        <xdr:cNvSpPr/>
      </xdr:nvSpPr>
      <xdr:spPr>
        <a:xfrm>
          <a:off x="369570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715</xdr:row>
      <xdr:rowOff>0</xdr:rowOff>
    </xdr:from>
    <xdr:to>
      <xdr:col>5</xdr:col>
      <xdr:colOff>83820</xdr:colOff>
      <xdr:row>715</xdr:row>
      <xdr:rowOff>114300</xdr:rowOff>
    </xdr:to>
    <xdr:sp macro="" textlink="">
      <xdr:nvSpPr>
        <xdr:cNvPr id="5504" name="Arrow: Down 5503">
          <a:extLst>
            <a:ext uri="{FF2B5EF4-FFF2-40B4-BE49-F238E27FC236}">
              <a16:creationId xmlns:a16="http://schemas.microsoft.com/office/drawing/2014/main" id="{E4369381-59BD-4CF1-A65C-E5CCE9C23395}"/>
            </a:ext>
          </a:extLst>
        </xdr:cNvPr>
        <xdr:cNvSpPr/>
      </xdr:nvSpPr>
      <xdr:spPr>
        <a:xfrm>
          <a:off x="192786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716</xdr:row>
      <xdr:rowOff>0</xdr:rowOff>
    </xdr:from>
    <xdr:to>
      <xdr:col>64</xdr:col>
      <xdr:colOff>83820</xdr:colOff>
      <xdr:row>716</xdr:row>
      <xdr:rowOff>114300</xdr:rowOff>
    </xdr:to>
    <xdr:sp macro="" textlink="">
      <xdr:nvSpPr>
        <xdr:cNvPr id="5513" name="Arrow: Down 5512">
          <a:extLst>
            <a:ext uri="{FF2B5EF4-FFF2-40B4-BE49-F238E27FC236}">
              <a16:creationId xmlns:a16="http://schemas.microsoft.com/office/drawing/2014/main" id="{BDDE6DE4-87AE-4150-B301-63DF656D6B84}"/>
            </a:ext>
          </a:extLst>
        </xdr:cNvPr>
        <xdr:cNvSpPr/>
      </xdr:nvSpPr>
      <xdr:spPr>
        <a:xfrm rot="10800000">
          <a:off x="19347180" y="13085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716</xdr:row>
      <xdr:rowOff>0</xdr:rowOff>
    </xdr:from>
    <xdr:to>
      <xdr:col>45</xdr:col>
      <xdr:colOff>83820</xdr:colOff>
      <xdr:row>716</xdr:row>
      <xdr:rowOff>114300</xdr:rowOff>
    </xdr:to>
    <xdr:sp macro="" textlink="">
      <xdr:nvSpPr>
        <xdr:cNvPr id="5514" name="Arrow: Down 5513">
          <a:extLst>
            <a:ext uri="{FF2B5EF4-FFF2-40B4-BE49-F238E27FC236}">
              <a16:creationId xmlns:a16="http://schemas.microsoft.com/office/drawing/2014/main" id="{FA227C81-7FB9-4BE2-B22D-02809E69C9E8}"/>
            </a:ext>
          </a:extLst>
        </xdr:cNvPr>
        <xdr:cNvSpPr/>
      </xdr:nvSpPr>
      <xdr:spPr>
        <a:xfrm rot="10800000">
          <a:off x="13403580" y="13085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716</xdr:row>
      <xdr:rowOff>0</xdr:rowOff>
    </xdr:from>
    <xdr:to>
      <xdr:col>71</xdr:col>
      <xdr:colOff>83820</xdr:colOff>
      <xdr:row>716</xdr:row>
      <xdr:rowOff>114300</xdr:rowOff>
    </xdr:to>
    <xdr:sp macro="" textlink="">
      <xdr:nvSpPr>
        <xdr:cNvPr id="5515" name="Arrow: Down 5514">
          <a:extLst>
            <a:ext uri="{FF2B5EF4-FFF2-40B4-BE49-F238E27FC236}">
              <a16:creationId xmlns:a16="http://schemas.microsoft.com/office/drawing/2014/main" id="{8B831256-FE68-4C46-A72A-B2AF73D4A7AA}"/>
            </a:ext>
          </a:extLst>
        </xdr:cNvPr>
        <xdr:cNvSpPr/>
      </xdr:nvSpPr>
      <xdr:spPr>
        <a:xfrm>
          <a:off x="2196084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716</xdr:row>
      <xdr:rowOff>0</xdr:rowOff>
    </xdr:from>
    <xdr:to>
      <xdr:col>39</xdr:col>
      <xdr:colOff>83820</xdr:colOff>
      <xdr:row>716</xdr:row>
      <xdr:rowOff>114300</xdr:rowOff>
    </xdr:to>
    <xdr:sp macro="" textlink="">
      <xdr:nvSpPr>
        <xdr:cNvPr id="5516" name="Arrow: Down 5515">
          <a:extLst>
            <a:ext uri="{FF2B5EF4-FFF2-40B4-BE49-F238E27FC236}">
              <a16:creationId xmlns:a16="http://schemas.microsoft.com/office/drawing/2014/main" id="{3C1C582F-9559-4198-BE13-5EFBC857636A}"/>
            </a:ext>
          </a:extLst>
        </xdr:cNvPr>
        <xdr:cNvSpPr/>
      </xdr:nvSpPr>
      <xdr:spPr>
        <a:xfrm>
          <a:off x="11544300" y="1308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716</xdr:row>
      <xdr:rowOff>0</xdr:rowOff>
    </xdr:from>
    <xdr:to>
      <xdr:col>60</xdr:col>
      <xdr:colOff>83820</xdr:colOff>
      <xdr:row>716</xdr:row>
      <xdr:rowOff>114300</xdr:rowOff>
    </xdr:to>
    <xdr:sp macro="" textlink="">
      <xdr:nvSpPr>
        <xdr:cNvPr id="5517" name="Arrow: Down 5516">
          <a:extLst>
            <a:ext uri="{FF2B5EF4-FFF2-40B4-BE49-F238E27FC236}">
              <a16:creationId xmlns:a16="http://schemas.microsoft.com/office/drawing/2014/main" id="{36672365-39E2-4477-BEF4-3AED8D3221B5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716</xdr:row>
      <xdr:rowOff>0</xdr:rowOff>
    </xdr:from>
    <xdr:to>
      <xdr:col>24</xdr:col>
      <xdr:colOff>83820</xdr:colOff>
      <xdr:row>716</xdr:row>
      <xdr:rowOff>114300</xdr:rowOff>
    </xdr:to>
    <xdr:sp macro="" textlink="">
      <xdr:nvSpPr>
        <xdr:cNvPr id="5522" name="Arrow: Down 5521">
          <a:extLst>
            <a:ext uri="{FF2B5EF4-FFF2-40B4-BE49-F238E27FC236}">
              <a16:creationId xmlns:a16="http://schemas.microsoft.com/office/drawing/2014/main" id="{E95F0846-6559-4DB7-A0E8-479A3832B656}"/>
            </a:ext>
          </a:extLst>
        </xdr:cNvPr>
        <xdr:cNvSpPr/>
      </xdr:nvSpPr>
      <xdr:spPr>
        <a:xfrm rot="10800000">
          <a:off x="833628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716</xdr:row>
      <xdr:rowOff>0</xdr:rowOff>
    </xdr:from>
    <xdr:to>
      <xdr:col>5</xdr:col>
      <xdr:colOff>83820</xdr:colOff>
      <xdr:row>716</xdr:row>
      <xdr:rowOff>114300</xdr:rowOff>
    </xdr:to>
    <xdr:sp macro="" textlink="">
      <xdr:nvSpPr>
        <xdr:cNvPr id="5524" name="Arrow: Down 5523">
          <a:extLst>
            <a:ext uri="{FF2B5EF4-FFF2-40B4-BE49-F238E27FC236}">
              <a16:creationId xmlns:a16="http://schemas.microsoft.com/office/drawing/2014/main" id="{24F63F86-01A9-4258-8AB4-2A877BEEBC17}"/>
            </a:ext>
          </a:extLst>
        </xdr:cNvPr>
        <xdr:cNvSpPr/>
      </xdr:nvSpPr>
      <xdr:spPr>
        <a:xfrm rot="10800000">
          <a:off x="192786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716</xdr:row>
      <xdr:rowOff>0</xdr:rowOff>
    </xdr:from>
    <xdr:to>
      <xdr:col>11</xdr:col>
      <xdr:colOff>83820</xdr:colOff>
      <xdr:row>716</xdr:row>
      <xdr:rowOff>114300</xdr:rowOff>
    </xdr:to>
    <xdr:sp macro="" textlink="">
      <xdr:nvSpPr>
        <xdr:cNvPr id="5525" name="Arrow: Down 5524">
          <a:extLst>
            <a:ext uri="{FF2B5EF4-FFF2-40B4-BE49-F238E27FC236}">
              <a16:creationId xmlns:a16="http://schemas.microsoft.com/office/drawing/2014/main" id="{30F585A2-166A-48A7-8243-2F00B40D1FF6}"/>
            </a:ext>
          </a:extLst>
        </xdr:cNvPr>
        <xdr:cNvSpPr/>
      </xdr:nvSpPr>
      <xdr:spPr>
        <a:xfrm rot="10800000">
          <a:off x="36957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717</xdr:row>
      <xdr:rowOff>0</xdr:rowOff>
    </xdr:from>
    <xdr:to>
      <xdr:col>64</xdr:col>
      <xdr:colOff>83820</xdr:colOff>
      <xdr:row>717</xdr:row>
      <xdr:rowOff>114300</xdr:rowOff>
    </xdr:to>
    <xdr:sp macro="" textlink="">
      <xdr:nvSpPr>
        <xdr:cNvPr id="5542" name="Arrow: Down 5541">
          <a:extLst>
            <a:ext uri="{FF2B5EF4-FFF2-40B4-BE49-F238E27FC236}">
              <a16:creationId xmlns:a16="http://schemas.microsoft.com/office/drawing/2014/main" id="{F770EE3B-E0E1-4003-9F8A-5145DBA3F013}"/>
            </a:ext>
          </a:extLst>
        </xdr:cNvPr>
        <xdr:cNvSpPr/>
      </xdr:nvSpPr>
      <xdr:spPr>
        <a:xfrm rot="10800000">
          <a:off x="19347180" y="13104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717</xdr:row>
      <xdr:rowOff>0</xdr:rowOff>
    </xdr:from>
    <xdr:to>
      <xdr:col>45</xdr:col>
      <xdr:colOff>83820</xdr:colOff>
      <xdr:row>717</xdr:row>
      <xdr:rowOff>114300</xdr:rowOff>
    </xdr:to>
    <xdr:sp macro="" textlink="">
      <xdr:nvSpPr>
        <xdr:cNvPr id="5543" name="Arrow: Down 5542">
          <a:extLst>
            <a:ext uri="{FF2B5EF4-FFF2-40B4-BE49-F238E27FC236}">
              <a16:creationId xmlns:a16="http://schemas.microsoft.com/office/drawing/2014/main" id="{836C851D-D924-4240-A147-6DA3252BD5BA}"/>
            </a:ext>
          </a:extLst>
        </xdr:cNvPr>
        <xdr:cNvSpPr/>
      </xdr:nvSpPr>
      <xdr:spPr>
        <a:xfrm rot="10800000">
          <a:off x="13403580" y="13104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717</xdr:row>
      <xdr:rowOff>0</xdr:rowOff>
    </xdr:from>
    <xdr:to>
      <xdr:col>71</xdr:col>
      <xdr:colOff>83820</xdr:colOff>
      <xdr:row>717</xdr:row>
      <xdr:rowOff>114300</xdr:rowOff>
    </xdr:to>
    <xdr:sp macro="" textlink="">
      <xdr:nvSpPr>
        <xdr:cNvPr id="5544" name="Arrow: Down 5543">
          <a:extLst>
            <a:ext uri="{FF2B5EF4-FFF2-40B4-BE49-F238E27FC236}">
              <a16:creationId xmlns:a16="http://schemas.microsoft.com/office/drawing/2014/main" id="{C4E2AE6C-2BC5-485D-8D95-05E818ECECA4}"/>
            </a:ext>
          </a:extLst>
        </xdr:cNvPr>
        <xdr:cNvSpPr/>
      </xdr:nvSpPr>
      <xdr:spPr>
        <a:xfrm>
          <a:off x="21960840" y="1310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717</xdr:row>
      <xdr:rowOff>0</xdr:rowOff>
    </xdr:from>
    <xdr:to>
      <xdr:col>39</xdr:col>
      <xdr:colOff>83820</xdr:colOff>
      <xdr:row>717</xdr:row>
      <xdr:rowOff>114300</xdr:rowOff>
    </xdr:to>
    <xdr:sp macro="" textlink="">
      <xdr:nvSpPr>
        <xdr:cNvPr id="5545" name="Arrow: Down 5544">
          <a:extLst>
            <a:ext uri="{FF2B5EF4-FFF2-40B4-BE49-F238E27FC236}">
              <a16:creationId xmlns:a16="http://schemas.microsoft.com/office/drawing/2014/main" id="{16E732FB-D4F0-4E4A-83AD-1BCFC35CACEE}"/>
            </a:ext>
          </a:extLst>
        </xdr:cNvPr>
        <xdr:cNvSpPr/>
      </xdr:nvSpPr>
      <xdr:spPr>
        <a:xfrm>
          <a:off x="115443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717</xdr:row>
      <xdr:rowOff>0</xdr:rowOff>
    </xdr:from>
    <xdr:to>
      <xdr:col>60</xdr:col>
      <xdr:colOff>83820</xdr:colOff>
      <xdr:row>717</xdr:row>
      <xdr:rowOff>114300</xdr:rowOff>
    </xdr:to>
    <xdr:sp macro="" textlink="">
      <xdr:nvSpPr>
        <xdr:cNvPr id="5550" name="Arrow: Down 5549">
          <a:extLst>
            <a:ext uri="{FF2B5EF4-FFF2-40B4-BE49-F238E27FC236}">
              <a16:creationId xmlns:a16="http://schemas.microsoft.com/office/drawing/2014/main" id="{F5915253-1054-414B-BBB9-864B10B6A262}"/>
            </a:ext>
          </a:extLst>
        </xdr:cNvPr>
        <xdr:cNvSpPr/>
      </xdr:nvSpPr>
      <xdr:spPr>
        <a:xfrm rot="10800000">
          <a:off x="1908048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717</xdr:row>
      <xdr:rowOff>0</xdr:rowOff>
    </xdr:from>
    <xdr:to>
      <xdr:col>24</xdr:col>
      <xdr:colOff>83820</xdr:colOff>
      <xdr:row>717</xdr:row>
      <xdr:rowOff>114300</xdr:rowOff>
    </xdr:to>
    <xdr:sp macro="" textlink="">
      <xdr:nvSpPr>
        <xdr:cNvPr id="5552" name="Arrow: Down 5551">
          <a:extLst>
            <a:ext uri="{FF2B5EF4-FFF2-40B4-BE49-F238E27FC236}">
              <a16:creationId xmlns:a16="http://schemas.microsoft.com/office/drawing/2014/main" id="{C9FCD527-A3E8-4170-84DE-2599AB59BC2C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717</xdr:row>
      <xdr:rowOff>0</xdr:rowOff>
    </xdr:from>
    <xdr:to>
      <xdr:col>11</xdr:col>
      <xdr:colOff>83820</xdr:colOff>
      <xdr:row>717</xdr:row>
      <xdr:rowOff>114300</xdr:rowOff>
    </xdr:to>
    <xdr:sp macro="" textlink="">
      <xdr:nvSpPr>
        <xdr:cNvPr id="5553" name="Arrow: Down 5552">
          <a:extLst>
            <a:ext uri="{FF2B5EF4-FFF2-40B4-BE49-F238E27FC236}">
              <a16:creationId xmlns:a16="http://schemas.microsoft.com/office/drawing/2014/main" id="{181E6954-755B-4F65-A704-175ADBB8C68F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717</xdr:row>
      <xdr:rowOff>0</xdr:rowOff>
    </xdr:from>
    <xdr:to>
      <xdr:col>5</xdr:col>
      <xdr:colOff>83820</xdr:colOff>
      <xdr:row>717</xdr:row>
      <xdr:rowOff>114300</xdr:rowOff>
    </xdr:to>
    <xdr:sp macro="" textlink="">
      <xdr:nvSpPr>
        <xdr:cNvPr id="5554" name="Arrow: Down 5553">
          <a:extLst>
            <a:ext uri="{FF2B5EF4-FFF2-40B4-BE49-F238E27FC236}">
              <a16:creationId xmlns:a16="http://schemas.microsoft.com/office/drawing/2014/main" id="{F67BFAFD-FF86-4669-B1BF-EBE336588A3A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718</xdr:row>
      <xdr:rowOff>0</xdr:rowOff>
    </xdr:from>
    <xdr:to>
      <xdr:col>64</xdr:col>
      <xdr:colOff>83820</xdr:colOff>
      <xdr:row>718</xdr:row>
      <xdr:rowOff>114300</xdr:rowOff>
    </xdr:to>
    <xdr:sp macro="" textlink="">
      <xdr:nvSpPr>
        <xdr:cNvPr id="5555" name="Arrow: Down 5554">
          <a:extLst>
            <a:ext uri="{FF2B5EF4-FFF2-40B4-BE49-F238E27FC236}">
              <a16:creationId xmlns:a16="http://schemas.microsoft.com/office/drawing/2014/main" id="{FE0D5075-76F7-42A6-A9F1-016B63388EFB}"/>
            </a:ext>
          </a:extLst>
        </xdr:cNvPr>
        <xdr:cNvSpPr/>
      </xdr:nvSpPr>
      <xdr:spPr>
        <a:xfrm rot="10800000">
          <a:off x="19347180" y="13122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718</xdr:row>
      <xdr:rowOff>0</xdr:rowOff>
    </xdr:from>
    <xdr:to>
      <xdr:col>45</xdr:col>
      <xdr:colOff>83820</xdr:colOff>
      <xdr:row>718</xdr:row>
      <xdr:rowOff>114300</xdr:rowOff>
    </xdr:to>
    <xdr:sp macro="" textlink="">
      <xdr:nvSpPr>
        <xdr:cNvPr id="5556" name="Arrow: Down 5555">
          <a:extLst>
            <a:ext uri="{FF2B5EF4-FFF2-40B4-BE49-F238E27FC236}">
              <a16:creationId xmlns:a16="http://schemas.microsoft.com/office/drawing/2014/main" id="{C6B646FA-C1FE-4767-B37D-E4BC5530BCFD}"/>
            </a:ext>
          </a:extLst>
        </xdr:cNvPr>
        <xdr:cNvSpPr/>
      </xdr:nvSpPr>
      <xdr:spPr>
        <a:xfrm rot="10800000">
          <a:off x="13403580" y="13122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718</xdr:row>
      <xdr:rowOff>0</xdr:rowOff>
    </xdr:from>
    <xdr:to>
      <xdr:col>71</xdr:col>
      <xdr:colOff>83820</xdr:colOff>
      <xdr:row>718</xdr:row>
      <xdr:rowOff>114300</xdr:rowOff>
    </xdr:to>
    <xdr:sp macro="" textlink="">
      <xdr:nvSpPr>
        <xdr:cNvPr id="5557" name="Arrow: Down 5556">
          <a:extLst>
            <a:ext uri="{FF2B5EF4-FFF2-40B4-BE49-F238E27FC236}">
              <a16:creationId xmlns:a16="http://schemas.microsoft.com/office/drawing/2014/main" id="{D4FCDE2A-8502-4650-A1D5-0E0ACC5A7ED3}"/>
            </a:ext>
          </a:extLst>
        </xdr:cNvPr>
        <xdr:cNvSpPr/>
      </xdr:nvSpPr>
      <xdr:spPr>
        <a:xfrm>
          <a:off x="2196084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718</xdr:row>
      <xdr:rowOff>0</xdr:rowOff>
    </xdr:from>
    <xdr:to>
      <xdr:col>39</xdr:col>
      <xdr:colOff>83820</xdr:colOff>
      <xdr:row>718</xdr:row>
      <xdr:rowOff>114300</xdr:rowOff>
    </xdr:to>
    <xdr:sp macro="" textlink="">
      <xdr:nvSpPr>
        <xdr:cNvPr id="5558" name="Arrow: Down 5557">
          <a:extLst>
            <a:ext uri="{FF2B5EF4-FFF2-40B4-BE49-F238E27FC236}">
              <a16:creationId xmlns:a16="http://schemas.microsoft.com/office/drawing/2014/main" id="{A63B5904-B7FA-46A8-8AE5-494CC049E1FA}"/>
            </a:ext>
          </a:extLst>
        </xdr:cNvPr>
        <xdr:cNvSpPr/>
      </xdr:nvSpPr>
      <xdr:spPr>
        <a:xfrm>
          <a:off x="1154430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718</xdr:row>
      <xdr:rowOff>0</xdr:rowOff>
    </xdr:from>
    <xdr:to>
      <xdr:col>24</xdr:col>
      <xdr:colOff>83820</xdr:colOff>
      <xdr:row>718</xdr:row>
      <xdr:rowOff>114300</xdr:rowOff>
    </xdr:to>
    <xdr:sp macro="" textlink="">
      <xdr:nvSpPr>
        <xdr:cNvPr id="5560" name="Arrow: Down 5559">
          <a:extLst>
            <a:ext uri="{FF2B5EF4-FFF2-40B4-BE49-F238E27FC236}">
              <a16:creationId xmlns:a16="http://schemas.microsoft.com/office/drawing/2014/main" id="{8AA98A73-72ED-4878-B4DE-000534F44274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718</xdr:row>
      <xdr:rowOff>0</xdr:rowOff>
    </xdr:from>
    <xdr:to>
      <xdr:col>11</xdr:col>
      <xdr:colOff>83820</xdr:colOff>
      <xdr:row>718</xdr:row>
      <xdr:rowOff>114300</xdr:rowOff>
    </xdr:to>
    <xdr:sp macro="" textlink="">
      <xdr:nvSpPr>
        <xdr:cNvPr id="5561" name="Arrow: Down 5560">
          <a:extLst>
            <a:ext uri="{FF2B5EF4-FFF2-40B4-BE49-F238E27FC236}">
              <a16:creationId xmlns:a16="http://schemas.microsoft.com/office/drawing/2014/main" id="{656CE1BF-EA77-4000-91EC-AF85351212FB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718</xdr:row>
      <xdr:rowOff>0</xdr:rowOff>
    </xdr:from>
    <xdr:to>
      <xdr:col>5</xdr:col>
      <xdr:colOff>83820</xdr:colOff>
      <xdr:row>718</xdr:row>
      <xdr:rowOff>114300</xdr:rowOff>
    </xdr:to>
    <xdr:sp macro="" textlink="">
      <xdr:nvSpPr>
        <xdr:cNvPr id="5562" name="Arrow: Down 5561">
          <a:extLst>
            <a:ext uri="{FF2B5EF4-FFF2-40B4-BE49-F238E27FC236}">
              <a16:creationId xmlns:a16="http://schemas.microsoft.com/office/drawing/2014/main" id="{17117986-7E9B-4902-BC9A-E882B39C98B9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718</xdr:row>
      <xdr:rowOff>0</xdr:rowOff>
    </xdr:from>
    <xdr:to>
      <xdr:col>60</xdr:col>
      <xdr:colOff>83820</xdr:colOff>
      <xdr:row>718</xdr:row>
      <xdr:rowOff>114300</xdr:rowOff>
    </xdr:to>
    <xdr:sp macro="" textlink="">
      <xdr:nvSpPr>
        <xdr:cNvPr id="5564" name="Arrow: Down 5563">
          <a:extLst>
            <a:ext uri="{FF2B5EF4-FFF2-40B4-BE49-F238E27FC236}">
              <a16:creationId xmlns:a16="http://schemas.microsoft.com/office/drawing/2014/main" id="{60236B9D-C851-4113-98E6-2808593D2698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700</xdr:row>
      <xdr:rowOff>0</xdr:rowOff>
    </xdr:from>
    <xdr:to>
      <xdr:col>14</xdr:col>
      <xdr:colOff>83820</xdr:colOff>
      <xdr:row>700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687E2F64-196D-475E-9F18-51F6AD64214E}"/>
            </a:ext>
          </a:extLst>
        </xdr:cNvPr>
        <xdr:cNvSpPr/>
      </xdr:nvSpPr>
      <xdr:spPr>
        <a:xfrm>
          <a:off x="5372100" y="9968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699</xdr:row>
      <xdr:rowOff>0</xdr:rowOff>
    </xdr:from>
    <xdr:to>
      <xdr:col>14</xdr:col>
      <xdr:colOff>83820</xdr:colOff>
      <xdr:row>699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74AE5E3C-3ECF-423C-914F-0264D7FEA352}"/>
            </a:ext>
          </a:extLst>
        </xdr:cNvPr>
        <xdr:cNvSpPr/>
      </xdr:nvSpPr>
      <xdr:spPr>
        <a:xfrm rot="10800000">
          <a:off x="5372100" y="99684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701</xdr:row>
      <xdr:rowOff>0</xdr:rowOff>
    </xdr:from>
    <xdr:to>
      <xdr:col>14</xdr:col>
      <xdr:colOff>83820</xdr:colOff>
      <xdr:row>701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4CB94F14-5A84-4671-B278-B1C8DF7124E3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702</xdr:row>
      <xdr:rowOff>0</xdr:rowOff>
    </xdr:from>
    <xdr:to>
      <xdr:col>14</xdr:col>
      <xdr:colOff>83820</xdr:colOff>
      <xdr:row>702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C597841F-3DD0-4328-9AE0-4F5EA1CB5B1E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703</xdr:row>
      <xdr:rowOff>0</xdr:rowOff>
    </xdr:from>
    <xdr:to>
      <xdr:col>14</xdr:col>
      <xdr:colOff>83820</xdr:colOff>
      <xdr:row>703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B6A4839C-ADA9-43FD-A4BF-EFEA38E52882}"/>
            </a:ext>
          </a:extLst>
        </xdr:cNvPr>
        <xdr:cNvSpPr/>
      </xdr:nvSpPr>
      <xdr:spPr>
        <a:xfrm>
          <a:off x="5372100" y="10041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704</xdr:row>
      <xdr:rowOff>0</xdr:rowOff>
    </xdr:from>
    <xdr:to>
      <xdr:col>14</xdr:col>
      <xdr:colOff>83820</xdr:colOff>
      <xdr:row>704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26BAC8C5-9AD4-4D32-A8E5-BE6FEC090737}"/>
            </a:ext>
          </a:extLst>
        </xdr:cNvPr>
        <xdr:cNvSpPr/>
      </xdr:nvSpPr>
      <xdr:spPr>
        <a:xfrm>
          <a:off x="5372100" y="10059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705</xdr:row>
      <xdr:rowOff>0</xdr:rowOff>
    </xdr:from>
    <xdr:to>
      <xdr:col>14</xdr:col>
      <xdr:colOff>83820</xdr:colOff>
      <xdr:row>705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16C78C36-EFE4-470D-B8BD-CCD9195FE676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706</xdr:row>
      <xdr:rowOff>0</xdr:rowOff>
    </xdr:from>
    <xdr:to>
      <xdr:col>14</xdr:col>
      <xdr:colOff>83820</xdr:colOff>
      <xdr:row>706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1E5E8158-0AAC-48B6-B3DF-9FCA6A996D4A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707</xdr:row>
      <xdr:rowOff>0</xdr:rowOff>
    </xdr:from>
    <xdr:to>
      <xdr:col>14</xdr:col>
      <xdr:colOff>83820</xdr:colOff>
      <xdr:row>707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A07CB7BB-C0DF-4D6B-BE87-90B2DADDE7A9}"/>
            </a:ext>
          </a:extLst>
        </xdr:cNvPr>
        <xdr:cNvSpPr/>
      </xdr:nvSpPr>
      <xdr:spPr>
        <a:xfrm>
          <a:off x="5372100" y="100965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708</xdr:row>
      <xdr:rowOff>0</xdr:rowOff>
    </xdr:from>
    <xdr:to>
      <xdr:col>14</xdr:col>
      <xdr:colOff>83820</xdr:colOff>
      <xdr:row>708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06094EFD-F228-463B-A228-873EDEF7EDC5}"/>
            </a:ext>
          </a:extLst>
        </xdr:cNvPr>
        <xdr:cNvSpPr/>
      </xdr:nvSpPr>
      <xdr:spPr>
        <a:xfrm rot="10800000">
          <a:off x="5372100" y="10133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709</xdr:row>
      <xdr:rowOff>0</xdr:rowOff>
    </xdr:from>
    <xdr:to>
      <xdr:col>14</xdr:col>
      <xdr:colOff>83820</xdr:colOff>
      <xdr:row>709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8CD26E59-EE0F-435C-A4BB-BE92327B51D7}"/>
            </a:ext>
          </a:extLst>
        </xdr:cNvPr>
        <xdr:cNvSpPr/>
      </xdr:nvSpPr>
      <xdr:spPr>
        <a:xfrm>
          <a:off x="5372100" y="10151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710</xdr:row>
      <xdr:rowOff>0</xdr:rowOff>
    </xdr:from>
    <xdr:to>
      <xdr:col>14</xdr:col>
      <xdr:colOff>83820</xdr:colOff>
      <xdr:row>710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B16ACA9C-5813-471B-94EC-BAE6F66F3D6B}"/>
            </a:ext>
          </a:extLst>
        </xdr:cNvPr>
        <xdr:cNvSpPr/>
      </xdr:nvSpPr>
      <xdr:spPr>
        <a:xfrm rot="10800000">
          <a:off x="5372100" y="10169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711</xdr:row>
      <xdr:rowOff>0</xdr:rowOff>
    </xdr:from>
    <xdr:to>
      <xdr:col>14</xdr:col>
      <xdr:colOff>83820</xdr:colOff>
      <xdr:row>711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C35A0557-157F-4775-B25B-1F1E551FC1AE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712</xdr:row>
      <xdr:rowOff>0</xdr:rowOff>
    </xdr:from>
    <xdr:to>
      <xdr:col>14</xdr:col>
      <xdr:colOff>83820</xdr:colOff>
      <xdr:row>712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29EB94BE-615C-450D-87F7-72617181F89C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713</xdr:row>
      <xdr:rowOff>0</xdr:rowOff>
    </xdr:from>
    <xdr:to>
      <xdr:col>14</xdr:col>
      <xdr:colOff>83820</xdr:colOff>
      <xdr:row>713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0DA8D94E-E0B1-4116-8306-4D0C70EA08BF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714</xdr:row>
      <xdr:rowOff>0</xdr:rowOff>
    </xdr:from>
    <xdr:to>
      <xdr:col>14</xdr:col>
      <xdr:colOff>83820</xdr:colOff>
      <xdr:row>714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70BB3D18-08E4-4396-95A9-845AEC04DD3D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715</xdr:row>
      <xdr:rowOff>0</xdr:rowOff>
    </xdr:from>
    <xdr:to>
      <xdr:col>14</xdr:col>
      <xdr:colOff>83820</xdr:colOff>
      <xdr:row>715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0BDF8C41-8BBF-43C7-828A-7664BEEE6C5D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716</xdr:row>
      <xdr:rowOff>0</xdr:rowOff>
    </xdr:from>
    <xdr:to>
      <xdr:col>14</xdr:col>
      <xdr:colOff>83820</xdr:colOff>
      <xdr:row>716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347F6BD5-8BC4-4B90-95B8-B2122DD7D025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718</xdr:row>
      <xdr:rowOff>0</xdr:rowOff>
    </xdr:from>
    <xdr:to>
      <xdr:col>14</xdr:col>
      <xdr:colOff>83820</xdr:colOff>
      <xdr:row>718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5386A7C4-E339-42F7-9B9F-92964AA74EB0}"/>
            </a:ext>
          </a:extLst>
        </xdr:cNvPr>
        <xdr:cNvSpPr/>
      </xdr:nvSpPr>
      <xdr:spPr>
        <a:xfrm>
          <a:off x="5372100" y="10297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717</xdr:row>
      <xdr:rowOff>0</xdr:rowOff>
    </xdr:from>
    <xdr:to>
      <xdr:col>14</xdr:col>
      <xdr:colOff>83820</xdr:colOff>
      <xdr:row>717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36CDAC16-9447-4F4E-B646-E9C39153CC35}"/>
            </a:ext>
          </a:extLst>
        </xdr:cNvPr>
        <xdr:cNvSpPr/>
      </xdr:nvSpPr>
      <xdr:spPr>
        <a:xfrm rot="10800000">
          <a:off x="5372100" y="10297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719</xdr:row>
      <xdr:rowOff>0</xdr:rowOff>
    </xdr:from>
    <xdr:to>
      <xdr:col>14</xdr:col>
      <xdr:colOff>83820</xdr:colOff>
      <xdr:row>719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BBFA184C-9DDE-4128-A7D8-A3C9B70C636E}"/>
            </a:ext>
          </a:extLst>
        </xdr:cNvPr>
        <xdr:cNvSpPr/>
      </xdr:nvSpPr>
      <xdr:spPr>
        <a:xfrm>
          <a:off x="5372100" y="10315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653</xdr:row>
      <xdr:rowOff>0</xdr:rowOff>
    </xdr:from>
    <xdr:to>
      <xdr:col>28</xdr:col>
      <xdr:colOff>83820</xdr:colOff>
      <xdr:row>653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FF2FC8D3-6A37-490B-9568-58BD5F830F53}"/>
            </a:ext>
          </a:extLst>
        </xdr:cNvPr>
        <xdr:cNvSpPr/>
      </xdr:nvSpPr>
      <xdr:spPr>
        <a:xfrm rot="10800000">
          <a:off x="11803380" y="10388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654</xdr:row>
      <xdr:rowOff>0</xdr:rowOff>
    </xdr:from>
    <xdr:to>
      <xdr:col>28</xdr:col>
      <xdr:colOff>83820</xdr:colOff>
      <xdr:row>654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19BB4C96-059D-4669-8DAC-D212EE54D0DA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655</xdr:row>
      <xdr:rowOff>0</xdr:rowOff>
    </xdr:from>
    <xdr:to>
      <xdr:col>28</xdr:col>
      <xdr:colOff>83820</xdr:colOff>
      <xdr:row>655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3E8A2761-A09C-4356-96E4-C4F815CAF70D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656</xdr:row>
      <xdr:rowOff>0</xdr:rowOff>
    </xdr:from>
    <xdr:to>
      <xdr:col>28</xdr:col>
      <xdr:colOff>83820</xdr:colOff>
      <xdr:row>656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1CB2638-4589-4F62-91D9-920B0CBBA2DB}"/>
            </a:ext>
          </a:extLst>
        </xdr:cNvPr>
        <xdr:cNvSpPr/>
      </xdr:nvSpPr>
      <xdr:spPr>
        <a:xfrm>
          <a:off x="11803380" y="10424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657</xdr:row>
      <xdr:rowOff>0</xdr:rowOff>
    </xdr:from>
    <xdr:to>
      <xdr:col>28</xdr:col>
      <xdr:colOff>83820</xdr:colOff>
      <xdr:row>657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7ED9CE50-57E1-4291-AC21-DD7E7C074D0A}"/>
            </a:ext>
          </a:extLst>
        </xdr:cNvPr>
        <xdr:cNvSpPr/>
      </xdr:nvSpPr>
      <xdr:spPr>
        <a:xfrm>
          <a:off x="11803380" y="10443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658</xdr:row>
      <xdr:rowOff>0</xdr:rowOff>
    </xdr:from>
    <xdr:to>
      <xdr:col>28</xdr:col>
      <xdr:colOff>83820</xdr:colOff>
      <xdr:row>658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520FD3FE-3485-462D-BEA2-D2E0B9BA48AC}"/>
            </a:ext>
          </a:extLst>
        </xdr:cNvPr>
        <xdr:cNvSpPr/>
      </xdr:nvSpPr>
      <xdr:spPr>
        <a:xfrm>
          <a:off x="11803380" y="10461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659</xdr:row>
      <xdr:rowOff>0</xdr:rowOff>
    </xdr:from>
    <xdr:to>
      <xdr:col>28</xdr:col>
      <xdr:colOff>83820</xdr:colOff>
      <xdr:row>659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97DC7EEE-27C4-45DD-A676-E04BCF978E25}"/>
            </a:ext>
          </a:extLst>
        </xdr:cNvPr>
        <xdr:cNvSpPr/>
      </xdr:nvSpPr>
      <xdr:spPr>
        <a:xfrm>
          <a:off x="11803380" y="10479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660</xdr:row>
      <xdr:rowOff>0</xdr:rowOff>
    </xdr:from>
    <xdr:to>
      <xdr:col>28</xdr:col>
      <xdr:colOff>83820</xdr:colOff>
      <xdr:row>660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9C0326A0-3137-4A01-9F93-0F51357AD43E}"/>
            </a:ext>
          </a:extLst>
        </xdr:cNvPr>
        <xdr:cNvSpPr/>
      </xdr:nvSpPr>
      <xdr:spPr>
        <a:xfrm>
          <a:off x="11803380" y="10498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661</xdr:row>
      <xdr:rowOff>0</xdr:rowOff>
    </xdr:from>
    <xdr:to>
      <xdr:col>28</xdr:col>
      <xdr:colOff>83820</xdr:colOff>
      <xdr:row>661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A2AE975D-D2FF-4C80-A3EE-887D9249C82A}"/>
            </a:ext>
          </a:extLst>
        </xdr:cNvPr>
        <xdr:cNvSpPr/>
      </xdr:nvSpPr>
      <xdr:spPr>
        <a:xfrm>
          <a:off x="11803380" y="10516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662</xdr:row>
      <xdr:rowOff>0</xdr:rowOff>
    </xdr:from>
    <xdr:to>
      <xdr:col>28</xdr:col>
      <xdr:colOff>83820</xdr:colOff>
      <xdr:row>662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5EBE084B-892E-44B0-8CA7-7E320FF30949}"/>
            </a:ext>
          </a:extLst>
        </xdr:cNvPr>
        <xdr:cNvSpPr/>
      </xdr:nvSpPr>
      <xdr:spPr>
        <a:xfrm>
          <a:off x="11803380" y="10534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663</xdr:row>
      <xdr:rowOff>0</xdr:rowOff>
    </xdr:from>
    <xdr:to>
      <xdr:col>28</xdr:col>
      <xdr:colOff>83820</xdr:colOff>
      <xdr:row>663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11BCBCEC-6258-4BCF-AEC4-44D483DE9BE0}"/>
            </a:ext>
          </a:extLst>
        </xdr:cNvPr>
        <xdr:cNvSpPr/>
      </xdr:nvSpPr>
      <xdr:spPr>
        <a:xfrm>
          <a:off x="11803380" y="10552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664</xdr:row>
      <xdr:rowOff>0</xdr:rowOff>
    </xdr:from>
    <xdr:to>
      <xdr:col>28</xdr:col>
      <xdr:colOff>83820</xdr:colOff>
      <xdr:row>664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0D7E1DC2-7B7E-469D-A3E1-BFD1B12D0A59}"/>
            </a:ext>
          </a:extLst>
        </xdr:cNvPr>
        <xdr:cNvSpPr/>
      </xdr:nvSpPr>
      <xdr:spPr>
        <a:xfrm rot="10800000">
          <a:off x="11803380" y="10589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665</xdr:row>
      <xdr:rowOff>0</xdr:rowOff>
    </xdr:from>
    <xdr:to>
      <xdr:col>28</xdr:col>
      <xdr:colOff>83820</xdr:colOff>
      <xdr:row>665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A515F92-6653-490B-8306-EA7CCB604935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666</xdr:row>
      <xdr:rowOff>0</xdr:rowOff>
    </xdr:from>
    <xdr:to>
      <xdr:col>28</xdr:col>
      <xdr:colOff>83820</xdr:colOff>
      <xdr:row>666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F1BCCAAB-AB5D-4B5A-BF8E-E374CF4D9A8E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667</xdr:row>
      <xdr:rowOff>0</xdr:rowOff>
    </xdr:from>
    <xdr:to>
      <xdr:col>28</xdr:col>
      <xdr:colOff>83820</xdr:colOff>
      <xdr:row>667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AD9ACC1C-811E-4DEA-A166-E5A1AC1DC714}"/>
            </a:ext>
          </a:extLst>
        </xdr:cNvPr>
        <xdr:cNvSpPr/>
      </xdr:nvSpPr>
      <xdr:spPr>
        <a:xfrm>
          <a:off x="11803380" y="10626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668</xdr:row>
      <xdr:rowOff>0</xdr:rowOff>
    </xdr:from>
    <xdr:to>
      <xdr:col>28</xdr:col>
      <xdr:colOff>83820</xdr:colOff>
      <xdr:row>668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3C55F4D6-6310-44FA-9DB6-BB68BA728744}"/>
            </a:ext>
          </a:extLst>
        </xdr:cNvPr>
        <xdr:cNvSpPr/>
      </xdr:nvSpPr>
      <xdr:spPr>
        <a:xfrm>
          <a:off x="11803380" y="10644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669</xdr:row>
      <xdr:rowOff>0</xdr:rowOff>
    </xdr:from>
    <xdr:to>
      <xdr:col>28</xdr:col>
      <xdr:colOff>83820</xdr:colOff>
      <xdr:row>669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2C5D2E12-DE20-4D5C-83C2-FC1B38F8B850}"/>
            </a:ext>
          </a:extLst>
        </xdr:cNvPr>
        <xdr:cNvSpPr/>
      </xdr:nvSpPr>
      <xdr:spPr>
        <a:xfrm>
          <a:off x="11803380" y="10662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670</xdr:row>
      <xdr:rowOff>0</xdr:rowOff>
    </xdr:from>
    <xdr:to>
      <xdr:col>28</xdr:col>
      <xdr:colOff>83820</xdr:colOff>
      <xdr:row>670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5D9052C9-A330-4BA9-A77D-1CDE02E75C07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671</xdr:row>
      <xdr:rowOff>0</xdr:rowOff>
    </xdr:from>
    <xdr:to>
      <xdr:col>28</xdr:col>
      <xdr:colOff>83820</xdr:colOff>
      <xdr:row>671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8C90FF5C-70AD-484E-83EF-82151A2DD86B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672</xdr:row>
      <xdr:rowOff>0</xdr:rowOff>
    </xdr:from>
    <xdr:to>
      <xdr:col>28</xdr:col>
      <xdr:colOff>83820</xdr:colOff>
      <xdr:row>672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100DBD40-E7CC-4655-93DF-64F97A48E160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673</xdr:row>
      <xdr:rowOff>0</xdr:rowOff>
    </xdr:from>
    <xdr:to>
      <xdr:col>28</xdr:col>
      <xdr:colOff>83820</xdr:colOff>
      <xdr:row>673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78DA9A34-76A6-4350-AA71-6B74493039C1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L869"/>
  <sheetViews>
    <sheetView topLeftCell="A696" zoomScaleNormal="100" workbookViewId="0">
      <selection activeCell="Z723" sqref="Z723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2.66406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11.66406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0.109375" bestFit="1" customWidth="1"/>
    <col min="78" max="78" width="2.109375" customWidth="1"/>
    <col min="79" max="79" width="11.44140625" customWidth="1"/>
    <col min="80" max="80" width="1.33203125" customWidth="1"/>
    <col min="81" max="81" width="11.44140625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11" t="s">
        <v>5</v>
      </c>
      <c r="C1" s="611"/>
      <c r="D1" s="611"/>
    </row>
    <row r="2" spans="2:90" ht="15.6" x14ac:dyDescent="0.3">
      <c r="B2" s="611" t="s">
        <v>6</v>
      </c>
      <c r="C2" s="611"/>
      <c r="D2" s="611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4" t="s">
        <v>13</v>
      </c>
      <c r="C3" s="614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12" t="s">
        <v>11</v>
      </c>
      <c r="K4" s="613"/>
      <c r="L4" s="613"/>
      <c r="M4" s="613"/>
      <c r="N4" s="613"/>
      <c r="O4" s="613"/>
      <c r="P4" s="613"/>
      <c r="Q4" s="613"/>
      <c r="R4" s="613"/>
      <c r="S4" s="613"/>
      <c r="T4" s="613"/>
      <c r="U4" s="613"/>
      <c r="V4" s="613"/>
      <c r="W4" s="613"/>
      <c r="X4" s="613"/>
      <c r="Y4" s="613"/>
      <c r="Z4" s="613"/>
      <c r="AA4" s="613"/>
      <c r="AB4" s="613"/>
      <c r="AC4" s="613"/>
      <c r="AD4" s="11"/>
      <c r="AE4" s="282"/>
      <c r="AF4" s="404"/>
      <c r="AG4" s="404"/>
      <c r="AH4" s="404"/>
      <c r="AI4" s="404"/>
      <c r="AJ4" s="12"/>
      <c r="AL4" s="591" t="s">
        <v>14</v>
      </c>
      <c r="AM4" s="592"/>
      <c r="AN4" s="592"/>
      <c r="AO4" s="592"/>
      <c r="AP4" s="592"/>
      <c r="AQ4" s="592"/>
      <c r="AR4" s="592"/>
      <c r="AS4" s="592"/>
      <c r="AT4" s="592"/>
      <c r="AU4" s="592"/>
      <c r="AV4" s="592"/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2"/>
      <c r="BK4" s="592"/>
      <c r="BL4" s="592"/>
      <c r="BM4" s="592"/>
      <c r="BN4" s="592"/>
      <c r="BO4" s="592"/>
      <c r="BP4" s="592"/>
      <c r="BQ4" s="592"/>
      <c r="BR4" s="592"/>
      <c r="BS4" s="592"/>
      <c r="BT4" s="592"/>
      <c r="BU4" s="593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5" t="s">
        <v>12</v>
      </c>
      <c r="G6" s="615"/>
      <c r="H6" s="615"/>
      <c r="I6" s="615"/>
      <c r="J6" s="615"/>
      <c r="K6" s="615"/>
      <c r="L6" s="615"/>
      <c r="M6" s="292"/>
      <c r="N6" s="499"/>
      <c r="O6" s="292"/>
      <c r="P6" s="293"/>
      <c r="Q6" s="621" t="s">
        <v>111</v>
      </c>
      <c r="R6" s="615"/>
      <c r="S6" s="615"/>
      <c r="T6" s="615"/>
      <c r="U6" s="622"/>
      <c r="V6" s="3"/>
      <c r="W6" s="8" t="s">
        <v>7</v>
      </c>
      <c r="X6" s="30"/>
      <c r="Y6" s="616">
        <v>1.2500000000000001E-2</v>
      </c>
      <c r="Z6" s="616"/>
      <c r="AA6" s="616"/>
      <c r="AB6" s="616"/>
      <c r="AC6" s="616"/>
      <c r="AD6" s="616"/>
      <c r="AE6" s="616"/>
      <c r="AF6" s="616"/>
      <c r="AG6" s="616"/>
      <c r="AH6" s="616"/>
      <c r="AI6" s="616"/>
      <c r="AJ6" s="617"/>
      <c r="AK6" s="3"/>
      <c r="AL6" s="600" t="s">
        <v>25</v>
      </c>
      <c r="AM6" s="601"/>
      <c r="AN6" s="601"/>
      <c r="AO6" s="601"/>
      <c r="AP6" s="601"/>
      <c r="AQ6" s="601"/>
      <c r="AR6" s="601"/>
      <c r="AS6" s="601"/>
      <c r="AT6" s="601"/>
      <c r="AU6" s="601"/>
      <c r="AV6" s="601"/>
      <c r="AW6" s="601"/>
      <c r="AX6" s="601"/>
      <c r="AY6" s="602"/>
      <c r="AZ6" s="3"/>
      <c r="BA6" s="603" t="s">
        <v>7</v>
      </c>
      <c r="BB6" s="595"/>
      <c r="BC6" s="595"/>
      <c r="BD6" s="85"/>
      <c r="BE6" s="594" t="s">
        <v>24</v>
      </c>
      <c r="BF6" s="594"/>
      <c r="BG6" s="594"/>
      <c r="BH6" s="594"/>
      <c r="BI6" s="594"/>
      <c r="BJ6" s="594"/>
      <c r="BK6" s="594"/>
      <c r="BL6" s="594"/>
      <c r="BM6" s="594"/>
      <c r="BN6" s="594"/>
      <c r="BO6" s="594"/>
      <c r="BP6" s="594"/>
      <c r="BQ6" s="594"/>
      <c r="BR6" s="595"/>
      <c r="BS6" s="595"/>
      <c r="BT6" s="595"/>
      <c r="BU6" s="596"/>
      <c r="BV6" s="3"/>
    </row>
    <row r="7" spans="2:90" ht="16.2" x14ac:dyDescent="0.3">
      <c r="D7" s="597" t="s">
        <v>20</v>
      </c>
      <c r="E7" s="598"/>
      <c r="F7" s="598"/>
      <c r="G7" s="598"/>
      <c r="H7" s="598"/>
      <c r="I7" s="598"/>
      <c r="J7" s="598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8" t="s">
        <v>33</v>
      </c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20"/>
      <c r="AK7" s="3"/>
      <c r="AL7" s="597" t="s">
        <v>68</v>
      </c>
      <c r="AM7" s="598"/>
      <c r="AN7" s="598"/>
      <c r="AO7" s="598"/>
      <c r="AP7" s="598"/>
      <c r="AQ7" s="598"/>
      <c r="AR7" s="598"/>
      <c r="AS7" s="598"/>
      <c r="AT7" s="598"/>
      <c r="AU7" s="598"/>
      <c r="AV7" s="598"/>
      <c r="AW7" s="598"/>
      <c r="AX7" s="598"/>
      <c r="AY7" s="599"/>
      <c r="BA7" s="597" t="s">
        <v>23</v>
      </c>
      <c r="BB7" s="598"/>
      <c r="BC7" s="598"/>
      <c r="BD7" s="598"/>
      <c r="BE7" s="598"/>
      <c r="BF7" s="598"/>
      <c r="BG7" s="598"/>
      <c r="BH7" s="598"/>
      <c r="BI7" s="598"/>
      <c r="BJ7" s="598"/>
      <c r="BK7" s="598"/>
      <c r="BL7" s="598"/>
      <c r="BM7" s="598"/>
      <c r="BN7" s="598"/>
      <c r="BO7" s="598"/>
      <c r="BP7" s="598"/>
      <c r="BQ7" s="598"/>
      <c r="BR7" s="598"/>
      <c r="BS7" s="598"/>
      <c r="BT7" s="598"/>
      <c r="BU7" s="599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589" t="s">
        <v>1</v>
      </c>
      <c r="BB8" s="590"/>
      <c r="BC8" s="590"/>
      <c r="BD8" s="63"/>
      <c r="BE8" s="590" t="s">
        <v>22</v>
      </c>
      <c r="BF8" s="590"/>
      <c r="BG8" s="590"/>
      <c r="BH8" s="590"/>
      <c r="BI8" s="604"/>
      <c r="BJ8" s="605" t="s">
        <v>111</v>
      </c>
      <c r="BK8" s="606"/>
      <c r="BL8" s="606"/>
      <c r="BM8" s="607"/>
      <c r="BN8" s="589" t="s">
        <v>22</v>
      </c>
      <c r="BO8" s="590"/>
      <c r="BP8" s="590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SUM(D102:D723)</f>
        <v>67982587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SUM(D109:D730)</f>
        <v>107944515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SUM(D116:D737)</f>
        <v>108396190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SUM(D123:D747)</f>
        <v>439001320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SUM(D124:D748)</f>
        <v>438939601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SUM(D125:D749)</f>
        <v>438881252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SUM(D126:D750)</f>
        <v>438815764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SUM(D127:D751)</f>
        <v>438749716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SUM(D128:D752)</f>
        <v>438677721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SUM(D129:D753)</f>
        <v>515604333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SUM(D130:D754)</f>
        <v>515529346.23262841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SUM(D131:D755)</f>
        <v>515466087.23262841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SUM(D132:D756)</f>
        <v>846400808.23262835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SUM(D133:D757)</f>
        <v>890691929.23262835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SUM(D134:D758)</f>
        <v>890624450.30462837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SUM(D135:D759)</f>
        <v>890552483.30462837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SUM(D136:D760)</f>
        <v>890483040.34662843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SUM(D137:D761)</f>
        <v>891406006.34662843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SUM(D138:D762)</f>
        <v>891338593.34662843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SUM(D139:D763)</f>
        <v>891282463.34662843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SUM(D140:D764)</f>
        <v>891220892.34662843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SUM(D141:D765)</f>
        <v>891156163.34662843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SUM(D142:D766)</f>
        <v>891089242.34662843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SUM(D143:D767)</f>
        <v>891020673.34662843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SUM(D144:D768)</f>
        <v>890949590.34662843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SUM(D145:D769)</f>
        <v>890891049.34662843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SUM(D146:D770)</f>
        <v>890842011.34662843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SUM(D147:D771)</f>
        <v>890793365.34662843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SUM(D148:D772)</f>
        <v>890738801.34662843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SUM(D149:D773)</f>
        <v>890683653.34662843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SUM(D150:D774)</f>
        <v>890624943.34662843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SUM(D151:D775)</f>
        <v>890561697.34662843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SUM(D152:D776)</f>
        <v>890507498.34662843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SUM(D153:D777)</f>
        <v>890459649.34662843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SUM(D154:D778)</f>
        <v>890409849.34662843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SUM(D155:D779)</f>
        <v>890355330.34662843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SUM(D156:D780)</f>
        <v>890300985.34662843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SUM(D157:D781)</f>
        <v>890245621.34662843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SUM(D158:D782)</f>
        <v>890185021.34662843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SUM(D159:D783)</f>
        <v>890131498.34662843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SUM(D160:D784)</f>
        <v>890094655.34662843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SUM(D161:D785)</f>
        <v>890054043.34662843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3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SUM(D162:D786)</f>
        <v>890010044.34662843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3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SUM(D163:D787)</f>
        <v>889965071.34662843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3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SUM(D164:D788)</f>
        <v>889919714.34662843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3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SUM(D165:D789)</f>
        <v>889869233.34662843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3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SUM(D166:D790)</f>
        <v>889825404.34662843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3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SUM(D167:D791)</f>
        <v>889792686.34662843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3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SUM(D168:D792)</f>
        <v>889751202.34662843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3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SUM(D169:D793)</f>
        <v>889711104.34662843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3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SUM(D170:D794)</f>
        <v>889666467.34662843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3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SUM(D171:D795)</f>
        <v>889620461.34662843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3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SUM(D172:D796)</f>
        <v>889570860.34662843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3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SUM(D173:D797)</f>
        <v>889528200.34662843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3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SUM(D174:D798)</f>
        <v>889494219.34662843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3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SUM(D175:D799)</f>
        <v>889455659.34662843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3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SUM(D176:D800)</f>
        <v>889413680.34662843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3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SUM(D177:D801)</f>
        <v>889372469.34662843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3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SUM(D178:D802)</f>
        <v>889327005.34662843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3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SUM(D179:D803)</f>
        <v>889274156.34662843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3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SUM(D180:D804)</f>
        <v>889232064.34662843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3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SUM(D181:D805)</f>
        <v>889200954.34662843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3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SUM(D182:D809)</f>
        <v>889175534.34662843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3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SUM(D183:D810)</f>
        <v>889147095.34662843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3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SUM(D184:D811)</f>
        <v>889111852.34662843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3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SUM(D185:D812)</f>
        <v>922787327.06091416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3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SUM(D186:D813)</f>
        <v>973597869.91805696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3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SUM(D187:D814)</f>
        <v>1042130016.4894855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3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SUM(D188:D816)</f>
        <v>1042098159.4894855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3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SUM(D189:D817)</f>
        <v>1219645363.060914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3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SUM(D190:D821)</f>
        <v>1219608916.060914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3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SUM(D191:D822)</f>
        <v>1219568762.060914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3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SUM(D192:D823)</f>
        <v>1219522467.060914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3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SUM(D193:D824)</f>
        <v>1219471122.060914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3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SUM(D194:D825)</f>
        <v>1219427509.060914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3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SUM(D195:D826)</f>
        <v>1219394123.060914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3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SUM(D196:D832)</f>
        <v>1219357319.060914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3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SUM(D197:D833)</f>
        <v>1219321623.060914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3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SUM(D198:D834)</f>
        <v>1219280007.060914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3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SUM(D199:D835)</f>
        <v>1219234652.060914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3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SUM(D200:D837)</f>
        <v>1219181023.060914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3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SUM(D201:D839)</f>
        <v>1219137817.060914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3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SUM(D202:D840)</f>
        <v>1219104035.060914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3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SUM(D203:D841)</f>
        <v>1219066617.060914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3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SUM(D204:D842)</f>
        <v>1219022390.060914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3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SUM(D205:D843)</f>
        <v>1218981461.060914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3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SUM(D206:D844)</f>
        <v>1218934072.060914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3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SUM(D207:D845)</f>
        <v>1218882669.060914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3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SUM(D208:D846)</f>
        <v>1218833744.060914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3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SUM(D209:D847)</f>
        <v>1218799678.060914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3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SUM(D210:D848)</f>
        <v>1218761961.060914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3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SUM(D211:D849)</f>
        <v>1218717293.060914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3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SUM(D212:D850)</f>
        <v>1218667935.060914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3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SUM(D213:D851)</f>
        <v>1218610617.060914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3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SUM(D214:D852)</f>
        <v>1218549634.060914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3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SUM(D215:D853)</f>
        <v>1218495399.060914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3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SUM(D216:D854)</f>
        <v>1218453464.060914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3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SUM(D217:D855)</f>
        <v>1218407673.060914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3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SUM(D218:D856)</f>
        <v>1218356139.060914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3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SUM(D219:D857)</f>
        <v>1218296446.060914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3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SUM(D220:D858)</f>
        <v>1218230317.060914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3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SUM(D221:D859)</f>
        <v>1218158630.060914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3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SUM(D222:D860)</f>
        <v>1218104398.060914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3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SUM(D223:D861)</f>
        <v>1218059457.060914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3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SUM(D224:D862)</f>
        <v>1218002130.060914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3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SUM(D225:D863)</f>
        <v>1217940058.060914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3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SUM(D226:D864)</f>
        <v>1217876395.060914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3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SUM(D227:D865)</f>
        <v>1217802094.060914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3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SUM(D228:D866)</f>
        <v>1217720680.060914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3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SUM(D229:D867)</f>
        <v>1217641231.060914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3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SUM(D230:D868)</f>
        <v>1217580342.060914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3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SUM(D231:D869)</f>
        <v>1217510501.060914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3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SUM(D232:D870)</f>
        <v>1217435429.060914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3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SUM(D233:D871)</f>
        <v>1217353848.060914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3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SUM(D234:D872)</f>
        <v>1217262318.060914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3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SUM(D235:D873)</f>
        <v>1217160857.060914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3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SUM(D236:D874)</f>
        <v>1217074564.060914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3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SUM(D237:D875)</f>
        <v>1217003243.060914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3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SUM(D238:D876)</f>
        <v>1216914338.060914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3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SUM(D239:D877)</f>
        <v>1216819871.060914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3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SUM(D240:D878)</f>
        <v>1216711482.060914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3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SUM(D241:D879)</f>
        <v>1216593163.060914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3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SUM(D242:D880)</f>
        <v>1216460622.060914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3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SUM(D243:D881)</f>
        <v>1216336232.060914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3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SUM(D244:D882)</f>
        <v>1216233506.060914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3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SUM(D245:D883)</f>
        <v>1216107817.060914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3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SUM(D246:D884)</f>
        <v>1215972164.060914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3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SUM(D247:D885)</f>
        <v>1215829258.060914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3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SUM(D248:D886)</f>
        <v>1215667717.060914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3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SUM(D249:D887)</f>
        <v>1215484190.060914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3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SUM(D250:D888)</f>
        <v>1215326937.060914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3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SUM(D251:D889)</f>
        <v>1215188688.060914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3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SUM(D252:D890)</f>
        <v>1215026539.060914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3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SUM(D253:D891)</f>
        <v>1214869278.060914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3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SUM(D254:D892)</f>
        <v>1214695510.060914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3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SUM(D255:D893)</f>
        <v>1214503324.060914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3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SUM(D256:D894)</f>
        <v>1214299145.060914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3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SUM(D257:D895)</f>
        <v>1214126306.060914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3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SUM(D258:D896)</f>
        <v>1213989679.060914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3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SUM(D259:D897)</f>
        <v>1213817379.060914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3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SUM(D260:D898)</f>
        <v>1213640297.060914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3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SUM(D261:D899)</f>
        <v>1213459394.060914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3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SUM(D262:D900)</f>
        <v>1213351331.060914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3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SUM(D263:D901)</f>
        <v>1213187319.060914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3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SUM(D264:D902)</f>
        <v>1213043946.060914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3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SUM(D265:D903)</f>
        <v>1212905758.060914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3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SUM(D266:D904)</f>
        <v>1212744190.060914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3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SUM(D267:D905)</f>
        <v>1212561914.060914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3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SUM(D268:D906)</f>
        <v>1212358177.060914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3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SUM(D269:D907)</f>
        <v>1212139601.060914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3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SUM(D270:D908)</f>
        <v>1211904329.060914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3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SUM(D271:D909)</f>
        <v>1211691846.060914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3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SUM(D272:D910)</f>
        <v>1211509067.060914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3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SUM(D273:D911)</f>
        <v>1211308982.060914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3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SUM(D274:D912)</f>
        <v>1211099226.060914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3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SUM(D275:D913)</f>
        <v>1210872273.060914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3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SUM(D276:D914)</f>
        <v>1210644959.060914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3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SUM(D277:D915)</f>
        <v>1210398198.060914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3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SUM(D278:D916)</f>
        <v>1210177900.060914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3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SUM(D279:D917)</f>
        <v>1209989999.060914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3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SUM(D280:D918)</f>
        <v>1209790267.060914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3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SUM(D281:D919)</f>
        <v>1209590232.060914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3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SUM(D282:D920)</f>
        <v>1209340059.060914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3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SUM(D283:D921)</f>
        <v>1209102187.060914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3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SUM(D284:D922)</f>
        <v>1208847507.060914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3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SUM(D285:D923)</f>
        <v>1208657857.060914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3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SUM(D286:D924)</f>
        <v>1208469577.060914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3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SUM(D287:D925)</f>
        <v>1208269468.060914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3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SUM(D288:D926)</f>
        <v>1208070388.060914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3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SUM(D289:D927)</f>
        <v>1207838046.060914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3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SUM(D290:D928)</f>
        <v>1207645016.060914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3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SUM(D291:D929)</f>
        <v>1207546176.060914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3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SUM(D292:D930)</f>
        <v>1207385572.060914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3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SUM(D293:D931)</f>
        <v>1207257832.060914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3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SUM(D294:D932)</f>
        <v>1207071441.060914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3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SUM(D295:D933)</f>
        <v>1206871819.060914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3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SUM(D296:D934)</f>
        <v>1206637044.060914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3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SUM(D297:D935)</f>
        <v>1206408631.060914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3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SUM(D298:D936)</f>
        <v>1206242587.060914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3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SUM(D299:D937)</f>
        <v>1206010360.060914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3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SUM(D300:D938)</f>
        <v>1205816023.060914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3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SUM(D301:D939)</f>
        <v>1205625861.060914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3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SUM(D302:D940)</f>
        <v>1205391150.060914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3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SUM(D303:D941)</f>
        <v>1205130177.060914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3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SUM(D304:D942)</f>
        <v>1204855987.060914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3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SUM(D305:D943)</f>
        <v>1204549538.060914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3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SUM(D306:D944)</f>
        <v>1204299844.060914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3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SUM(D307:D945)</f>
        <v>1204079017.060914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3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SUM(D308:D946)</f>
        <v>1203864334.060914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3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SUM(D309:D947)</f>
        <v>1203640706.060914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3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SUM(D310:D948)</f>
        <v>1203402633.060914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3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SUM(D311:D949)</f>
        <v>1203168214.060914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3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SUM(D312:D950)</f>
        <v>1202919408.060914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3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SUM(D313:D951)</f>
        <v>1202716641.060914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3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SUM(D314:D952)</f>
        <v>1202542081.060914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3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SUM(D315:D953)</f>
        <v>1202392753.060914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3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SUM(D316:D954)</f>
        <v>1202218375.060914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3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SUM(D317:D955)</f>
        <v>1202028294.060914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3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SUM(D318:D956)</f>
        <v>1201834536.060914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3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SUM(D319:D957)</f>
        <v>1201642471.060914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3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SUM(D320:D958)</f>
        <v>1201469404.060914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3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SUM(D321:D959)</f>
        <v>1201334222.060914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3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SUM(D322:D960)</f>
        <v>1201181978.060914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3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SUM(D323:D961)</f>
        <v>1201030251.060914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3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SUM(D324:D962)</f>
        <v>1200870220.060914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3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SUM(D325:D963)</f>
        <v>1200707587.060914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3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SUM(D326:D964)</f>
        <v>1200538554.060914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3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SUM(D327:D965)</f>
        <v>1200397822.060914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3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SUM(D328:D966)</f>
        <v>1200290006.060914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3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SUM(D329:D967)</f>
        <v>1200163554.060914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3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SUM(D330:D968)</f>
        <v>1200047327.060914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3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SUM(D331:D969)</f>
        <v>1199933868.060914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3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SUM(D332:D970)</f>
        <v>1199812131.060914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3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SUM(D333:D971)</f>
        <v>1199686006.060914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3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SUM(D334:D972)</f>
        <v>1199580023.060914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3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SUM(D335:D973)</f>
        <v>1199488767.060914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3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SUM(D336:D974)</f>
        <v>1199398421.060914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3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SUM(D337:D975)</f>
        <v>1199302879.060914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3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SUM(D338:D976)</f>
        <v>1199206073.060914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3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SUM(D339:D977)</f>
        <v>1199101829.060914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3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SUM(D340:D978)</f>
        <v>1199001541.060914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3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SUM(D341:D979)</f>
        <v>1198915057.060914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3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SUM(D342:D980)</f>
        <v>1198850760.060914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3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SUM(D343:D981)</f>
        <v>1198797975.060914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3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SUM(D344:D982)</f>
        <v>1198734577.060914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3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SUM(D345:D983)</f>
        <v>1198662937.060914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3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SUM(D346:D984)</f>
        <v>1198594013.060914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3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SUM(D347:D985)</f>
        <v>1198508474.060914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3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SUM(D348:D986)</f>
        <v>1198438857.060914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3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SUM(D349:D987)</f>
        <v>1198381632.060914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3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SUM(D350:D988)</f>
        <v>1198310578.060914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3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SUM(D351:D989)</f>
        <v>1198236874.060914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3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SUM(D352:D990)</f>
        <v>1198161575.060914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3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SUM(D353:D991)</f>
        <v>1198084198.060914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3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SUM(D354:D992)</f>
        <v>1198003573.060914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3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SUM(D355:D993)</f>
        <v>1197939253.060914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3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SUM(D356:D994)</f>
        <v>1197889841.060914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3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SUM(D357:D995)</f>
        <v>1197834660.060914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3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SUM(D358:D996)</f>
        <v>1197777770.060914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3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SUM(D359:D997)</f>
        <v>1197710545.060914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3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SUM(D360:D998)</f>
        <v>1197642224.060914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3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SUM(D361:D999)</f>
        <v>1197572984.060914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3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SUM(D362:D1000)</f>
        <v>1197514756.060914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3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SUM(D363:D1001)</f>
        <v>1197472789.060914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3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SUM(D364:D1002)</f>
        <v>1197427421.060914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3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SUM(D365:D1003)</f>
        <v>1197371738.060914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3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SUM(D366:D1004)</f>
        <v>1197310378.060914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3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SUM(D367:D1005)</f>
        <v>1197247605.060914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3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SUM(D368:D1006)</f>
        <v>1197180820.060914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3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SUM(D369:D1007)</f>
        <v>1197131102.060914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3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SUM(D370:D1008)</f>
        <v>1197094206.060914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3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SUM(D371:D1009)</f>
        <v>1197047439.060914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3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SUM(D372:D1010)</f>
        <v>1196994208.060914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3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SUM(D373:D1011)</f>
        <v>1196930713.060914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3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SUM(D374:D1012)</f>
        <v>1196868084.060914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3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SUM(D375:D1013)</f>
        <v>1196801671.060914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3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SUM(D376:D1014)</f>
        <v>1196745763.060914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3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SUM(D377:D1015)</f>
        <v>1196706258.060914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3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SUM(D378:D1016)</f>
        <v>1196660510.060914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3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SUM(D379:D1017)</f>
        <v>1196601805.060914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3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SUM(D380:D1018)</f>
        <v>1196535267.060914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3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SUM(D381:D1019)</f>
        <v>1196468221.060914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3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SUM(D382:D1020)</f>
        <v>1196391245.060914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3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SUM(D383:D1021)</f>
        <v>1196327586.060914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3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SUM(D384:D1022)</f>
        <v>1196283490.060914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3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SUM(D385:D1023)</f>
        <v>1196223292.060914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3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SUM(D386:D1024)</f>
        <v>1196160833.060914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3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SUM(D387:D1025)</f>
        <v>1196092077.060914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3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SUM(D388:D1026)</f>
        <v>1196047826.060914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3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SUM(D389:D1027)</f>
        <v>1195977802.060914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3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SUM(D390:D1028)</f>
        <v>1195911648.060914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3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SUM(D391:D1029)</f>
        <v>1195874665.060914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3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SUM(D392:D1030)</f>
        <v>1195817021.060914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3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SUM(D393:D1031)</f>
        <v>1195754738.060914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3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SUM(D394:D1032)</f>
        <v>1195679555.060914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3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SUM(D395:D1033)</f>
        <v>1195599394.060914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3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SUM(D396:D1034)</f>
        <v>1195514026.060914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3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SUM(D397:D1035)</f>
        <v>1195447246.060914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3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SUM(D398:D1036)</f>
        <v>1195399372.060914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3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SUM(D399:D1037)</f>
        <v>1195342850.060914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3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SUM(D400:D1038)</f>
        <v>1195265130.060914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3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SUM(D401:D1039)</f>
        <v>1195186691.060914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3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SUM(D402:D1040)</f>
        <v>1195112212.060914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3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SUM(D403:D1041)</f>
        <v>1195030439.060914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3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SUM(D404:D1042)</f>
        <v>1194966858.060914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3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SUM(D405:D1043)</f>
        <v>1194923677.060914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3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SUM(D406:D1044)</f>
        <v>1194872027.060914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3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SUM(D407:D1045)</f>
        <v>1194811710.060914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3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SUM(D408:D1046)</f>
        <v>1194746653.060914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3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SUM(D409:D1047)</f>
        <v>1194679583.060914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3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SUM(D410:D1048)</f>
        <v>1194613068.060914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3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SUM(D411:D1049)</f>
        <v>1194559788.060914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3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SUM(D412:D1050)</f>
        <v>1194525052.060914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3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SUM(D413:D1051)</f>
        <v>1194477596.060914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3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SUM(D414:D1052)</f>
        <v>1194425550.060914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3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SUM(D415:D1053)</f>
        <v>1194368946.060914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3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SUM(D416:D1054)</f>
        <v>1194309677.060914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3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SUM(D417:D1055)</f>
        <v>1194249771.060914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3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SUM(D418:D1056)</f>
        <v>1194207737.060914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3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SUM(D419:D1057)</f>
        <v>1194177036.060914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3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SUM(D420:D1058)</f>
        <v>1194136582.060914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3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SUM(D421:D1059)</f>
        <v>1194094228.060914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3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SUM(D422:D1060)</f>
        <v>1194048099.060914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3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SUM(D423:D1061)</f>
        <v>1194000280.060914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3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SUM(D424:D1062)</f>
        <v>1193950789.060914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3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SUM(D425:D1063)</f>
        <v>1193915034.060914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3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SUM(D426:D1064)</f>
        <v>1193892834.060914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3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SUM(D427:D1065)</f>
        <v>1193862682.060914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3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SUM(D428:D1066)</f>
        <v>1193827778.060914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3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SUM(D429:D1067)</f>
        <v>1193791962.060914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3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SUM(D430:D1068)</f>
        <v>1193752137.060914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3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SUM(D431:D1069)</f>
        <v>1193713042.060914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3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SUM(D432:D1070)</f>
        <v>1193687400.060914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3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SUM(D433:D1071)</f>
        <v>1193669566.060914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3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SUM(D434:D1072)</f>
        <v>1193644536.060914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3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SUM(D435:D1073)</f>
        <v>1193617030.060914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3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SUM(D436:D1074)</f>
        <v>1193588489.060914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3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SUM(D437:D1075)</f>
        <v>1193558275.060914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3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SUM(D438:D1076)</f>
        <v>1193529261.060914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3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SUM(D439:D1077)</f>
        <v>1193509622.060914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3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SUM(D440:D1078)</f>
        <v>1193496081.060914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3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SUM(D441:D1079)</f>
        <v>1193475715.060914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3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SUM(D442:D1080)</f>
        <v>1193452977.060914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719" si="399">+BW470+1</f>
        <v>462</v>
      </c>
    </row>
    <row r="472" spans="2:75" x14ac:dyDescent="0.3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SUM(D443:D1081)</f>
        <v>1193429477.060914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3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SUM(D444:D1082)</f>
        <v>1193405084.060914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3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SUM(D445:D1083)</f>
        <v>1193382271.060914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3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SUM(D446:D1084)</f>
        <v>1193369610.060914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3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SUM(D447:D1085)</f>
        <v>1193361860.060914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3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SUM(D448:D1086)</f>
        <v>1193356625.060914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3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SUM(D449:D1087)</f>
        <v>1193343649.060914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3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SUM(D450:D1088)</f>
        <v>1193326675.060914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3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SUM(D451:D1089)</f>
        <v>1193308854.060914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3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SUM(D452:D1090)</f>
        <v>1193291929.060914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3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SUM(D453:D1091)</f>
        <v>1193280326.060914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3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SUM(D454:D1092)</f>
        <v>1193273918.060914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3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SUM(D455:D1093)</f>
        <v>1193261635.060914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3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SUM(D456:D1094)</f>
        <v>1193248093.060914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3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SUM(D457:D1095)</f>
        <v>1193233892.060914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3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SUM(D458:D1096)</f>
        <v>1193217128.060914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3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SUM(D459:D1097)</f>
        <v>1193200983.060914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3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SUM(D460:D1098)</f>
        <v>1193191556.060914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3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SUM(D461:D1099)</f>
        <v>1193186271.060914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3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SUM(D462:D1100)</f>
        <v>1193174750.060914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3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SUM(D463:D1101)</f>
        <v>1193162170.060914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3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SUM(D464:D1102)</f>
        <v>1193148107.060914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3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SUM(D465:D1103)</f>
        <v>1193134374.060914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3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SUM(D466:D1104)</f>
        <v>1193120985.060914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3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SUM(D467:D1105)</f>
        <v>1193113203.060914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3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SUM(D468:D1106)</f>
        <v>1193108781.060914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3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SUM(D469:D1107)</f>
        <v>1193099026.060914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3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SUM(D470:D1108)</f>
        <v>1193086152.060914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3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SUM(D471:D1109)</f>
        <v>1193072787.060914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3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SUM(D472:D1110)</f>
        <v>1193057327.060914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3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SUM(D473:D1111)</f>
        <v>1193041790.060914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3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SUM(D474:D1112)</f>
        <v>1193035204.060914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3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SUM(D475:D1113)</f>
        <v>1193027898.060914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3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SUM(D476:D1114)</f>
        <v>1193015916.060914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3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SUM(D477:D1115)</f>
        <v>1193004489.060914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3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SUM(D478:D1116)</f>
        <v>1192990292.060914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3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SUM(D479:D1117)</f>
        <v>1192973343.060914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3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SUM(D480:D1118)</f>
        <v>1192954944.060914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3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SUM(D481:D1119)</f>
        <v>1192946966.060914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3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SUM(D482:D1120)</f>
        <v>1192941217.060914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3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SUM(D483:D1121)</f>
        <v>1192936085.060914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3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SUM(D484:D1122)</f>
        <v>1192924473.060914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3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SUM(D485:D1123)</f>
        <v>1192907661.060914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3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SUM(D486:D1124)</f>
        <v>1192888314.060914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3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SUM(D487:D1125)</f>
        <v>1192861077.060914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3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SUM(D488:D1126)</f>
        <v>1192846542.060914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3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SUM(D489:D1127)</f>
        <v>1192839900.060914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3">
      <c r="B519" s="158">
        <f t="shared" ref="B519:B722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SUM(D490:D1128)</f>
        <v>1192819904.060914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3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SUM(D491:D1129)</f>
        <v>1192780150.060914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3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SUM(D492:D1130)</f>
        <v>1192744703.060914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3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SUM(D493:D1131)</f>
        <v>1192708029.060914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3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SUM(D494:D1132)</f>
        <v>1192667500.060914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3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SUM(D495:D1133)</f>
        <v>1192643419.060914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3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SUM(D496:D1134)</f>
        <v>1192621141.060914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3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SUM(D497:D1135)</f>
        <v>1192588565.060914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3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SUM(D498:D1136)</f>
        <v>1192544333.060914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3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SUM(D499:D1137)</f>
        <v>1192487808.060914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3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SUM(D500:D1138)</f>
        <v>1192426157.060914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3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SUM(D501:D1139)</f>
        <v>1192358672.060914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3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SUM(D502:D1140)</f>
        <v>1192321893.060914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3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SUM(D503:D1141)</f>
        <v>1192308075.060914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3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SUM(D504:D1142)</f>
        <v>1192272259.060914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3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SUM(D505:D1143)</f>
        <v>1192210678.060914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3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SUM(D506:D1144)</f>
        <v>1192126144.060914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3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SUM(D507:D1145)</f>
        <v>1192041631.060914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3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SUM(D508:D1146)</f>
        <v>1191940533.060914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3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SUM(D509:D1147)</f>
        <v>1191888635.060914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3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SUM(D510:D1148)</f>
        <v>1191866867.060914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3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SUM(D511:D1149)</f>
        <v>1191810498.060914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3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SUM(D512:D1150)</f>
        <v>1191705740.060914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3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SUM(D513:D1151)</f>
        <v>1191593461.060914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3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SUM(D514:D1152)</f>
        <v>1191472516.060914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3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SUM(D515:D1153)</f>
        <v>1191341810.060914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3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SUM(D516:D1154)</f>
        <v>1191272860.060914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3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SUM(D517:D1155)</f>
        <v>1191248470.060914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3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SUM(D518:D1156)</f>
        <v>1191146095.060914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3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SUM(D519:D1157)</f>
        <v>1191044841.060914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3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SUM(D520:D1158)</f>
        <v>1190900206.060914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3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SUM(D521:D1159)</f>
        <v>1190756669.060914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3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SUM(D522:D1160)</f>
        <v>1190601372.060914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3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36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SUM(D523:D1161)</f>
        <v>1190530237.060914</v>
      </c>
      <c r="AI552" s="213">
        <f t="shared" ref="AI552:AI580" si="484">+(AG552-AG545)/AG545</f>
        <v>0.15595544130248501</v>
      </c>
      <c r="AJ552" s="50"/>
      <c r="AK552" s="111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86">+AL552/AP551</f>
        <v>5.9939066012698093E-3</v>
      </c>
      <c r="AS552" s="25"/>
      <c r="AT552" s="25"/>
      <c r="AU552" s="24"/>
      <c r="AV552" s="298">
        <f t="shared" ref="AV552:AV583" si="487">+AP552/H552</f>
        <v>0.79849562212016001</v>
      </c>
      <c r="AW552" s="298"/>
      <c r="AX552" s="24">
        <f t="shared" ref="AX552:AX583" si="488">+AP552/BW552</f>
        <v>59047.707182320439</v>
      </c>
      <c r="AY552" s="308"/>
      <c r="AZ552" s="111"/>
      <c r="BA552" s="65">
        <f t="shared" ref="BA552:BA583" si="489">+BC552-BC551</f>
        <v>3507865</v>
      </c>
      <c r="BB552" s="66"/>
      <c r="BC552" s="66">
        <v>609706717</v>
      </c>
      <c r="BD552" s="66"/>
      <c r="BE552" s="66">
        <f t="shared" ref="BE552:BE583" si="490">+D552</f>
        <v>109432</v>
      </c>
      <c r="BF552" s="66"/>
      <c r="BG552" s="144">
        <f t="shared" ref="BG552:BG583" si="491">+BE552/BA552</f>
        <v>3.1196183433512978E-2</v>
      </c>
      <c r="BH552" s="66"/>
      <c r="BI552" s="170"/>
      <c r="BJ552" s="66"/>
      <c r="BK552" s="66">
        <f t="shared" ref="BK552:BK580" si="492">SUM(BA546:BA552)</f>
        <v>16335497</v>
      </c>
      <c r="BL552" s="66"/>
      <c r="BM552" s="144">
        <f t="shared" ref="BM552:BM580" si="493">+Q552/BK552</f>
        <v>5.034300456239562E-2</v>
      </c>
      <c r="BN552" s="65">
        <f t="shared" ref="BN552:BN583" si="494">+BC552/BW552</f>
        <v>1122848.4659300183</v>
      </c>
      <c r="BO552" s="66"/>
      <c r="BP552" s="66">
        <f t="shared" ref="BP552:BP583" si="495">+BP551+BE552</f>
        <v>39247162</v>
      </c>
      <c r="BQ552" s="66"/>
      <c r="BR552" s="435">
        <f t="shared" ref="BR552:BR583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3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36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SUM(D524:D1162)</f>
        <v>1190499354.060914</v>
      </c>
      <c r="AI553" s="213">
        <f t="shared" si="484"/>
        <v>0.36874530428249436</v>
      </c>
      <c r="AJ553" s="50"/>
      <c r="AK553" s="111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86"/>
        <v>3.5517368123693096E-3</v>
      </c>
      <c r="AS553" s="25"/>
      <c r="AT553" s="25"/>
      <c r="AU553" s="24"/>
      <c r="AV553" s="298">
        <f t="shared" si="487"/>
        <v>0.79850667801198816</v>
      </c>
      <c r="AW553" s="298"/>
      <c r="AX553" s="24">
        <f t="shared" si="488"/>
        <v>59148.5</v>
      </c>
      <c r="AY553" s="308"/>
      <c r="AZ553" s="111"/>
      <c r="BA553" s="65">
        <f t="shared" si="489"/>
        <v>1509314</v>
      </c>
      <c r="BB553" s="66"/>
      <c r="BC553" s="66">
        <v>611216031</v>
      </c>
      <c r="BD553" s="66"/>
      <c r="BE553" s="66">
        <f t="shared" si="490"/>
        <v>142059</v>
      </c>
      <c r="BF553" s="66"/>
      <c r="BG553" s="144">
        <f t="shared" si="491"/>
        <v>9.4121567811601831E-2</v>
      </c>
      <c r="BH553" s="66"/>
      <c r="BI553" s="170"/>
      <c r="BJ553" s="66"/>
      <c r="BK553" s="66">
        <f t="shared" si="492"/>
        <v>13887767</v>
      </c>
      <c r="BL553" s="66"/>
      <c r="BM553" s="144">
        <f t="shared" si="493"/>
        <v>6.1108528102466003E-2</v>
      </c>
      <c r="BN553" s="65">
        <f t="shared" si="494"/>
        <v>1123558.8805147058</v>
      </c>
      <c r="BO553" s="66"/>
      <c r="BP553" s="66">
        <f t="shared" si="495"/>
        <v>39389221</v>
      </c>
      <c r="BQ553" s="66"/>
      <c r="BR553" s="435">
        <f t="shared" si="496"/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3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36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SUM(D525:D1163)</f>
        <v>1190395657.060914</v>
      </c>
      <c r="AI554" s="213">
        <f t="shared" si="484"/>
        <v>0.40960000000000002</v>
      </c>
      <c r="AJ554" s="50"/>
      <c r="AK554" s="111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86"/>
        <v>2.9306844338452221E-3</v>
      </c>
      <c r="AS554" s="25"/>
      <c r="AT554" s="25"/>
      <c r="AU554" s="24"/>
      <c r="AV554" s="298">
        <f t="shared" si="487"/>
        <v>0.79759068971309155</v>
      </c>
      <c r="AW554" s="298"/>
      <c r="AX554" s="24">
        <f t="shared" si="488"/>
        <v>59212.998165137615</v>
      </c>
      <c r="AY554" s="308"/>
      <c r="AZ554" s="111"/>
      <c r="BA554" s="65">
        <f t="shared" si="489"/>
        <v>2550940</v>
      </c>
      <c r="BB554" s="66"/>
      <c r="BC554" s="66">
        <v>613766971</v>
      </c>
      <c r="BD554" s="66"/>
      <c r="BE554" s="66">
        <f t="shared" si="490"/>
        <v>164509</v>
      </c>
      <c r="BF554" s="66"/>
      <c r="BG554" s="144">
        <f t="shared" si="491"/>
        <v>6.4489560710953603E-2</v>
      </c>
      <c r="BH554" s="66"/>
      <c r="BI554" s="170"/>
      <c r="BJ554" s="66"/>
      <c r="BK554" s="66">
        <f t="shared" si="492"/>
        <v>14749701</v>
      </c>
      <c r="BL554" s="66"/>
      <c r="BM554" s="144">
        <f t="shared" si="493"/>
        <v>5.7995141732025621E-2</v>
      </c>
      <c r="BN554" s="65">
        <f t="shared" si="494"/>
        <v>1126177.9284403669</v>
      </c>
      <c r="BO554" s="66"/>
      <c r="BP554" s="66">
        <f t="shared" si="495"/>
        <v>39553730</v>
      </c>
      <c r="BQ554" s="66"/>
      <c r="BR554" s="435">
        <f t="shared" si="496"/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3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36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SUM(D526:D1164)</f>
        <v>1190251363.060914</v>
      </c>
      <c r="AI555" s="213">
        <f t="shared" si="484"/>
        <v>0.33070866141732286</v>
      </c>
      <c r="AJ555" s="50"/>
      <c r="AK555" s="111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86"/>
        <v>2.3749434633184309E-3</v>
      </c>
      <c r="AS555" s="25"/>
      <c r="AT555" s="25"/>
      <c r="AU555" s="24"/>
      <c r="AV555" s="298">
        <f t="shared" si="487"/>
        <v>0.7965095409344809</v>
      </c>
      <c r="AW555" s="298"/>
      <c r="AX555" s="24">
        <f t="shared" si="488"/>
        <v>59244.919413919415</v>
      </c>
      <c r="AY555" s="308"/>
      <c r="AZ555" s="111"/>
      <c r="BA555" s="65">
        <f t="shared" si="489"/>
        <v>1917422</v>
      </c>
      <c r="BB555" s="66"/>
      <c r="BC555" s="66">
        <v>615684393</v>
      </c>
      <c r="BD555" s="66"/>
      <c r="BE555" s="66">
        <f t="shared" si="490"/>
        <v>151142</v>
      </c>
      <c r="BF555" s="66"/>
      <c r="BG555" s="144">
        <f t="shared" si="491"/>
        <v>7.8825631498960588E-2</v>
      </c>
      <c r="BH555" s="66"/>
      <c r="BI555" s="170"/>
      <c r="BJ555" s="66"/>
      <c r="BK555" s="66">
        <f t="shared" si="492"/>
        <v>14790703</v>
      </c>
      <c r="BL555" s="66"/>
      <c r="BM555" s="144">
        <f t="shared" si="493"/>
        <v>5.7184908655119368E-2</v>
      </c>
      <c r="BN555" s="65">
        <f t="shared" si="494"/>
        <v>1127627.0934065934</v>
      </c>
      <c r="BO555" s="66"/>
      <c r="BP555" s="66">
        <f t="shared" si="495"/>
        <v>39704872</v>
      </c>
      <c r="BQ555" s="66"/>
      <c r="BR555" s="435">
        <f t="shared" si="496"/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3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36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SUM(D527:D1165)</f>
        <v>1190093236.060914</v>
      </c>
      <c r="AI556" s="213">
        <f t="shared" si="484"/>
        <v>0.31009615384615385</v>
      </c>
      <c r="AJ556" s="50"/>
      <c r="AK556" s="111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86"/>
        <v>2.6722125691308256E-3</v>
      </c>
      <c r="AS556" s="25"/>
      <c r="AT556" s="25"/>
      <c r="AU556" s="24"/>
      <c r="AV556" s="298">
        <f t="shared" si="487"/>
        <v>0.79553988782832163</v>
      </c>
      <c r="AW556" s="298"/>
      <c r="AX556" s="24">
        <f t="shared" si="488"/>
        <v>59294.636197440588</v>
      </c>
      <c r="AY556" s="308"/>
      <c r="AZ556" s="111"/>
      <c r="BA556" s="65">
        <f t="shared" si="489"/>
        <v>2140934</v>
      </c>
      <c r="BB556" s="66"/>
      <c r="BC556" s="66">
        <v>617825327</v>
      </c>
      <c r="BD556" s="66"/>
      <c r="BE556" s="66">
        <f t="shared" si="490"/>
        <v>158156</v>
      </c>
      <c r="BF556" s="66"/>
      <c r="BG556" s="144">
        <f t="shared" si="491"/>
        <v>7.3872431378080777E-2</v>
      </c>
      <c r="BH556" s="66"/>
      <c r="BI556" s="170"/>
      <c r="BJ556" s="66"/>
      <c r="BK556" s="66">
        <f t="shared" si="492"/>
        <v>15031294</v>
      </c>
      <c r="BL556" s="66"/>
      <c r="BM556" s="144">
        <f t="shared" si="493"/>
        <v>5.5406806626229252E-2</v>
      </c>
      <c r="BN556" s="65">
        <f t="shared" si="494"/>
        <v>1129479.5740402194</v>
      </c>
      <c r="BO556" s="66"/>
      <c r="BP556" s="66">
        <f t="shared" si="495"/>
        <v>39863028</v>
      </c>
      <c r="BQ556" s="66"/>
      <c r="BR556" s="435">
        <f t="shared" si="496"/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3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36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SUM(D528:D1166)</f>
        <v>1189938319.060914</v>
      </c>
      <c r="AI557" s="213">
        <f t="shared" si="484"/>
        <v>0.30258157515397721</v>
      </c>
      <c r="AJ557" s="50"/>
      <c r="AK557" s="111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86"/>
        <v>1.5126024822096551E-3</v>
      </c>
      <c r="AS557" s="25"/>
      <c r="AT557" s="25"/>
      <c r="AU557" s="24"/>
      <c r="AV557" s="298">
        <f t="shared" si="487"/>
        <v>0.79548358112789985</v>
      </c>
      <c r="AW557" s="298"/>
      <c r="AX557" s="24">
        <f t="shared" si="488"/>
        <v>59275.959854014596</v>
      </c>
      <c r="AY557" s="308"/>
      <c r="AZ557" s="111"/>
      <c r="BA557" s="65">
        <f t="shared" si="489"/>
        <v>1161730</v>
      </c>
      <c r="BB557" s="66"/>
      <c r="BC557" s="66">
        <v>618987057</v>
      </c>
      <c r="BD557" s="66"/>
      <c r="BE557" s="66">
        <f t="shared" si="490"/>
        <v>64559</v>
      </c>
      <c r="BF557" s="66"/>
      <c r="BG557" s="144">
        <f t="shared" si="491"/>
        <v>5.5571432260508036E-2</v>
      </c>
      <c r="BH557" s="66"/>
      <c r="BI557" s="170"/>
      <c r="BJ557" s="66"/>
      <c r="BK557" s="66">
        <f t="shared" si="492"/>
        <v>13931615</v>
      </c>
      <c r="BL557" s="66"/>
      <c r="BM557" s="144">
        <f t="shared" si="493"/>
        <v>5.9239865586294196E-2</v>
      </c>
      <c r="BN557" s="65">
        <f t="shared" si="494"/>
        <v>1129538.4251824818</v>
      </c>
      <c r="BO557" s="66"/>
      <c r="BP557" s="66">
        <f t="shared" si="495"/>
        <v>39927587</v>
      </c>
      <c r="BQ557" s="66"/>
      <c r="BR557" s="435">
        <f t="shared" si="496"/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3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36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SUM(D529:D1167)</f>
        <v>1189787211.060914</v>
      </c>
      <c r="AI558" s="213">
        <f t="shared" si="484"/>
        <v>0.33892215568862277</v>
      </c>
      <c r="AJ558" s="50"/>
      <c r="AK558" s="111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86"/>
        <v>6.393761506323294E-4</v>
      </c>
      <c r="AS558" s="25"/>
      <c r="AT558" s="25"/>
      <c r="AU558" s="24"/>
      <c r="AV558" s="298">
        <f t="shared" si="487"/>
        <v>0.79528139004560239</v>
      </c>
      <c r="AW558" s="298"/>
      <c r="AX558" s="24">
        <f t="shared" si="488"/>
        <v>59205.819672131147</v>
      </c>
      <c r="AY558" s="308"/>
      <c r="AZ558" s="111"/>
      <c r="BA558" s="65">
        <f t="shared" si="489"/>
        <v>938244</v>
      </c>
      <c r="BB558" s="66"/>
      <c r="BC558" s="66">
        <v>619925301</v>
      </c>
      <c r="BD558" s="66"/>
      <c r="BE558" s="66">
        <f t="shared" si="490"/>
        <v>36497</v>
      </c>
      <c r="BF558" s="66"/>
      <c r="BG558" s="144">
        <f t="shared" si="491"/>
        <v>3.8899262878313107E-2</v>
      </c>
      <c r="BH558" s="66"/>
      <c r="BI558" s="170"/>
      <c r="BJ558" s="66"/>
      <c r="BK558" s="66">
        <f t="shared" si="492"/>
        <v>13726449</v>
      </c>
      <c r="BL558" s="66"/>
      <c r="BM558" s="144">
        <f t="shared" si="493"/>
        <v>6.0201586003779999E-2</v>
      </c>
      <c r="BN558" s="65">
        <f t="shared" si="494"/>
        <v>1129189.9836065574</v>
      </c>
      <c r="BO558" s="66"/>
      <c r="BP558" s="66">
        <f t="shared" si="495"/>
        <v>39964084</v>
      </c>
      <c r="BQ558" s="66"/>
      <c r="BR558" s="435">
        <f t="shared" si="496"/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3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36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SUM(D530:D1168)</f>
        <v>1189642128.060914</v>
      </c>
      <c r="AI559" s="213">
        <f t="shared" si="484"/>
        <v>0.23461823573017049</v>
      </c>
      <c r="AJ559" s="50"/>
      <c r="AK559" s="111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86"/>
        <v>5.2912572746826965E-3</v>
      </c>
      <c r="AS559" s="25"/>
      <c r="AT559" s="25"/>
      <c r="AU559" s="24"/>
      <c r="AV559" s="298">
        <f t="shared" si="487"/>
        <v>0.79780929007386114</v>
      </c>
      <c r="AW559" s="298"/>
      <c r="AX559" s="24">
        <f t="shared" si="488"/>
        <v>59410.876363636366</v>
      </c>
      <c r="AY559" s="308"/>
      <c r="AZ559" s="111"/>
      <c r="BA559" s="65">
        <f t="shared" si="489"/>
        <v>3246880</v>
      </c>
      <c r="BB559" s="66"/>
      <c r="BC559" s="66">
        <v>623172181</v>
      </c>
      <c r="BD559" s="66"/>
      <c r="BE559" s="66">
        <f t="shared" si="490"/>
        <v>86072</v>
      </c>
      <c r="BF559" s="66"/>
      <c r="BG559" s="144">
        <f t="shared" si="491"/>
        <v>2.6509141083132116E-2</v>
      </c>
      <c r="BH559" s="66"/>
      <c r="BI559" s="170"/>
      <c r="BJ559" s="66"/>
      <c r="BK559" s="66">
        <f t="shared" si="492"/>
        <v>13465464</v>
      </c>
      <c r="BL559" s="66"/>
      <c r="BM559" s="144">
        <f t="shared" si="493"/>
        <v>5.9633593019891476E-2</v>
      </c>
      <c r="BN559" s="65">
        <f t="shared" si="494"/>
        <v>1133040.3290909091</v>
      </c>
      <c r="BO559" s="66"/>
      <c r="BP559" s="66">
        <f t="shared" si="495"/>
        <v>40050156</v>
      </c>
      <c r="BQ559" s="66"/>
      <c r="BR559" s="435">
        <f t="shared" si="496"/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3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36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SUM(D531:D1169)</f>
        <v>1189542945.060914</v>
      </c>
      <c r="AI560" s="213">
        <f t="shared" si="484"/>
        <v>9.6278405972115497E-2</v>
      </c>
      <c r="AJ560" s="50"/>
      <c r="AK560" s="111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86"/>
        <v>4.7142577076949056E-3</v>
      </c>
      <c r="AS560" s="25"/>
      <c r="AT560" s="25"/>
      <c r="AU560" s="24"/>
      <c r="AV560" s="298">
        <f t="shared" si="487"/>
        <v>0.79921744913111403</v>
      </c>
      <c r="AW560" s="298"/>
      <c r="AX560" s="24">
        <f t="shared" si="488"/>
        <v>59582.622504537205</v>
      </c>
      <c r="AY560" s="308"/>
      <c r="AZ560" s="111"/>
      <c r="BA560" s="65">
        <f t="shared" si="489"/>
        <v>1840361</v>
      </c>
      <c r="BB560" s="66"/>
      <c r="BC560" s="66">
        <v>625012542</v>
      </c>
      <c r="BD560" s="66"/>
      <c r="BE560" s="66">
        <f t="shared" si="490"/>
        <v>120579</v>
      </c>
      <c r="BF560" s="66"/>
      <c r="BG560" s="144">
        <f t="shared" si="491"/>
        <v>6.5519210633131222E-2</v>
      </c>
      <c r="BH560" s="66"/>
      <c r="BI560" s="170"/>
      <c r="BJ560" s="66"/>
      <c r="BK560" s="66">
        <f t="shared" si="492"/>
        <v>13796511</v>
      </c>
      <c r="BL560" s="66"/>
      <c r="BM560" s="144">
        <f t="shared" si="493"/>
        <v>5.6645770803937318E-2</v>
      </c>
      <c r="BN560" s="65">
        <f t="shared" si="494"/>
        <v>1134324.0326678767</v>
      </c>
      <c r="BO560" s="66"/>
      <c r="BP560" s="66">
        <f t="shared" si="495"/>
        <v>40170735</v>
      </c>
      <c r="BQ560" s="66"/>
      <c r="BR560" s="435">
        <f t="shared" si="496"/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3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36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SUM(D532:D1170)</f>
        <v>1189431811.060914</v>
      </c>
      <c r="AI561" s="213">
        <f t="shared" si="484"/>
        <v>2.4868434630069138E-2</v>
      </c>
      <c r="AJ561" s="50"/>
      <c r="AK561" s="111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86"/>
        <v>3.5890621466173112E-3</v>
      </c>
      <c r="AS561" s="25"/>
      <c r="AT561" s="25"/>
      <c r="AU561" s="24"/>
      <c r="AV561" s="298">
        <f t="shared" si="487"/>
        <v>0.79948527750849507</v>
      </c>
      <c r="AW561" s="298"/>
      <c r="AX561" s="24">
        <f t="shared" si="488"/>
        <v>59688.141304347824</v>
      </c>
      <c r="AY561" s="308"/>
      <c r="AZ561" s="111"/>
      <c r="BA561" s="65">
        <f t="shared" si="489"/>
        <v>2041090</v>
      </c>
      <c r="BB561" s="66"/>
      <c r="BC561" s="66">
        <v>627053632</v>
      </c>
      <c r="BD561" s="66"/>
      <c r="BE561" s="66">
        <f t="shared" si="490"/>
        <v>133620</v>
      </c>
      <c r="BF561" s="66"/>
      <c r="BG561" s="144">
        <f t="shared" si="491"/>
        <v>6.5465021140665033E-2</v>
      </c>
      <c r="BH561" s="66"/>
      <c r="BI561" s="170"/>
      <c r="BJ561" s="66"/>
      <c r="BK561" s="66">
        <f t="shared" si="492"/>
        <v>13286661</v>
      </c>
      <c r="BL561" s="66"/>
      <c r="BM561" s="144">
        <f t="shared" si="493"/>
        <v>5.649463021597375E-2</v>
      </c>
      <c r="BN561" s="65">
        <f t="shared" si="494"/>
        <v>1135966.7246376812</v>
      </c>
      <c r="BO561" s="66"/>
      <c r="BP561" s="66">
        <f t="shared" si="495"/>
        <v>40304355</v>
      </c>
      <c r="BQ561" s="66"/>
      <c r="BR561" s="435">
        <f t="shared" si="496"/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3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36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SUM(D533:D1171)</f>
        <v>1189284192.060914</v>
      </c>
      <c r="AI562" s="213">
        <f t="shared" si="484"/>
        <v>4.17315478044223E-2</v>
      </c>
      <c r="AJ562" s="50"/>
      <c r="AK562" s="111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86"/>
        <v>2.6001996973763451E-3</v>
      </c>
      <c r="AS562" s="25"/>
      <c r="AT562" s="25"/>
      <c r="AU562" s="24"/>
      <c r="AV562" s="298">
        <f t="shared" si="487"/>
        <v>0.79909257637788966</v>
      </c>
      <c r="AW562" s="298"/>
      <c r="AX562" s="24">
        <f t="shared" si="488"/>
        <v>59735.126582278484</v>
      </c>
      <c r="AY562" s="308"/>
      <c r="AZ562" s="111"/>
      <c r="BA562" s="65">
        <f t="shared" si="489"/>
        <v>1964598</v>
      </c>
      <c r="BB562" s="66"/>
      <c r="BC562" s="66">
        <v>629018230</v>
      </c>
      <c r="BD562" s="66"/>
      <c r="BE562" s="66">
        <f t="shared" si="490"/>
        <v>127463</v>
      </c>
      <c r="BF562" s="66"/>
      <c r="BG562" s="144">
        <f t="shared" si="491"/>
        <v>6.4879939814659282E-2</v>
      </c>
      <c r="BH562" s="66"/>
      <c r="BI562" s="170"/>
      <c r="BJ562" s="66"/>
      <c r="BK562" s="66">
        <f t="shared" si="492"/>
        <v>13333837</v>
      </c>
      <c r="BL562" s="66"/>
      <c r="BM562" s="144">
        <f t="shared" si="493"/>
        <v>5.4518890548909515E-2</v>
      </c>
      <c r="BN562" s="65">
        <f t="shared" si="494"/>
        <v>1137465.1537070523</v>
      </c>
      <c r="BO562" s="66"/>
      <c r="BP562" s="66">
        <f t="shared" si="495"/>
        <v>40431818</v>
      </c>
      <c r="BQ562" s="66"/>
      <c r="BR562" s="435">
        <f t="shared" si="496"/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3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36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SUM(D534:D1172)</f>
        <v>1189112455.060914</v>
      </c>
      <c r="AI563" s="213">
        <f t="shared" si="484"/>
        <v>2.9663608562691131E-2</v>
      </c>
      <c r="AJ563" s="50"/>
      <c r="AK563" s="111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86"/>
        <v>2.4056772627202212E-3</v>
      </c>
      <c r="AS563" s="25"/>
      <c r="AT563" s="25"/>
      <c r="AU563" s="24"/>
      <c r="AV563" s="298">
        <f t="shared" si="487"/>
        <v>0.79848445385670141</v>
      </c>
      <c r="AW563" s="298"/>
      <c r="AX563" s="24">
        <f t="shared" si="488"/>
        <v>59770.74548736462</v>
      </c>
      <c r="AY563" s="308"/>
      <c r="AZ563" s="111"/>
      <c r="BA563" s="65">
        <f t="shared" si="489"/>
        <v>2139205</v>
      </c>
      <c r="BB563" s="66"/>
      <c r="BC563" s="66">
        <v>631157435</v>
      </c>
      <c r="BD563" s="66"/>
      <c r="BE563" s="66">
        <f t="shared" si="490"/>
        <v>131007</v>
      </c>
      <c r="BF563" s="66"/>
      <c r="BG563" s="144">
        <f t="shared" si="491"/>
        <v>6.1240975035118189E-2</v>
      </c>
      <c r="BH563" s="66"/>
      <c r="BI563" s="170"/>
      <c r="BJ563" s="66"/>
      <c r="BK563" s="66">
        <f t="shared" si="492"/>
        <v>13332108</v>
      </c>
      <c r="BL563" s="66"/>
      <c r="BM563" s="144">
        <f t="shared" si="493"/>
        <v>5.2489598794129178E-2</v>
      </c>
      <c r="BN563" s="65">
        <f t="shared" si="494"/>
        <v>1139273.3483754513</v>
      </c>
      <c r="BO563" s="66"/>
      <c r="BP563" s="66">
        <f t="shared" si="495"/>
        <v>40562825</v>
      </c>
      <c r="BQ563" s="66"/>
      <c r="BR563" s="435">
        <f t="shared" si="496"/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3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36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SUM(D535:D1173)</f>
        <v>1188935249.060914</v>
      </c>
      <c r="AI564" s="213">
        <f t="shared" si="484"/>
        <v>5.1006036217303825E-2</v>
      </c>
      <c r="AJ564" s="50"/>
      <c r="AK564" s="111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86"/>
        <v>1.7407668343359961E-3</v>
      </c>
      <c r="AS564" s="25"/>
      <c r="AT564" s="25"/>
      <c r="AU564" s="24"/>
      <c r="AV564" s="298">
        <f t="shared" si="487"/>
        <v>0.79824253797090294</v>
      </c>
      <c r="AW564" s="298"/>
      <c r="AX564" s="24">
        <f t="shared" si="488"/>
        <v>59766.909909909911</v>
      </c>
      <c r="AY564" s="308"/>
      <c r="AZ564" s="111"/>
      <c r="BA564" s="65">
        <f t="shared" si="489"/>
        <v>1512631</v>
      </c>
      <c r="BB564" s="66"/>
      <c r="BC564" s="66">
        <v>632670066</v>
      </c>
      <c r="BD564" s="66"/>
      <c r="BE564" s="66">
        <f t="shared" si="490"/>
        <v>84779</v>
      </c>
      <c r="BF564" s="66"/>
      <c r="BG564" s="144">
        <f t="shared" si="491"/>
        <v>5.6047377053623788E-2</v>
      </c>
      <c r="BH564" s="66"/>
      <c r="BI564" s="170"/>
      <c r="BJ564" s="66"/>
      <c r="BK564" s="66">
        <f t="shared" si="492"/>
        <v>13683009</v>
      </c>
      <c r="BL564" s="66"/>
      <c r="BM564" s="144">
        <f t="shared" si="493"/>
        <v>5.262124727097673E-2</v>
      </c>
      <c r="BN564" s="65">
        <f t="shared" si="494"/>
        <v>1139946.0648648648</v>
      </c>
      <c r="BO564" s="66"/>
      <c r="BP564" s="66">
        <f t="shared" si="495"/>
        <v>40647604</v>
      </c>
      <c r="BQ564" s="66"/>
      <c r="BR564" s="435">
        <f t="shared" si="496"/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3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36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SUM(D536:D1174)</f>
        <v>1188744879.060914</v>
      </c>
      <c r="AI565" s="213">
        <f t="shared" si="484"/>
        <v>5.9431524547803614E-2</v>
      </c>
      <c r="AJ565" s="50"/>
      <c r="AK565" s="111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86"/>
        <v>1.0543060149436391E-3</v>
      </c>
      <c r="AS565" s="25"/>
      <c r="AT565" s="25"/>
      <c r="AU565" s="24"/>
      <c r="AV565" s="298">
        <f t="shared" si="487"/>
        <v>0.79795843165549085</v>
      </c>
      <c r="AW565" s="298"/>
      <c r="AX565" s="24">
        <f t="shared" si="488"/>
        <v>59722.314748201439</v>
      </c>
      <c r="AY565" s="308"/>
      <c r="AZ565" s="111"/>
      <c r="BA565" s="65">
        <f t="shared" si="489"/>
        <v>1143749</v>
      </c>
      <c r="BB565" s="66"/>
      <c r="BC565" s="66">
        <v>633813815</v>
      </c>
      <c r="BD565" s="66"/>
      <c r="BE565" s="66">
        <f t="shared" si="490"/>
        <v>58622</v>
      </c>
      <c r="BF565" s="66"/>
      <c r="BG565" s="144">
        <f t="shared" si="491"/>
        <v>5.1254252462734393E-2</v>
      </c>
      <c r="BH565" s="66"/>
      <c r="BI565" s="170"/>
      <c r="BJ565" s="66"/>
      <c r="BK565" s="66">
        <f t="shared" si="492"/>
        <v>13888514</v>
      </c>
      <c r="BL565" s="66"/>
      <c r="BM565" s="144">
        <f t="shared" si="493"/>
        <v>5.3435666335505727E-2</v>
      </c>
      <c r="BN565" s="65">
        <f t="shared" si="494"/>
        <v>1139952.904676259</v>
      </c>
      <c r="BO565" s="66"/>
      <c r="BP565" s="66">
        <f t="shared" si="495"/>
        <v>40706226</v>
      </c>
      <c r="BQ565" s="66"/>
      <c r="BR565" s="435">
        <f t="shared" si="496"/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3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36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SUM(D537:D1175)</f>
        <v>1188672094.060914</v>
      </c>
      <c r="AI566" s="213">
        <f t="shared" si="484"/>
        <v>6.1042729910937656E-2</v>
      </c>
      <c r="AJ566" s="50"/>
      <c r="AK566" s="111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86"/>
        <v>5.698615899417228E-3</v>
      </c>
      <c r="AS566" s="25"/>
      <c r="AT566" s="25"/>
      <c r="AU566" s="24"/>
      <c r="AV566" s="298">
        <f t="shared" si="487"/>
        <v>0.80093879274044344</v>
      </c>
      <c r="AW566" s="298"/>
      <c r="AX566" s="24">
        <f t="shared" si="488"/>
        <v>59954.81687612208</v>
      </c>
      <c r="AY566" s="308"/>
      <c r="AZ566" s="111"/>
      <c r="BA566" s="65">
        <f t="shared" si="489"/>
        <v>2710122</v>
      </c>
      <c r="BB566" s="66"/>
      <c r="BC566" s="66">
        <v>636523937</v>
      </c>
      <c r="BD566" s="66"/>
      <c r="BE566" s="66">
        <f t="shared" si="490"/>
        <v>81409</v>
      </c>
      <c r="BF566" s="66"/>
      <c r="BG566" s="144">
        <f t="shared" si="491"/>
        <v>3.0038869098881895E-2</v>
      </c>
      <c r="BH566" s="66"/>
      <c r="BI566" s="170"/>
      <c r="BJ566" s="66"/>
      <c r="BK566" s="66">
        <f t="shared" si="492"/>
        <v>13351756</v>
      </c>
      <c r="BL566" s="66"/>
      <c r="BM566" s="144">
        <f t="shared" si="493"/>
        <v>5.5234607343034127E-2</v>
      </c>
      <c r="BN566" s="65">
        <f t="shared" si="494"/>
        <v>1142771.8797127469</v>
      </c>
      <c r="BO566" s="66"/>
      <c r="BP566" s="66">
        <f t="shared" si="495"/>
        <v>40787635</v>
      </c>
      <c r="BQ566" s="66"/>
      <c r="BR566" s="435">
        <f t="shared" si="496"/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3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36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SUM(D538:D1176)</f>
        <v>1188634832.060914</v>
      </c>
      <c r="AI567" s="213">
        <f t="shared" si="484"/>
        <v>5.2673743240536752E-2</v>
      </c>
      <c r="AJ567" s="50"/>
      <c r="AK567" s="111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86"/>
        <v>3.77678187520806E-3</v>
      </c>
      <c r="AS567" s="25"/>
      <c r="AT567" s="25"/>
      <c r="AU567" s="24"/>
      <c r="AV567" s="298">
        <f t="shared" si="487"/>
        <v>0.80193207475381845</v>
      </c>
      <c r="AW567" s="298"/>
      <c r="AX567" s="24">
        <f t="shared" si="488"/>
        <v>60073.401433691753</v>
      </c>
      <c r="AY567" s="308"/>
      <c r="AZ567" s="111"/>
      <c r="BA567" s="65">
        <f t="shared" si="489"/>
        <v>1525802</v>
      </c>
      <c r="BB567" s="66"/>
      <c r="BC567" s="66">
        <v>638049739</v>
      </c>
      <c r="BD567" s="66"/>
      <c r="BE567" s="66">
        <f t="shared" si="490"/>
        <v>105633</v>
      </c>
      <c r="BF567" s="66"/>
      <c r="BG567" s="144">
        <f t="shared" si="491"/>
        <v>6.9231132217679625E-2</v>
      </c>
      <c r="BH567" s="66"/>
      <c r="BI567" s="170"/>
      <c r="BJ567" s="66"/>
      <c r="BK567" s="66">
        <f t="shared" si="492"/>
        <v>13037197</v>
      </c>
      <c r="BL567" s="66"/>
      <c r="BM567" s="144">
        <f t="shared" si="493"/>
        <v>5.5420885332943884E-2</v>
      </c>
      <c r="BN567" s="65">
        <f t="shared" si="494"/>
        <v>1143458.3136200716</v>
      </c>
      <c r="BO567" s="66"/>
      <c r="BP567" s="66">
        <f t="shared" si="495"/>
        <v>40893268</v>
      </c>
      <c r="BQ567" s="66"/>
      <c r="BR567" s="435">
        <f t="shared" si="496"/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3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36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SUM(D539:D1177)</f>
        <v>1188515190.060914</v>
      </c>
      <c r="AI568" s="213">
        <f t="shared" si="484"/>
        <v>5.4571083366894882E-2</v>
      </c>
      <c r="AJ568" s="50"/>
      <c r="AK568" s="111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86"/>
        <v>3.3932204443560352E-3</v>
      </c>
      <c r="AS568" s="25"/>
      <c r="AT568" s="25"/>
      <c r="AU568" s="24"/>
      <c r="AV568" s="298">
        <f t="shared" si="487"/>
        <v>0.80228712654437762</v>
      </c>
      <c r="AW568" s="298"/>
      <c r="AX568" s="24">
        <f t="shared" si="488"/>
        <v>60169.413237924869</v>
      </c>
      <c r="AY568" s="308"/>
      <c r="AZ568" s="111"/>
      <c r="BA568" s="65">
        <f t="shared" si="489"/>
        <v>1783117</v>
      </c>
      <c r="BB568" s="66"/>
      <c r="BC568" s="66">
        <v>639832856</v>
      </c>
      <c r="BD568" s="66"/>
      <c r="BE568" s="66">
        <f t="shared" si="490"/>
        <v>123276</v>
      </c>
      <c r="BF568" s="66"/>
      <c r="BG568" s="144">
        <f t="shared" si="491"/>
        <v>6.9135115643000428E-2</v>
      </c>
      <c r="BH568" s="66"/>
      <c r="BI568" s="170"/>
      <c r="BJ568" s="66"/>
      <c r="BK568" s="66">
        <f t="shared" si="492"/>
        <v>12779224</v>
      </c>
      <c r="BL568" s="66"/>
      <c r="BM568" s="144">
        <f t="shared" si="493"/>
        <v>5.5730222742789388E-2</v>
      </c>
      <c r="BN568" s="65">
        <f t="shared" si="494"/>
        <v>1144602.6046511629</v>
      </c>
      <c r="BO568" s="66"/>
      <c r="BP568" s="66">
        <f t="shared" si="495"/>
        <v>41016544</v>
      </c>
      <c r="BQ568" s="66"/>
      <c r="BR568" s="435">
        <f t="shared" si="496"/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3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36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SUM(D540:D1178)</f>
        <v>1188356524.060914</v>
      </c>
      <c r="AI569" s="213">
        <f t="shared" si="484"/>
        <v>2.7603388141504735E-2</v>
      </c>
      <c r="AJ569" s="50"/>
      <c r="AK569" s="111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86"/>
        <v>2.5864953404373852E-3</v>
      </c>
      <c r="AS569" s="25"/>
      <c r="AT569" s="25"/>
      <c r="AU569" s="24"/>
      <c r="AV569" s="298">
        <f t="shared" si="487"/>
        <v>0.80218240671340535</v>
      </c>
      <c r="AW569" s="298"/>
      <c r="AX569" s="24">
        <f t="shared" si="488"/>
        <v>60217.317857142858</v>
      </c>
      <c r="AY569" s="308"/>
      <c r="AZ569" s="111"/>
      <c r="BA569" s="65">
        <f t="shared" si="489"/>
        <v>2018518</v>
      </c>
      <c r="BB569" s="66"/>
      <c r="BC569" s="66">
        <v>641851374</v>
      </c>
      <c r="BD569" s="66"/>
      <c r="BE569" s="66">
        <f t="shared" si="490"/>
        <v>113922</v>
      </c>
      <c r="BF569" s="66"/>
      <c r="BG569" s="144">
        <f t="shared" si="491"/>
        <v>5.6438436516295619E-2</v>
      </c>
      <c r="BH569" s="66"/>
      <c r="BI569" s="170"/>
      <c r="BJ569" s="66"/>
      <c r="BK569" s="66">
        <f t="shared" si="492"/>
        <v>12833144</v>
      </c>
      <c r="BL569" s="66"/>
      <c r="BM569" s="144">
        <f t="shared" si="493"/>
        <v>5.4440907076239463E-2</v>
      </c>
      <c r="BN569" s="65">
        <f t="shared" si="494"/>
        <v>1146163.1678571429</v>
      </c>
      <c r="BO569" s="66"/>
      <c r="BP569" s="66">
        <f t="shared" si="495"/>
        <v>41130466</v>
      </c>
      <c r="BQ569" s="66"/>
      <c r="BR569" s="435">
        <f t="shared" si="496"/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3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36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SUM(D541:D1179)</f>
        <v>1188172104.060914</v>
      </c>
      <c r="AI570" s="213">
        <f t="shared" si="484"/>
        <v>2.772002772002772E-3</v>
      </c>
      <c r="AJ570" s="50"/>
      <c r="AK570" s="111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86"/>
        <v>2.8111277196065276E-3</v>
      </c>
      <c r="AS570" s="25"/>
      <c r="AT570" s="25"/>
      <c r="AU570" s="24"/>
      <c r="AV570" s="298">
        <f t="shared" si="487"/>
        <v>0.80213096726814537</v>
      </c>
      <c r="AW570" s="298"/>
      <c r="AX570" s="24">
        <f t="shared" si="488"/>
        <v>60278.955436720142</v>
      </c>
      <c r="AY570" s="308"/>
      <c r="AZ570" s="111"/>
      <c r="BA570" s="65">
        <f t="shared" si="489"/>
        <v>1915333</v>
      </c>
      <c r="BB570" s="66"/>
      <c r="BC570" s="66">
        <v>643766707</v>
      </c>
      <c r="BD570" s="66"/>
      <c r="BE570" s="66">
        <f t="shared" si="490"/>
        <v>120876</v>
      </c>
      <c r="BF570" s="66"/>
      <c r="BG570" s="144">
        <f t="shared" si="491"/>
        <v>6.3109652472964226E-2</v>
      </c>
      <c r="BH570" s="66"/>
      <c r="BI570" s="170"/>
      <c r="BJ570" s="66"/>
      <c r="BK570" s="66">
        <f t="shared" si="492"/>
        <v>12609272</v>
      </c>
      <c r="BL570" s="66"/>
      <c r="BM570" s="144">
        <f t="shared" si="493"/>
        <v>5.4604024720856209E-2</v>
      </c>
      <c r="BN570" s="65">
        <f t="shared" si="494"/>
        <v>1147534.2370766487</v>
      </c>
      <c r="BO570" s="66"/>
      <c r="BP570" s="66">
        <f t="shared" si="495"/>
        <v>41251342</v>
      </c>
      <c r="BQ570" s="66"/>
      <c r="BR570" s="435">
        <f t="shared" si="496"/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3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36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SUM(D542:D1180)</f>
        <v>1187994536.060914</v>
      </c>
      <c r="AI571" s="213">
        <f t="shared" si="484"/>
        <v>-7.8778596726332917E-2</v>
      </c>
      <c r="AJ571" s="50"/>
      <c r="AK571" s="111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86"/>
        <v>3.000458888493881E-3</v>
      </c>
      <c r="AS571" s="25"/>
      <c r="AT571" s="25"/>
      <c r="AU571" s="24"/>
      <c r="AV571" s="298">
        <f t="shared" si="487"/>
        <v>0.80365165556279594</v>
      </c>
      <c r="AW571" s="298"/>
      <c r="AX571" s="24">
        <f t="shared" si="488"/>
        <v>60352.240213523131</v>
      </c>
      <c r="AY571" s="308"/>
      <c r="AZ571" s="111"/>
      <c r="BA571" s="65">
        <f t="shared" si="489"/>
        <v>573593</v>
      </c>
      <c r="BB571" s="66"/>
      <c r="BC571" s="66">
        <v>644340300</v>
      </c>
      <c r="BD571" s="66"/>
      <c r="BE571" s="66">
        <f t="shared" si="490"/>
        <v>46482</v>
      </c>
      <c r="BF571" s="66"/>
      <c r="BG571" s="144">
        <f t="shared" si="491"/>
        <v>8.1036553793369159E-2</v>
      </c>
      <c r="BH571" s="66"/>
      <c r="BI571" s="170"/>
      <c r="BJ571" s="66"/>
      <c r="BK571" s="66">
        <f t="shared" si="492"/>
        <v>11670234</v>
      </c>
      <c r="BL571" s="66"/>
      <c r="BM571" s="144">
        <f t="shared" si="493"/>
        <v>5.5716106463675023E-2</v>
      </c>
      <c r="BN571" s="65">
        <f t="shared" si="494"/>
        <v>1146512.9893238435</v>
      </c>
      <c r="BO571" s="66"/>
      <c r="BP571" s="66">
        <f t="shared" si="495"/>
        <v>41297824</v>
      </c>
      <c r="BQ571" s="66"/>
      <c r="BR571" s="435">
        <f t="shared" si="496"/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3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36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SUM(D543:D1181)</f>
        <v>1187811943.060914</v>
      </c>
      <c r="AI572" s="213">
        <f t="shared" si="484"/>
        <v>-0.12786116322701688</v>
      </c>
      <c r="AJ572" s="50"/>
      <c r="AK572" s="111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86"/>
        <v>5.9520090816785293E-4</v>
      </c>
      <c r="AS572" s="25"/>
      <c r="AT572" s="25"/>
      <c r="AU572" s="24"/>
      <c r="AV572" s="298">
        <f t="shared" si="487"/>
        <v>0.80361716135981631</v>
      </c>
      <c r="AW572" s="298"/>
      <c r="AX572" s="24">
        <f t="shared" si="488"/>
        <v>60280.900532859683</v>
      </c>
      <c r="AY572" s="308"/>
      <c r="AZ572" s="111"/>
      <c r="BA572" s="65">
        <f t="shared" si="489"/>
        <v>408356</v>
      </c>
      <c r="BB572" s="66"/>
      <c r="BC572" s="66">
        <v>644748656</v>
      </c>
      <c r="BD572" s="66"/>
      <c r="BE572" s="66">
        <f t="shared" si="490"/>
        <v>26933</v>
      </c>
      <c r="BF572" s="66"/>
      <c r="BG572" s="144">
        <f t="shared" si="491"/>
        <v>6.5954706187738146E-2</v>
      </c>
      <c r="BH572" s="66"/>
      <c r="BI572" s="170"/>
      <c r="BJ572" s="66"/>
      <c r="BK572" s="66">
        <f t="shared" si="492"/>
        <v>10934841</v>
      </c>
      <c r="BL572" s="66"/>
      <c r="BM572" s="144">
        <f t="shared" si="493"/>
        <v>5.656515718884253E-2</v>
      </c>
      <c r="BN572" s="65">
        <f t="shared" si="494"/>
        <v>1145201.8756660747</v>
      </c>
      <c r="BO572" s="66"/>
      <c r="BP572" s="66">
        <f t="shared" si="495"/>
        <v>41324757</v>
      </c>
      <c r="BQ572" s="66"/>
      <c r="BR572" s="435">
        <f t="shared" si="496"/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3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36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SUM(D544:D1182)</f>
        <v>1187753261.060914</v>
      </c>
      <c r="AI573" s="213">
        <f t="shared" si="484"/>
        <v>-0.11902291804206357</v>
      </c>
      <c r="AJ573" s="50"/>
      <c r="AK573" s="111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86"/>
        <v>6.3830827298850465E-3</v>
      </c>
      <c r="AS573" s="25"/>
      <c r="AT573" s="25"/>
      <c r="AU573" s="24"/>
      <c r="AV573" s="298">
        <f t="shared" si="487"/>
        <v>0.80733725080996632</v>
      </c>
      <c r="AW573" s="298"/>
      <c r="AX573" s="24">
        <f t="shared" si="488"/>
        <v>60558.115248226954</v>
      </c>
      <c r="AY573" s="308"/>
      <c r="AZ573" s="111"/>
      <c r="BA573" s="65">
        <f t="shared" si="489"/>
        <v>4512688</v>
      </c>
      <c r="BB573" s="66"/>
      <c r="BC573" s="66">
        <v>649261344</v>
      </c>
      <c r="BD573" s="66"/>
      <c r="BE573" s="66">
        <f t="shared" si="490"/>
        <v>73729</v>
      </c>
      <c r="BF573" s="66"/>
      <c r="BG573" s="144">
        <f t="shared" si="491"/>
        <v>1.6338155884031869E-2</v>
      </c>
      <c r="BH573" s="66"/>
      <c r="BI573" s="170"/>
      <c r="BJ573" s="66"/>
      <c r="BK573" s="66">
        <f t="shared" si="492"/>
        <v>12737407</v>
      </c>
      <c r="BL573" s="66"/>
      <c r="BM573" s="144">
        <f t="shared" si="493"/>
        <v>4.7957249069610478E-2</v>
      </c>
      <c r="BN573" s="65">
        <f t="shared" si="494"/>
        <v>1151172.5957446808</v>
      </c>
      <c r="BO573" s="66"/>
      <c r="BP573" s="66">
        <f t="shared" si="495"/>
        <v>41398486</v>
      </c>
      <c r="BQ573" s="66"/>
      <c r="BR573" s="435">
        <f t="shared" si="496"/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3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36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SUM(D545:D1183)</f>
        <v>1187717675.060914</v>
      </c>
      <c r="AI574" s="213">
        <f t="shared" si="484"/>
        <v>-0.11377473363774733</v>
      </c>
      <c r="AJ574" s="50"/>
      <c r="AK574" s="111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86"/>
        <v>3.7284389237850976E-3</v>
      </c>
      <c r="AS574" s="25"/>
      <c r="AT574" s="25"/>
      <c r="AU574" s="24"/>
      <c r="AV574" s="298">
        <f t="shared" si="487"/>
        <v>0.80853534558443307</v>
      </c>
      <c r="AW574" s="298"/>
      <c r="AX574" s="24">
        <f t="shared" si="488"/>
        <v>60676.320353982301</v>
      </c>
      <c r="AY574" s="308"/>
      <c r="AZ574" s="111"/>
      <c r="BA574" s="65">
        <f t="shared" si="489"/>
        <v>1427929</v>
      </c>
      <c r="BB574" s="66"/>
      <c r="BC574" s="66">
        <v>650689273</v>
      </c>
      <c r="BD574" s="66"/>
      <c r="BE574" s="66">
        <f t="shared" si="490"/>
        <v>94811</v>
      </c>
      <c r="BF574" s="66"/>
      <c r="BG574" s="144">
        <f t="shared" si="491"/>
        <v>6.6397558982274327E-2</v>
      </c>
      <c r="BH574" s="66"/>
      <c r="BI574" s="170"/>
      <c r="BJ574" s="66"/>
      <c r="BK574" s="66">
        <f t="shared" si="492"/>
        <v>12639534</v>
      </c>
      <c r="BL574" s="66"/>
      <c r="BM574" s="144">
        <f t="shared" si="493"/>
        <v>4.7472398903313999E-2</v>
      </c>
      <c r="BN574" s="65">
        <f t="shared" si="494"/>
        <v>1151662.4300884956</v>
      </c>
      <c r="BO574" s="66"/>
      <c r="BP574" s="66">
        <f t="shared" si="495"/>
        <v>41493297</v>
      </c>
      <c r="BQ574" s="66"/>
      <c r="BR574" s="435">
        <f t="shared" si="496"/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3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36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SUM(D546:D1184)</f>
        <v>1187678031.060914</v>
      </c>
      <c r="AI575" s="213">
        <f t="shared" si="484"/>
        <v>-0.11896123734962764</v>
      </c>
      <c r="AJ575" s="50"/>
      <c r="AK575" s="111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86"/>
        <v>3.2146494086523992E-3</v>
      </c>
      <c r="AS575" s="25"/>
      <c r="AT575" s="25"/>
      <c r="AU575" s="24"/>
      <c r="AV575" s="298">
        <f t="shared" si="487"/>
        <v>0.80907391603072365</v>
      </c>
      <c r="AW575" s="298"/>
      <c r="AX575" s="24">
        <f t="shared" si="488"/>
        <v>60763.826855123676</v>
      </c>
      <c r="AY575" s="308"/>
      <c r="AZ575" s="111"/>
      <c r="BA575" s="65">
        <f t="shared" si="489"/>
        <v>1700356</v>
      </c>
      <c r="BB575" s="66"/>
      <c r="BC575" s="66">
        <v>652389629</v>
      </c>
      <c r="BD575" s="66"/>
      <c r="BE575" s="66">
        <f t="shared" si="490"/>
        <v>107987</v>
      </c>
      <c r="BF575" s="66"/>
      <c r="BG575" s="144">
        <f t="shared" si="491"/>
        <v>6.3508465286093024E-2</v>
      </c>
      <c r="BH575" s="66"/>
      <c r="BI575" s="170"/>
      <c r="BJ575" s="66"/>
      <c r="BK575" s="66">
        <f t="shared" si="492"/>
        <v>12556773</v>
      </c>
      <c r="BL575" s="66"/>
      <c r="BM575" s="144">
        <f t="shared" si="493"/>
        <v>4.6567696971188378E-2</v>
      </c>
      <c r="BN575" s="65">
        <f t="shared" si="494"/>
        <v>1152631.8533568904</v>
      </c>
      <c r="BO575" s="66"/>
      <c r="BP575" s="66">
        <f t="shared" si="495"/>
        <v>41601284</v>
      </c>
      <c r="BQ575" s="66"/>
      <c r="BR575" s="435">
        <f t="shared" si="496"/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3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36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SUM(D547:D1185)</f>
        <v>1187562255.060914</v>
      </c>
      <c r="AI576" s="213">
        <f t="shared" si="484"/>
        <v>-9.8913886733902251E-2</v>
      </c>
      <c r="AJ576" s="50"/>
      <c r="AK576" s="111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86"/>
        <v>2.5239642122489767E-3</v>
      </c>
      <c r="AS576" s="25"/>
      <c r="AT576" s="25"/>
      <c r="AU576" s="24"/>
      <c r="AV576" s="298">
        <f t="shared" si="487"/>
        <v>0.80904666019678961</v>
      </c>
      <c r="AW576" s="298"/>
      <c r="AX576" s="24">
        <f t="shared" si="488"/>
        <v>60809.754850088182</v>
      </c>
      <c r="AY576" s="308"/>
      <c r="AZ576" s="111"/>
      <c r="BA576" s="65">
        <f t="shared" si="489"/>
        <v>1776421</v>
      </c>
      <c r="BB576" s="66"/>
      <c r="BC576" s="66">
        <v>654166050</v>
      </c>
      <c r="BD576" s="66"/>
      <c r="BE576" s="66">
        <f t="shared" si="490"/>
        <v>108725</v>
      </c>
      <c r="BF576" s="66"/>
      <c r="BG576" s="144">
        <f t="shared" si="491"/>
        <v>6.1204523026917604E-2</v>
      </c>
      <c r="BH576" s="66"/>
      <c r="BI576" s="170"/>
      <c r="BJ576" s="66"/>
      <c r="BK576" s="66">
        <f t="shared" si="492"/>
        <v>12314676</v>
      </c>
      <c r="BL576" s="66"/>
      <c r="BM576" s="144">
        <f t="shared" si="493"/>
        <v>4.7061165068411057E-2</v>
      </c>
      <c r="BN576" s="65">
        <f t="shared" si="494"/>
        <v>1153732.0105820105</v>
      </c>
      <c r="BO576" s="66"/>
      <c r="BP576" s="66">
        <f t="shared" si="495"/>
        <v>41710009</v>
      </c>
      <c r="BQ576" s="66"/>
      <c r="BR576" s="435">
        <f t="shared" si="496"/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3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36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SUM(D548:D1186)</f>
        <v>1187404496.060914</v>
      </c>
      <c r="AI577" s="213">
        <f t="shared" si="484"/>
        <v>-7.1181755355908774E-2</v>
      </c>
      <c r="AJ577" s="50"/>
      <c r="AK577" s="111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86"/>
        <v>2.8534651873911789E-3</v>
      </c>
      <c r="AS577" s="25"/>
      <c r="AT577" s="25"/>
      <c r="AU577" s="24"/>
      <c r="AV577" s="298">
        <f t="shared" si="487"/>
        <v>0.80933654797378063</v>
      </c>
      <c r="AW577" s="298"/>
      <c r="AX577" s="24">
        <f t="shared" si="488"/>
        <v>60875.908450704228</v>
      </c>
      <c r="AY577" s="308"/>
      <c r="AZ577" s="111"/>
      <c r="BA577" s="65">
        <f t="shared" si="489"/>
        <v>2387687</v>
      </c>
      <c r="BB577" s="66"/>
      <c r="BC577" s="66">
        <v>656553737</v>
      </c>
      <c r="BD577" s="66"/>
      <c r="BE577" s="66">
        <f t="shared" si="490"/>
        <v>106298</v>
      </c>
      <c r="BF577" s="66"/>
      <c r="BG577" s="144">
        <f t="shared" si="491"/>
        <v>4.4519235561445034E-2</v>
      </c>
      <c r="BH577" s="66"/>
      <c r="BI577" s="170"/>
      <c r="BJ577" s="66"/>
      <c r="BK577" s="66">
        <f t="shared" si="492"/>
        <v>12787030</v>
      </c>
      <c r="BL577" s="66"/>
      <c r="BM577" s="144">
        <f t="shared" si="493"/>
        <v>4.4182660086040305E-2</v>
      </c>
      <c r="BN577" s="65">
        <f t="shared" si="494"/>
        <v>1155904.4665492957</v>
      </c>
      <c r="BO577" s="66"/>
      <c r="BP577" s="66">
        <f t="shared" si="495"/>
        <v>41816307</v>
      </c>
      <c r="BQ577" s="66"/>
      <c r="BR577" s="435">
        <f t="shared" si="496"/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3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36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SUM(D549:D1187)</f>
        <v>1187243748.060914</v>
      </c>
      <c r="AI578" s="213">
        <f t="shared" si="484"/>
        <v>-3.3769742310889445E-2</v>
      </c>
      <c r="AJ578" s="50"/>
      <c r="AK578" s="111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86"/>
        <v>1.5367789866686779E-3</v>
      </c>
      <c r="AS578" s="25"/>
      <c r="AT578" s="25"/>
      <c r="AU578" s="24"/>
      <c r="AV578" s="298">
        <f t="shared" si="487"/>
        <v>0.8097774844582013</v>
      </c>
      <c r="AW578" s="298"/>
      <c r="AX578" s="24">
        <f t="shared" si="488"/>
        <v>60862.309314586993</v>
      </c>
      <c r="AY578" s="308"/>
      <c r="AZ578" s="111"/>
      <c r="BA578" s="65">
        <f t="shared" si="489"/>
        <v>549020</v>
      </c>
      <c r="BB578" s="66"/>
      <c r="BC578" s="66">
        <v>657102757</v>
      </c>
      <c r="BD578" s="66"/>
      <c r="BE578" s="66">
        <f t="shared" si="490"/>
        <v>42357</v>
      </c>
      <c r="BF578" s="66"/>
      <c r="BG578" s="144">
        <f t="shared" si="491"/>
        <v>7.7150194892717933E-2</v>
      </c>
      <c r="BH578" s="66"/>
      <c r="BI578" s="170"/>
      <c r="BJ578" s="66"/>
      <c r="BK578" s="66">
        <f t="shared" si="492"/>
        <v>12762457</v>
      </c>
      <c r="BL578" s="66"/>
      <c r="BM578" s="144">
        <f t="shared" si="493"/>
        <v>4.3944516326284197E-2</v>
      </c>
      <c r="BN578" s="65">
        <f t="shared" si="494"/>
        <v>1154837.8857644992</v>
      </c>
      <c r="BO578" s="66"/>
      <c r="BP578" s="66">
        <f t="shared" si="495"/>
        <v>41858664</v>
      </c>
      <c r="BQ578" s="66"/>
      <c r="BR578" s="435">
        <f t="shared" si="496"/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3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36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SUM(D550:D1188)</f>
        <v>1187072623.060914</v>
      </c>
      <c r="AI579" s="213">
        <f t="shared" si="484"/>
        <v>2.7966010541034741E-2</v>
      </c>
      <c r="AJ579" s="50"/>
      <c r="AK579" s="111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86"/>
        <v>9.9071187047175026E-4</v>
      </c>
      <c r="AS579" s="25"/>
      <c r="AT579" s="25"/>
      <c r="AU579" s="24"/>
      <c r="AV579" s="298">
        <f t="shared" si="487"/>
        <v>0.81011196079413816</v>
      </c>
      <c r="AW579" s="298"/>
      <c r="AX579" s="24">
        <f t="shared" si="488"/>
        <v>60815.724561403506</v>
      </c>
      <c r="AY579" s="308"/>
      <c r="AZ579" s="111"/>
      <c r="BA579" s="65">
        <f t="shared" si="489"/>
        <v>311143</v>
      </c>
      <c r="BB579" s="66"/>
      <c r="BC579" s="66">
        <v>657413900</v>
      </c>
      <c r="BD579" s="66"/>
      <c r="BE579" s="66">
        <f t="shared" si="490"/>
        <v>24694</v>
      </c>
      <c r="BF579" s="66"/>
      <c r="BG579" s="144">
        <f t="shared" si="491"/>
        <v>7.9365436471333123E-2</v>
      </c>
      <c r="BH579" s="66"/>
      <c r="BI579" s="170"/>
      <c r="BJ579" s="66"/>
      <c r="BK579" s="66">
        <f t="shared" si="492"/>
        <v>12665244</v>
      </c>
      <c r="BL579" s="66"/>
      <c r="BM579" s="144">
        <f t="shared" si="493"/>
        <v>4.4105032638929023E-2</v>
      </c>
      <c r="BN579" s="65">
        <f t="shared" si="494"/>
        <v>1153357.7192982456</v>
      </c>
      <c r="BO579" s="66"/>
      <c r="BP579" s="66">
        <f t="shared" si="495"/>
        <v>41883358</v>
      </c>
      <c r="BQ579" s="66"/>
      <c r="BR579" s="435">
        <f t="shared" si="496"/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3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36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SUM(D551:D1189)</f>
        <v>1187000535.060914</v>
      </c>
      <c r="AI580" s="213">
        <f t="shared" si="484"/>
        <v>1.4345359169253826E-2</v>
      </c>
      <c r="AJ580" s="50"/>
      <c r="AK580" s="111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86"/>
        <v>4.327135730679995E-3</v>
      </c>
      <c r="AS580" s="25"/>
      <c r="AT580" s="25"/>
      <c r="AU580" s="24"/>
      <c r="AV580" s="298">
        <f t="shared" si="487"/>
        <v>0.81238355735799195</v>
      </c>
      <c r="AW580" s="298"/>
      <c r="AX580" s="24">
        <f t="shared" si="488"/>
        <v>60971.914185639231</v>
      </c>
      <c r="AY580" s="308"/>
      <c r="AZ580" s="111" t="s">
        <v>26</v>
      </c>
      <c r="BA580" s="65">
        <f t="shared" si="489"/>
        <v>2200000</v>
      </c>
      <c r="BB580" s="66"/>
      <c r="BC580" s="66">
        <f>+BC579+2200000</f>
        <v>659613900</v>
      </c>
      <c r="BD580" s="66"/>
      <c r="BE580" s="66">
        <f t="shared" si="490"/>
        <v>64991</v>
      </c>
      <c r="BF580" s="66"/>
      <c r="BG580" s="144">
        <f t="shared" si="491"/>
        <v>2.9541363636363636E-2</v>
      </c>
      <c r="BH580" s="66"/>
      <c r="BI580" s="170"/>
      <c r="BJ580" s="66"/>
      <c r="BK580" s="66">
        <f t="shared" si="492"/>
        <v>10352556</v>
      </c>
      <c r="BL580" s="66"/>
      <c r="BM580" s="144">
        <f t="shared" si="493"/>
        <v>5.3113743118124647E-2</v>
      </c>
      <c r="BN580" s="65">
        <f t="shared" si="494"/>
        <v>1155190.7180385289</v>
      </c>
      <c r="BO580" s="66"/>
      <c r="BP580" s="66">
        <f t="shared" si="495"/>
        <v>41948349</v>
      </c>
      <c r="BQ580" s="66"/>
      <c r="BR580" s="435">
        <f t="shared" si="496"/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3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36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86"/>
        <v>4.3084922997045838E-3</v>
      </c>
      <c r="AS581" s="25"/>
      <c r="AT581" s="25"/>
      <c r="AU581" s="24"/>
      <c r="AV581" s="298">
        <f t="shared" si="487"/>
        <v>0.81413127083732362</v>
      </c>
      <c r="AW581" s="298"/>
      <c r="AX581" s="24">
        <f t="shared" si="488"/>
        <v>61127.557692307695</v>
      </c>
      <c r="AY581" s="308"/>
      <c r="AZ581" s="111" t="s">
        <v>26</v>
      </c>
      <c r="BA581" s="65">
        <f t="shared" si="489"/>
        <v>2200000</v>
      </c>
      <c r="BB581" s="66"/>
      <c r="BC581" s="66">
        <f>+BC580+2200000</f>
        <v>661813900</v>
      </c>
      <c r="BD581" s="66"/>
      <c r="BE581" s="66">
        <f t="shared" si="490"/>
        <v>92247</v>
      </c>
      <c r="BF581" s="66"/>
      <c r="BG581" s="144">
        <f t="shared" si="491"/>
        <v>4.1930454545454549E-2</v>
      </c>
      <c r="BH581" s="66"/>
      <c r="BI581" s="170"/>
      <c r="BJ581" s="66"/>
      <c r="BK581" s="66"/>
      <c r="BL581" s="66"/>
      <c r="BM581" s="144"/>
      <c r="BN581" s="65">
        <f t="shared" si="494"/>
        <v>1157017.3076923077</v>
      </c>
      <c r="BO581" s="66"/>
      <c r="BP581" s="66">
        <f t="shared" si="495"/>
        <v>42040596</v>
      </c>
      <c r="BQ581" s="66"/>
      <c r="BR581" s="435">
        <f t="shared" si="496"/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3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36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13"/>
      <c r="AJ582" s="50"/>
      <c r="AK582" s="111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86"/>
        <v>4.0751937875638539E-3</v>
      </c>
      <c r="AS582" s="25"/>
      <c r="AT582" s="25"/>
      <c r="AU582" s="24"/>
      <c r="AV582" s="298">
        <f t="shared" si="487"/>
        <v>0.81555433297413971</v>
      </c>
      <c r="AW582" s="298"/>
      <c r="AX582" s="24">
        <f t="shared" si="488"/>
        <v>61269.549738219896</v>
      </c>
      <c r="AY582" s="308"/>
      <c r="AZ582" s="111"/>
      <c r="BA582" s="65">
        <f t="shared" si="489"/>
        <v>2261407</v>
      </c>
      <c r="BB582" s="66"/>
      <c r="BC582" s="66">
        <v>664075307</v>
      </c>
      <c r="BD582" s="66"/>
      <c r="BE582" s="66">
        <f t="shared" si="490"/>
        <v>99775</v>
      </c>
      <c r="BF582" s="66"/>
      <c r="BG582" s="144">
        <f t="shared" si="491"/>
        <v>4.4120761985790263E-2</v>
      </c>
      <c r="BH582" s="66"/>
      <c r="BI582" s="170"/>
      <c r="BJ582" s="66"/>
      <c r="BK582" s="66"/>
      <c r="BL582" s="66"/>
      <c r="BM582" s="144"/>
      <c r="BN582" s="65">
        <f t="shared" si="494"/>
        <v>1158944.6893542758</v>
      </c>
      <c r="BO582" s="66"/>
      <c r="BP582" s="66">
        <f t="shared" si="495"/>
        <v>42140371</v>
      </c>
      <c r="BQ582" s="66"/>
      <c r="BR582" s="435">
        <f t="shared" si="496"/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3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36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13"/>
      <c r="AJ583" s="50"/>
      <c r="AK583" s="111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86"/>
        <v>2.7859042575918069E-3</v>
      </c>
      <c r="AS583" s="25"/>
      <c r="AT583" s="25"/>
      <c r="AU583" s="24"/>
      <c r="AV583" s="298">
        <f t="shared" si="487"/>
        <v>0.81612616390433379</v>
      </c>
      <c r="AW583" s="298"/>
      <c r="AX583" s="24">
        <f t="shared" si="488"/>
        <v>61333.202090592335</v>
      </c>
      <c r="AY583" s="308"/>
      <c r="AZ583" s="111"/>
      <c r="BA583" s="65">
        <f t="shared" si="489"/>
        <v>1805837</v>
      </c>
      <c r="BB583" s="66"/>
      <c r="BC583" s="66">
        <v>665881144</v>
      </c>
      <c r="BD583" s="66"/>
      <c r="BE583" s="66">
        <f t="shared" si="490"/>
        <v>89680</v>
      </c>
      <c r="BF583" s="66"/>
      <c r="BG583" s="144">
        <f t="shared" si="491"/>
        <v>4.9661182044669593E-2</v>
      </c>
      <c r="BH583" s="66"/>
      <c r="BI583" s="170"/>
      <c r="BJ583" s="66"/>
      <c r="BK583" s="66"/>
      <c r="BL583" s="66"/>
      <c r="BM583" s="144"/>
      <c r="BN583" s="65">
        <f t="shared" si="494"/>
        <v>1160071.6794425086</v>
      </c>
      <c r="BO583" s="66"/>
      <c r="BP583" s="66">
        <f t="shared" si="495"/>
        <v>42230051</v>
      </c>
      <c r="BQ583" s="66"/>
      <c r="BR583" s="435">
        <f t="shared" si="496"/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3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36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08">+AL584/AP583</f>
        <v>2.8075067650406085E-3</v>
      </c>
      <c r="AS584" s="25"/>
      <c r="AT584" s="25"/>
      <c r="AU584" s="24"/>
      <c r="AV584" s="298">
        <f t="shared" ref="AV584:AV615" si="509">+AP584/H584</f>
        <v>0.81665743889167697</v>
      </c>
      <c r="AW584" s="298"/>
      <c r="AX584" s="24">
        <f t="shared" ref="AX584:AX615" si="510">+AP584/BW584</f>
        <v>61398.42956521739</v>
      </c>
      <c r="AY584" s="308"/>
      <c r="AZ584" s="111"/>
      <c r="BA584" s="65">
        <f t="shared" ref="BA584:BA615" si="511">+BC584-BC583</f>
        <v>1950623</v>
      </c>
      <c r="BB584" s="66"/>
      <c r="BC584" s="66">
        <v>667831767</v>
      </c>
      <c r="BD584" s="66"/>
      <c r="BE584" s="66">
        <f t="shared" ref="BE584:BE615" si="512">+D584</f>
        <v>92966</v>
      </c>
      <c r="BF584" s="66"/>
      <c r="BG584" s="144">
        <f t="shared" ref="BG584:BG615" si="51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14">+BC584/BW584</f>
        <v>1161446.5513043478</v>
      </c>
      <c r="BO584" s="66"/>
      <c r="BP584" s="66">
        <f t="shared" ref="BP584:BP615" si="515">+BP583+BE584</f>
        <v>42323017</v>
      </c>
      <c r="BQ584" s="66"/>
      <c r="BR584" s="435">
        <f t="shared" ref="BR584:BR615" si="516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3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36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13"/>
      <c r="AJ585" s="50"/>
      <c r="AK585" s="111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08"/>
        <v>1.3665836007645232E-3</v>
      </c>
      <c r="AS585" s="25"/>
      <c r="AT585" s="25"/>
      <c r="AU585" s="24"/>
      <c r="AV585" s="298">
        <f t="shared" si="509"/>
        <v>0.81713250341133103</v>
      </c>
      <c r="AW585" s="298"/>
      <c r="AX585" s="24">
        <f t="shared" si="510"/>
        <v>61375.595486111109</v>
      </c>
      <c r="AY585" s="308"/>
      <c r="AZ585" s="111"/>
      <c r="BA585" s="65">
        <f t="shared" si="511"/>
        <v>543948</v>
      </c>
      <c r="BB585" s="66"/>
      <c r="BC585" s="66">
        <v>668375715</v>
      </c>
      <c r="BD585" s="66"/>
      <c r="BE585" s="66">
        <f t="shared" si="512"/>
        <v>33910</v>
      </c>
      <c r="BF585" s="66"/>
      <c r="BG585" s="144">
        <f t="shared" si="513"/>
        <v>6.2340517843617403E-2</v>
      </c>
      <c r="BH585" s="66"/>
      <c r="BI585" s="170"/>
      <c r="BJ585" s="66"/>
      <c r="BK585" s="66"/>
      <c r="BL585" s="66"/>
      <c r="BM585" s="144"/>
      <c r="BN585" s="65">
        <f t="shared" si="514"/>
        <v>1160374.5052083333</v>
      </c>
      <c r="BO585" s="66"/>
      <c r="BP585" s="66">
        <f t="shared" si="515"/>
        <v>42356927</v>
      </c>
      <c r="BQ585" s="66"/>
      <c r="BR585" s="435">
        <f t="shared" si="516"/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3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36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13"/>
      <c r="AJ586" s="50"/>
      <c r="AK586" s="111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08"/>
        <v>6.294349429682779E-4</v>
      </c>
      <c r="AS586" s="25"/>
      <c r="AT586" s="25"/>
      <c r="AU586" s="24"/>
      <c r="AV586" s="298">
        <f t="shared" si="509"/>
        <v>0.81730779450010593</v>
      </c>
      <c r="AW586" s="298"/>
      <c r="AX586" s="24">
        <f t="shared" si="510"/>
        <v>61307.790294627383</v>
      </c>
      <c r="AY586" s="308"/>
      <c r="AZ586" s="111"/>
      <c r="BA586" s="65">
        <f t="shared" si="511"/>
        <v>393976</v>
      </c>
      <c r="BB586" s="66"/>
      <c r="BC586" s="66">
        <v>668769691</v>
      </c>
      <c r="BD586" s="66"/>
      <c r="BE586" s="66">
        <f t="shared" si="512"/>
        <v>17947</v>
      </c>
      <c r="BF586" s="66"/>
      <c r="BG586" s="144">
        <f t="shared" si="513"/>
        <v>4.5553536256015596E-2</v>
      </c>
      <c r="BH586" s="66"/>
      <c r="BI586" s="170"/>
      <c r="BJ586" s="66"/>
      <c r="BK586" s="66"/>
      <c r="BL586" s="66"/>
      <c r="BM586" s="144"/>
      <c r="BN586" s="65">
        <f t="shared" si="514"/>
        <v>1159046.2582322357</v>
      </c>
      <c r="BO586" s="66"/>
      <c r="BP586" s="66">
        <f t="shared" si="515"/>
        <v>42374874</v>
      </c>
      <c r="BQ586" s="66"/>
      <c r="BR586" s="435">
        <f t="shared" si="516"/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3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36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13"/>
      <c r="AJ587" s="50"/>
      <c r="AK587" s="111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08"/>
        <v>5.6231032468357593E-3</v>
      </c>
      <c r="AS587" s="25"/>
      <c r="AT587" s="25"/>
      <c r="AU587" s="24"/>
      <c r="AV587" s="298">
        <f t="shared" si="509"/>
        <v>0.82089582719847132</v>
      </c>
      <c r="AW587" s="298"/>
      <c r="AX587" s="24">
        <f t="shared" si="510"/>
        <v>61545.865051903114</v>
      </c>
      <c r="AY587" s="308"/>
      <c r="AZ587" s="111"/>
      <c r="BA587" s="65">
        <f t="shared" si="511"/>
        <v>3763587</v>
      </c>
      <c r="BB587" s="66"/>
      <c r="BC587" s="66">
        <v>672533278</v>
      </c>
      <c r="BD587" s="66"/>
      <c r="BE587" s="66">
        <f t="shared" si="512"/>
        <v>53135</v>
      </c>
      <c r="BF587" s="66"/>
      <c r="BG587" s="144">
        <f t="shared" si="513"/>
        <v>1.4118180342317051E-2</v>
      </c>
      <c r="BH587" s="66"/>
      <c r="BI587" s="170"/>
      <c r="BJ587" s="66"/>
      <c r="BK587" s="66"/>
      <c r="BL587" s="66"/>
      <c r="BM587" s="144"/>
      <c r="BN587" s="65">
        <f t="shared" si="514"/>
        <v>1163552.3840830449</v>
      </c>
      <c r="BO587" s="66"/>
      <c r="BP587" s="66">
        <f t="shared" si="515"/>
        <v>42428009</v>
      </c>
      <c r="BQ587" s="66"/>
      <c r="BR587" s="435">
        <f t="shared" si="516"/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3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36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13"/>
      <c r="AJ588" s="50"/>
      <c r="AK588" s="111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08"/>
        <v>3.8461484402298228E-3</v>
      </c>
      <c r="AS588" s="25"/>
      <c r="AT588" s="25"/>
      <c r="AU588" s="24"/>
      <c r="AV588" s="298">
        <f t="shared" si="509"/>
        <v>0.82268986174423009</v>
      </c>
      <c r="AW588" s="298"/>
      <c r="AX588" s="24">
        <f t="shared" si="510"/>
        <v>61675.87392055268</v>
      </c>
      <c r="AY588" s="308"/>
      <c r="AZ588" s="111"/>
      <c r="BA588" s="65">
        <f t="shared" si="511"/>
        <v>1445773</v>
      </c>
      <c r="BB588" s="66"/>
      <c r="BC588" s="66">
        <v>673979051</v>
      </c>
      <c r="BD588" s="66"/>
      <c r="BE588" s="66">
        <f t="shared" si="512"/>
        <v>71809</v>
      </c>
      <c r="BF588" s="66"/>
      <c r="BG588" s="144">
        <f t="shared" si="513"/>
        <v>4.9668239758246975E-2</v>
      </c>
      <c r="BH588" s="66"/>
      <c r="BI588" s="170"/>
      <c r="BJ588" s="66"/>
      <c r="BK588" s="66"/>
      <c r="BL588" s="66"/>
      <c r="BM588" s="144"/>
      <c r="BN588" s="65">
        <f t="shared" si="514"/>
        <v>1164039.8117443868</v>
      </c>
      <c r="BO588" s="66"/>
      <c r="BP588" s="66">
        <f t="shared" si="515"/>
        <v>42499818</v>
      </c>
      <c r="BQ588" s="66"/>
      <c r="BR588" s="435">
        <f t="shared" si="516"/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3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36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13"/>
      <c r="AJ589" s="50"/>
      <c r="AK589" s="111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08"/>
        <v>2.9121824717894661E-3</v>
      </c>
      <c r="AS589" s="25"/>
      <c r="AT589" s="25"/>
      <c r="AU589" s="24"/>
      <c r="AV589" s="298">
        <f t="shared" si="509"/>
        <v>0.8235597763306145</v>
      </c>
      <c r="AW589" s="298"/>
      <c r="AX589" s="24">
        <f t="shared" si="510"/>
        <v>61748.837931034483</v>
      </c>
      <c r="AY589" s="308"/>
      <c r="AZ589" s="111"/>
      <c r="BA589" s="65">
        <f t="shared" si="511"/>
        <v>1636577</v>
      </c>
      <c r="BB589" s="66"/>
      <c r="BC589" s="66">
        <v>675615628</v>
      </c>
      <c r="BD589" s="66"/>
      <c r="BE589" s="66">
        <f t="shared" si="512"/>
        <v>80425</v>
      </c>
      <c r="BF589" s="66"/>
      <c r="BG589" s="144">
        <f t="shared" si="513"/>
        <v>4.9142203513797396E-2</v>
      </c>
      <c r="BH589" s="66"/>
      <c r="BI589" s="170"/>
      <c r="BJ589" s="66"/>
      <c r="BK589" s="66"/>
      <c r="BL589" s="66"/>
      <c r="BM589" s="144"/>
      <c r="BN589" s="65">
        <f t="shared" si="514"/>
        <v>1164854.5310344826</v>
      </c>
      <c r="BO589" s="66"/>
      <c r="BP589" s="66">
        <f t="shared" si="515"/>
        <v>42580243</v>
      </c>
      <c r="BQ589" s="66"/>
      <c r="BR589" s="435">
        <f t="shared" si="516"/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3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36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13"/>
      <c r="AJ590" s="50"/>
      <c r="AK590" s="111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08"/>
        <v>2.3374724404976936E-3</v>
      </c>
      <c r="AS590" s="25"/>
      <c r="AT590" s="25"/>
      <c r="AU590" s="24"/>
      <c r="AV590" s="298">
        <f t="shared" si="509"/>
        <v>0.82395324225620714</v>
      </c>
      <c r="AW590" s="298"/>
      <c r="AX590" s="24">
        <f t="shared" si="510"/>
        <v>61786.645438898449</v>
      </c>
      <c r="AY590" s="308"/>
      <c r="AZ590" s="111"/>
      <c r="BA590" s="65">
        <f t="shared" si="511"/>
        <v>1676971</v>
      </c>
      <c r="BB590" s="66"/>
      <c r="BC590" s="66">
        <v>677292599</v>
      </c>
      <c r="BD590" s="66"/>
      <c r="BE590" s="66">
        <f t="shared" si="512"/>
        <v>80835</v>
      </c>
      <c r="BF590" s="66"/>
      <c r="BG590" s="144">
        <f t="shared" si="513"/>
        <v>4.8202980254279888E-2</v>
      </c>
      <c r="BH590" s="66"/>
      <c r="BI590" s="170"/>
      <c r="BJ590" s="66"/>
      <c r="BK590" s="66"/>
      <c r="BL590" s="66"/>
      <c r="BM590" s="144"/>
      <c r="BN590" s="65">
        <f t="shared" si="514"/>
        <v>1165735.9707401032</v>
      </c>
      <c r="BO590" s="66"/>
      <c r="BP590" s="66">
        <f t="shared" si="515"/>
        <v>42661078</v>
      </c>
      <c r="BQ590" s="66"/>
      <c r="BR590" s="435">
        <f t="shared" si="516"/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3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36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13"/>
      <c r="AJ591" s="50"/>
      <c r="AK591" s="111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08"/>
        <v>2.8631088810667968E-3</v>
      </c>
      <c r="AS591" s="25"/>
      <c r="AT591" s="25"/>
      <c r="AU591" s="24"/>
      <c r="AV591" s="298">
        <f t="shared" si="509"/>
        <v>0.82475174278669106</v>
      </c>
      <c r="AW591" s="298"/>
      <c r="AX591" s="24">
        <f t="shared" si="510"/>
        <v>61857.080756013747</v>
      </c>
      <c r="AY591" s="308"/>
      <c r="AZ591" s="111"/>
      <c r="BA591" s="65">
        <f t="shared" si="511"/>
        <v>1815348</v>
      </c>
      <c r="BB591" s="66"/>
      <c r="BC591" s="66">
        <v>679107947</v>
      </c>
      <c r="BD591" s="66"/>
      <c r="BE591" s="66">
        <f t="shared" si="512"/>
        <v>82438</v>
      </c>
      <c r="BF591" s="66"/>
      <c r="BG591" s="144">
        <f t="shared" si="513"/>
        <v>4.5411678642331942E-2</v>
      </c>
      <c r="BH591" s="66"/>
      <c r="BI591" s="170"/>
      <c r="BJ591" s="66"/>
      <c r="BK591" s="66"/>
      <c r="BL591" s="66"/>
      <c r="BM591" s="144"/>
      <c r="BN591" s="65">
        <f t="shared" si="514"/>
        <v>1166852.1426116838</v>
      </c>
      <c r="BO591" s="66"/>
      <c r="BP591" s="66">
        <f t="shared" si="515"/>
        <v>42743516</v>
      </c>
      <c r="BQ591" s="66"/>
      <c r="BR591" s="435">
        <f t="shared" si="516"/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3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36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13"/>
      <c r="AJ592" s="50"/>
      <c r="AK592" s="111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08"/>
        <v>9.1845127643061248E-4</v>
      </c>
      <c r="AS592" s="25"/>
      <c r="AT592" s="25"/>
      <c r="AU592" s="24"/>
      <c r="AV592" s="298">
        <f t="shared" si="509"/>
        <v>0.82496448319087767</v>
      </c>
      <c r="AW592" s="298"/>
      <c r="AX592" s="24">
        <f t="shared" si="510"/>
        <v>61807.694682675814</v>
      </c>
      <c r="AY592" s="308"/>
      <c r="AZ592" s="111"/>
      <c r="BA592" s="65">
        <f t="shared" si="511"/>
        <v>472974</v>
      </c>
      <c r="BB592" s="66"/>
      <c r="BC592" s="66">
        <v>679580921</v>
      </c>
      <c r="BD592" s="66"/>
      <c r="BE592" s="66">
        <f t="shared" si="512"/>
        <v>28824</v>
      </c>
      <c r="BF592" s="66"/>
      <c r="BG592" s="144">
        <f t="shared" si="513"/>
        <v>6.0942039097286529E-2</v>
      </c>
      <c r="BH592" s="66"/>
      <c r="BI592" s="170"/>
      <c r="BJ592" s="66"/>
      <c r="BK592" s="66"/>
      <c r="BL592" s="66"/>
      <c r="BM592" s="144"/>
      <c r="BN592" s="65">
        <f t="shared" si="514"/>
        <v>1165661.9571183533</v>
      </c>
      <c r="BO592" s="66"/>
      <c r="BP592" s="66">
        <f t="shared" si="515"/>
        <v>42772340</v>
      </c>
      <c r="BQ592" s="66"/>
      <c r="BR592" s="435">
        <f t="shared" si="516"/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3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36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13"/>
      <c r="AJ593" s="50"/>
      <c r="AK593" s="111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08"/>
        <v>5.1973300909038782E-4</v>
      </c>
      <c r="AS593" s="25"/>
      <c r="AT593" s="25"/>
      <c r="AU593" s="24"/>
      <c r="AV593" s="298">
        <f t="shared" si="509"/>
        <v>0.82506117482298169</v>
      </c>
      <c r="AW593" s="298"/>
      <c r="AX593" s="24">
        <f t="shared" si="510"/>
        <v>61733.928082191778</v>
      </c>
      <c r="AY593" s="308"/>
      <c r="AZ593" s="111"/>
      <c r="BA593" s="65">
        <f t="shared" si="511"/>
        <v>377616</v>
      </c>
      <c r="BB593" s="66"/>
      <c r="BC593" s="66">
        <v>679958537</v>
      </c>
      <c r="BD593" s="66"/>
      <c r="BE593" s="66">
        <f t="shared" si="512"/>
        <v>17580</v>
      </c>
      <c r="BF593" s="66"/>
      <c r="BG593" s="144">
        <f t="shared" si="513"/>
        <v>4.6555230710563111E-2</v>
      </c>
      <c r="BH593" s="66"/>
      <c r="BI593" s="170"/>
      <c r="BJ593" s="66"/>
      <c r="BK593" s="66"/>
      <c r="BL593" s="66"/>
      <c r="BM593" s="144"/>
      <c r="BN593" s="65">
        <f t="shared" si="514"/>
        <v>1164312.5633561644</v>
      </c>
      <c r="BO593" s="66"/>
      <c r="BP593" s="66">
        <f t="shared" si="515"/>
        <v>42789920</v>
      </c>
      <c r="BQ593" s="66"/>
      <c r="BR593" s="435">
        <f t="shared" si="516"/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3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36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13"/>
      <c r="AJ594" s="50"/>
      <c r="AK594" s="111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08"/>
        <v>6.0664949287727102E-3</v>
      </c>
      <c r="AS594" s="25"/>
      <c r="AT594" s="25"/>
      <c r="AU594" s="24"/>
      <c r="AV594" s="298">
        <f t="shared" si="509"/>
        <v>0.82914098307651896</v>
      </c>
      <c r="AW594" s="298"/>
      <c r="AX594" s="24">
        <f t="shared" si="510"/>
        <v>62002.268376068379</v>
      </c>
      <c r="AY594" s="308"/>
      <c r="AZ594" s="111"/>
      <c r="BA594" s="65">
        <f t="shared" si="511"/>
        <v>10304065</v>
      </c>
      <c r="BB594" s="66"/>
      <c r="BC594" s="66">
        <v>690262602</v>
      </c>
      <c r="BD594" s="66"/>
      <c r="BE594" s="66">
        <f t="shared" si="512"/>
        <v>48771</v>
      </c>
      <c r="BF594" s="66"/>
      <c r="BG594" s="144">
        <f t="shared" si="513"/>
        <v>4.7331805457360761E-3</v>
      </c>
      <c r="BH594" s="66"/>
      <c r="BI594" s="170"/>
      <c r="BJ594" s="66"/>
      <c r="BK594" s="66"/>
      <c r="BL594" s="66"/>
      <c r="BM594" s="144"/>
      <c r="BN594" s="65">
        <f t="shared" si="514"/>
        <v>1179936.0717948717</v>
      </c>
      <c r="BO594" s="66"/>
      <c r="BP594" s="66">
        <f t="shared" si="515"/>
        <v>42838691</v>
      </c>
      <c r="BQ594" s="66"/>
      <c r="BR594" s="435">
        <f t="shared" si="516"/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3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36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13"/>
      <c r="AJ595" s="50"/>
      <c r="AK595" s="111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08"/>
        <v>2.8634739500983794E-3</v>
      </c>
      <c r="AS595" s="25"/>
      <c r="AT595" s="25"/>
      <c r="AU595" s="24"/>
      <c r="AV595" s="298">
        <f t="shared" si="509"/>
        <v>0.83019371108765361</v>
      </c>
      <c r="AW595" s="298"/>
      <c r="AX595" s="24">
        <f t="shared" si="510"/>
        <v>62073.701365187713</v>
      </c>
      <c r="AY595" s="308"/>
      <c r="AZ595" s="111"/>
      <c r="BA595" s="65">
        <f t="shared" si="511"/>
        <v>2553451</v>
      </c>
      <c r="BB595" s="66"/>
      <c r="BC595" s="66">
        <v>692816053</v>
      </c>
      <c r="BD595" s="66"/>
      <c r="BE595" s="66">
        <f t="shared" si="512"/>
        <v>69634</v>
      </c>
      <c r="BF595" s="66"/>
      <c r="BG595" s="144">
        <f t="shared" si="513"/>
        <v>2.7270544843037911E-2</v>
      </c>
      <c r="BH595" s="66"/>
      <c r="BI595" s="170"/>
      <c r="BJ595" s="66"/>
      <c r="BK595" s="66"/>
      <c r="BL595" s="66"/>
      <c r="BM595" s="144"/>
      <c r="BN595" s="65">
        <f t="shared" si="514"/>
        <v>1182279.9539249146</v>
      </c>
      <c r="BO595" s="66"/>
      <c r="BP595" s="66">
        <f t="shared" si="515"/>
        <v>42908325</v>
      </c>
      <c r="BQ595" s="66"/>
      <c r="BR595" s="435">
        <f t="shared" si="516"/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3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36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13"/>
      <c r="AJ596" s="50"/>
      <c r="AK596" s="111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08"/>
        <v>2.7922054233175254E-3</v>
      </c>
      <c r="AS596" s="25"/>
      <c r="AT596" s="25"/>
      <c r="AU596" s="24"/>
      <c r="AV596" s="298">
        <f t="shared" si="509"/>
        <v>0.83101473348379351</v>
      </c>
      <c r="AW596" s="298"/>
      <c r="AX596" s="24">
        <f t="shared" si="510"/>
        <v>62140.981260647357</v>
      </c>
      <c r="AY596" s="308"/>
      <c r="AZ596" s="111"/>
      <c r="BA596" s="65">
        <f t="shared" si="511"/>
        <v>1500941</v>
      </c>
      <c r="BB596" s="66"/>
      <c r="BC596" s="66">
        <v>694316994</v>
      </c>
      <c r="BD596" s="66"/>
      <c r="BE596" s="66">
        <f t="shared" si="512"/>
        <v>78932</v>
      </c>
      <c r="BF596" s="66"/>
      <c r="BG596" s="144">
        <f t="shared" si="513"/>
        <v>5.2588342912879317E-2</v>
      </c>
      <c r="BH596" s="66"/>
      <c r="BI596" s="170"/>
      <c r="BJ596" s="66"/>
      <c r="BK596" s="66"/>
      <c r="BL596" s="66"/>
      <c r="BM596" s="144"/>
      <c r="BN596" s="65">
        <f t="shared" si="514"/>
        <v>1182822.8177172062</v>
      </c>
      <c r="BO596" s="66"/>
      <c r="BP596" s="66">
        <f t="shared" si="515"/>
        <v>42987257</v>
      </c>
      <c r="BQ596" s="66"/>
      <c r="BR596" s="435">
        <f t="shared" si="516"/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3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36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13"/>
      <c r="AJ597" s="50"/>
      <c r="AK597" s="111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08"/>
        <v>2.4451735784837884E-3</v>
      </c>
      <c r="AS597" s="25"/>
      <c r="AT597" s="25"/>
      <c r="AU597" s="24"/>
      <c r="AV597" s="298">
        <f t="shared" si="509"/>
        <v>0.83156031259853413</v>
      </c>
      <c r="AW597" s="298"/>
      <c r="AX597" s="24">
        <f t="shared" si="510"/>
        <v>62186.986394557825</v>
      </c>
      <c r="AY597" s="308"/>
      <c r="AZ597" s="111"/>
      <c r="BA597" s="65">
        <f t="shared" si="511"/>
        <v>1767712</v>
      </c>
      <c r="BB597" s="66"/>
      <c r="BC597" s="66">
        <v>696084706</v>
      </c>
      <c r="BD597" s="66"/>
      <c r="BE597" s="66">
        <f t="shared" si="512"/>
        <v>78460</v>
      </c>
      <c r="BF597" s="66"/>
      <c r="BG597" s="144">
        <f t="shared" si="513"/>
        <v>4.4385058199525713E-2</v>
      </c>
      <c r="BH597" s="66"/>
      <c r="BI597" s="170"/>
      <c r="BJ597" s="66"/>
      <c r="BK597" s="66"/>
      <c r="BL597" s="66"/>
      <c r="BM597" s="144"/>
      <c r="BN597" s="65">
        <f t="shared" si="514"/>
        <v>1183817.5272108843</v>
      </c>
      <c r="BO597" s="66"/>
      <c r="BP597" s="66">
        <f t="shared" si="515"/>
        <v>43065717</v>
      </c>
      <c r="BQ597" s="66"/>
      <c r="BR597" s="435">
        <f t="shared" si="516"/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3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36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13"/>
      <c r="AJ598" s="50"/>
      <c r="AK598" s="111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08"/>
        <v>2.2138630181282324E-3</v>
      </c>
      <c r="AS598" s="25"/>
      <c r="AT598" s="25"/>
      <c r="AU598" s="24"/>
      <c r="AV598" s="298">
        <f t="shared" si="509"/>
        <v>0.8318789542562709</v>
      </c>
      <c r="AW598" s="298"/>
      <c r="AX598" s="24">
        <f t="shared" si="510"/>
        <v>62218.845500848896</v>
      </c>
      <c r="AY598" s="308"/>
      <c r="AZ598" s="111"/>
      <c r="BA598" s="65">
        <f t="shared" si="511"/>
        <v>1763092</v>
      </c>
      <c r="BB598" s="66"/>
      <c r="BC598" s="66">
        <v>697847798</v>
      </c>
      <c r="BD598" s="66"/>
      <c r="BE598" s="66">
        <f t="shared" si="512"/>
        <v>80469</v>
      </c>
      <c r="BF598" s="66"/>
      <c r="BG598" s="144">
        <f t="shared" si="513"/>
        <v>4.564084006960499E-2</v>
      </c>
      <c r="BH598" s="66"/>
      <c r="BI598" s="170"/>
      <c r="BJ598" s="66"/>
      <c r="BK598" s="66"/>
      <c r="BL598" s="66"/>
      <c r="BM598" s="144"/>
      <c r="BN598" s="65">
        <f t="shared" si="514"/>
        <v>1184801.0152801359</v>
      </c>
      <c r="BO598" s="66"/>
      <c r="BP598" s="66">
        <f t="shared" si="515"/>
        <v>43146186</v>
      </c>
      <c r="BQ598" s="66"/>
      <c r="BR598" s="435">
        <f t="shared" si="516"/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3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36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13"/>
      <c r="AJ599" s="50"/>
      <c r="AK599" s="111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08"/>
        <v>1.3655998188114137E-3</v>
      </c>
      <c r="AS599" s="25"/>
      <c r="AT599" s="25"/>
      <c r="AU599" s="24"/>
      <c r="AV599" s="298">
        <f t="shared" si="509"/>
        <v>0.83243334580045747</v>
      </c>
      <c r="AW599" s="298"/>
      <c r="AX599" s="24">
        <f t="shared" si="510"/>
        <v>62198.211864406781</v>
      </c>
      <c r="AY599" s="308"/>
      <c r="AZ599" s="111"/>
      <c r="BA599" s="65">
        <f t="shared" si="511"/>
        <v>280826</v>
      </c>
      <c r="BB599" s="66"/>
      <c r="BC599" s="66">
        <v>698128624</v>
      </c>
      <c r="BD599" s="66"/>
      <c r="BE599" s="66">
        <f t="shared" si="512"/>
        <v>30780</v>
      </c>
      <c r="BF599" s="66"/>
      <c r="BG599" s="144">
        <f t="shared" si="513"/>
        <v>0.10960523598242328</v>
      </c>
      <c r="BH599" s="66"/>
      <c r="BI599" s="170"/>
      <c r="BJ599" s="66"/>
      <c r="BK599" s="66"/>
      <c r="BL599" s="66"/>
      <c r="BM599" s="144"/>
      <c r="BN599" s="65">
        <f t="shared" si="514"/>
        <v>1183268.8542372882</v>
      </c>
      <c r="BO599" s="66"/>
      <c r="BP599" s="66">
        <f t="shared" si="515"/>
        <v>43176966</v>
      </c>
      <c r="BQ599" s="66"/>
      <c r="BR599" s="435">
        <f t="shared" si="516"/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3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36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13"/>
      <c r="AJ600" s="50"/>
      <c r="AK600" s="111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08"/>
        <v>5.0053212876439719E-4</v>
      </c>
      <c r="AS600" s="25"/>
      <c r="AT600" s="25"/>
      <c r="AU600" s="24"/>
      <c r="AV600" s="298">
        <f t="shared" si="509"/>
        <v>0.83247280133994439</v>
      </c>
      <c r="AW600" s="298"/>
      <c r="AX600" s="24">
        <f t="shared" si="510"/>
        <v>62124.049069373941</v>
      </c>
      <c r="AY600" s="308"/>
      <c r="AZ600" s="111"/>
      <c r="BA600" s="65">
        <f t="shared" si="511"/>
        <v>563570</v>
      </c>
      <c r="BB600" s="66"/>
      <c r="BC600" s="66">
        <v>698692194</v>
      </c>
      <c r="BD600" s="66"/>
      <c r="BE600" s="66">
        <f t="shared" si="512"/>
        <v>19975</v>
      </c>
      <c r="BF600" s="66"/>
      <c r="BG600" s="144">
        <f t="shared" si="513"/>
        <v>3.5443689337615561E-2</v>
      </c>
      <c r="BH600" s="66"/>
      <c r="BI600" s="170"/>
      <c r="BJ600" s="66"/>
      <c r="BK600" s="66"/>
      <c r="BL600" s="66"/>
      <c r="BM600" s="144"/>
      <c r="BN600" s="65">
        <f t="shared" si="514"/>
        <v>1182220.2944162437</v>
      </c>
      <c r="BO600" s="66"/>
      <c r="BP600" s="66">
        <f t="shared" si="515"/>
        <v>43196941</v>
      </c>
      <c r="BQ600" s="66"/>
      <c r="BR600" s="435">
        <f t="shared" si="516"/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3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36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08"/>
        <v>3.6684148654813321E-3</v>
      </c>
      <c r="AS601" s="25"/>
      <c r="AT601" s="25"/>
      <c r="AU601" s="24"/>
      <c r="AV601" s="298">
        <f t="shared" si="509"/>
        <v>0.83449430324594509</v>
      </c>
      <c r="AW601" s="298"/>
      <c r="AX601" s="24">
        <f t="shared" si="510"/>
        <v>62246.62162162162</v>
      </c>
      <c r="AY601" s="308"/>
      <c r="AZ601" s="111" t="s">
        <v>26</v>
      </c>
      <c r="BA601" s="65">
        <f t="shared" si="511"/>
        <v>1307806</v>
      </c>
      <c r="BB601" s="66"/>
      <c r="BC601" s="66">
        <v>700000000</v>
      </c>
      <c r="BD601" s="66"/>
      <c r="BE601" s="66">
        <f t="shared" si="512"/>
        <v>54561</v>
      </c>
      <c r="BF601" s="66"/>
      <c r="BG601" s="144">
        <f t="shared" si="513"/>
        <v>4.1719490505472523E-2</v>
      </c>
      <c r="BH601" s="66"/>
      <c r="BI601" s="170"/>
      <c r="BJ601" s="66"/>
      <c r="BK601" s="66"/>
      <c r="BL601" s="66"/>
      <c r="BM601" s="144"/>
      <c r="BN601" s="65">
        <f t="shared" si="514"/>
        <v>1182432.4324324324</v>
      </c>
      <c r="BO601" s="66"/>
      <c r="BP601" s="66">
        <f t="shared" si="515"/>
        <v>43251502</v>
      </c>
      <c r="BQ601" s="66"/>
      <c r="BR601" s="435">
        <f t="shared" si="516"/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3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36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13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08"/>
        <v>4.657340569877883E-3</v>
      </c>
      <c r="AS602" s="25"/>
      <c r="AT602" s="25"/>
      <c r="AU602" s="24"/>
      <c r="AV602" s="298">
        <f t="shared" si="509"/>
        <v>0.83693043920916388</v>
      </c>
      <c r="AW602" s="298"/>
      <c r="AX602" s="24">
        <f t="shared" si="510"/>
        <v>62431.067453625634</v>
      </c>
      <c r="AY602" s="308"/>
      <c r="BA602" s="65">
        <f t="shared" si="511"/>
        <v>3560959</v>
      </c>
      <c r="BB602" s="66"/>
      <c r="BC602" s="66">
        <v>703560959</v>
      </c>
      <c r="BD602" s="66"/>
      <c r="BE602" s="66">
        <f t="shared" si="512"/>
        <v>76526</v>
      </c>
      <c r="BF602" s="66"/>
      <c r="BG602" s="144">
        <f t="shared" si="513"/>
        <v>2.1490278321092716E-2</v>
      </c>
      <c r="BH602" s="66"/>
      <c r="BI602" s="170"/>
      <c r="BJ602" s="66"/>
      <c r="BK602" s="66"/>
      <c r="BL602" s="66"/>
      <c r="BM602" s="144"/>
      <c r="BN602" s="65">
        <f t="shared" si="514"/>
        <v>1186443.4384485667</v>
      </c>
      <c r="BO602" s="66"/>
      <c r="BP602" s="66">
        <f t="shared" si="515"/>
        <v>43328028</v>
      </c>
      <c r="BQ602" s="66"/>
      <c r="BR602" s="435">
        <f t="shared" si="516"/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3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36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13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08"/>
        <v>2.5655547300019775E-3</v>
      </c>
      <c r="AS603" s="25"/>
      <c r="AT603" s="25"/>
      <c r="AU603" s="24"/>
      <c r="AV603" s="298">
        <f t="shared" si="509"/>
        <v>0.83764531073740855</v>
      </c>
      <c r="AW603" s="298"/>
      <c r="AX603" s="24">
        <f t="shared" si="510"/>
        <v>62485.865319865319</v>
      </c>
      <c r="AY603" s="308"/>
      <c r="BA603" s="65">
        <f t="shared" si="511"/>
        <v>1584324</v>
      </c>
      <c r="BB603" s="66"/>
      <c r="BC603" s="66">
        <v>705145283</v>
      </c>
      <c r="BD603" s="66"/>
      <c r="BE603" s="66">
        <f t="shared" si="512"/>
        <v>75639</v>
      </c>
      <c r="BF603" s="66"/>
      <c r="BG603" s="144">
        <f t="shared" si="513"/>
        <v>4.7742128504018121E-2</v>
      </c>
      <c r="BH603" s="66"/>
      <c r="BI603" s="170"/>
      <c r="BJ603" s="66"/>
      <c r="BK603" s="66"/>
      <c r="BL603" s="66"/>
      <c r="BM603" s="144"/>
      <c r="BN603" s="65">
        <f t="shared" si="514"/>
        <v>1187113.2710437709</v>
      </c>
      <c r="BO603" s="66"/>
      <c r="BP603" s="66">
        <f t="shared" si="515"/>
        <v>43403667</v>
      </c>
      <c r="BQ603" s="66"/>
      <c r="BR603" s="435">
        <f t="shared" si="516"/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3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36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13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08"/>
        <v>2.0882028970107287E-3</v>
      </c>
      <c r="AS604" s="25"/>
      <c r="AT604" s="25"/>
      <c r="AU604" s="24"/>
      <c r="AV604" s="298">
        <f t="shared" si="509"/>
        <v>0.83786224526137532</v>
      </c>
      <c r="AW604" s="298"/>
      <c r="AX604" s="24">
        <f t="shared" si="510"/>
        <v>62511.11092436975</v>
      </c>
      <c r="AY604" s="308"/>
      <c r="BA604" s="65">
        <f t="shared" si="511"/>
        <v>1598118</v>
      </c>
      <c r="BB604" s="66"/>
      <c r="BC604" s="66">
        <v>706743401</v>
      </c>
      <c r="BD604" s="66"/>
      <c r="BE604" s="66">
        <f t="shared" si="512"/>
        <v>81033</v>
      </c>
      <c r="BF604" s="66"/>
      <c r="BG604" s="144">
        <f t="shared" si="513"/>
        <v>5.0705267070391545E-2</v>
      </c>
      <c r="BH604" s="66"/>
      <c r="BI604" s="170"/>
      <c r="BJ604" s="66"/>
      <c r="BK604" s="66"/>
      <c r="BL604" s="66"/>
      <c r="BM604" s="144"/>
      <c r="BN604" s="65">
        <f t="shared" si="514"/>
        <v>1187804.0352941176</v>
      </c>
      <c r="BO604" s="66"/>
      <c r="BP604" s="66">
        <f t="shared" si="515"/>
        <v>43484700</v>
      </c>
      <c r="BQ604" s="66"/>
      <c r="BR604" s="435">
        <f t="shared" si="516"/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3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36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13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08"/>
        <v>2.0271488677333894E-3</v>
      </c>
      <c r="AS605" s="25"/>
      <c r="AT605" s="25"/>
      <c r="AU605" s="24"/>
      <c r="AV605" s="298">
        <f t="shared" si="509"/>
        <v>0.83795912198534217</v>
      </c>
      <c r="AW605" s="298"/>
      <c r="AX605" s="24">
        <f t="shared" si="510"/>
        <v>62532.733221476512</v>
      </c>
      <c r="AY605" s="308"/>
      <c r="BA605" s="65">
        <f t="shared" si="511"/>
        <v>1766699</v>
      </c>
      <c r="BB605" s="66"/>
      <c r="BC605" s="66">
        <v>708510100</v>
      </c>
      <c r="BD605" s="66"/>
      <c r="BE605" s="66">
        <f t="shared" si="512"/>
        <v>84846</v>
      </c>
      <c r="BF605" s="66"/>
      <c r="BG605" s="144">
        <f t="shared" si="513"/>
        <v>4.802515878482979E-2</v>
      </c>
      <c r="BH605" s="66"/>
      <c r="BI605" s="170"/>
      <c r="BJ605" s="66"/>
      <c r="BK605" s="66"/>
      <c r="BL605" s="66"/>
      <c r="BM605" s="144"/>
      <c r="BN605" s="65">
        <f t="shared" si="514"/>
        <v>1188775.3355704697</v>
      </c>
      <c r="BO605" s="66"/>
      <c r="BP605" s="66">
        <f t="shared" si="515"/>
        <v>43569546</v>
      </c>
      <c r="BQ605" s="66"/>
      <c r="BR605" s="435">
        <f t="shared" si="516"/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3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36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13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08"/>
        <v>1.1311391303813528E-3</v>
      </c>
      <c r="AS606" s="25"/>
      <c r="AT606" s="25"/>
      <c r="AU606" s="24"/>
      <c r="AV606" s="298">
        <f t="shared" si="509"/>
        <v>0.83829480521053235</v>
      </c>
      <c r="AW606" s="298"/>
      <c r="AX606" s="24">
        <f t="shared" si="510"/>
        <v>62498.60301507538</v>
      </c>
      <c r="AY606" s="308"/>
      <c r="BA606" s="65">
        <f t="shared" si="511"/>
        <v>486536</v>
      </c>
      <c r="BB606" s="66"/>
      <c r="BC606" s="66">
        <v>708996636</v>
      </c>
      <c r="BD606" s="66"/>
      <c r="BE606" s="66">
        <f t="shared" si="512"/>
        <v>32479</v>
      </c>
      <c r="BF606" s="66"/>
      <c r="BG606" s="144">
        <f t="shared" si="513"/>
        <v>6.675559465281089E-2</v>
      </c>
      <c r="BH606" s="66"/>
      <c r="BI606" s="170"/>
      <c r="BJ606" s="66"/>
      <c r="BK606" s="66"/>
      <c r="BL606" s="66"/>
      <c r="BM606" s="144"/>
      <c r="BN606" s="65">
        <f t="shared" si="514"/>
        <v>1187599.055276382</v>
      </c>
      <c r="BO606" s="66"/>
      <c r="BP606" s="66">
        <f t="shared" si="515"/>
        <v>43602025</v>
      </c>
      <c r="BQ606" s="66"/>
      <c r="BR606" s="435">
        <f t="shared" si="516"/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3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36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13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08"/>
        <v>5.7041140966474131E-4</v>
      </c>
      <c r="AS607" s="25"/>
      <c r="AT607" s="25"/>
      <c r="AU607" s="24"/>
      <c r="AV607" s="298">
        <f t="shared" si="509"/>
        <v>0.83833666036650178</v>
      </c>
      <c r="AW607" s="298"/>
      <c r="AX607" s="24">
        <f t="shared" si="510"/>
        <v>62429.680602006687</v>
      </c>
      <c r="AY607" s="308"/>
      <c r="BA607" s="65">
        <f t="shared" si="511"/>
        <v>385115</v>
      </c>
      <c r="BB607" s="66"/>
      <c r="BC607" s="66">
        <v>709381751</v>
      </c>
      <c r="BD607" s="66"/>
      <c r="BE607" s="66">
        <f t="shared" si="512"/>
        <v>23165</v>
      </c>
      <c r="BF607" s="66"/>
      <c r="BG607" s="144">
        <f t="shared" si="513"/>
        <v>6.0150864027628113E-2</v>
      </c>
      <c r="BH607" s="66"/>
      <c r="BI607" s="170"/>
      <c r="BJ607" s="66"/>
      <c r="BK607" s="66"/>
      <c r="BL607" s="66"/>
      <c r="BM607" s="144"/>
      <c r="BN607" s="65">
        <f t="shared" si="514"/>
        <v>1186257.1086956521</v>
      </c>
      <c r="BO607" s="66"/>
      <c r="BP607" s="66">
        <f t="shared" si="515"/>
        <v>43625190</v>
      </c>
      <c r="BQ607" s="66"/>
      <c r="BR607" s="435">
        <f t="shared" si="516"/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3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36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13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08"/>
        <v>4.3772325620459289E-3</v>
      </c>
      <c r="AS608" s="25"/>
      <c r="AT608" s="25"/>
      <c r="AU608" s="24"/>
      <c r="AV608" s="298">
        <f t="shared" si="509"/>
        <v>0.84097049331515017</v>
      </c>
      <c r="AW608" s="298"/>
      <c r="AX608" s="24">
        <f t="shared" si="510"/>
        <v>62598.270450751254</v>
      </c>
      <c r="AY608" s="308"/>
      <c r="BA608" s="65">
        <f t="shared" si="511"/>
        <v>3603531</v>
      </c>
      <c r="BB608" s="66"/>
      <c r="BC608" s="66">
        <v>712985282</v>
      </c>
      <c r="BD608" s="66"/>
      <c r="BE608" s="66">
        <f t="shared" si="512"/>
        <v>54847</v>
      </c>
      <c r="BF608" s="66"/>
      <c r="BG608" s="144">
        <f t="shared" si="513"/>
        <v>1.5220349151984539E-2</v>
      </c>
      <c r="BH608" s="66"/>
      <c r="BI608" s="170"/>
      <c r="BJ608" s="66"/>
      <c r="BK608" s="66"/>
      <c r="BL608" s="66"/>
      <c r="BM608" s="144"/>
      <c r="BN608" s="65">
        <f t="shared" si="514"/>
        <v>1190292.6243739566</v>
      </c>
      <c r="BO608" s="66"/>
      <c r="BP608" s="66">
        <f t="shared" si="515"/>
        <v>43680037</v>
      </c>
      <c r="BQ608" s="66"/>
      <c r="BR608" s="435">
        <f t="shared" si="516"/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3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36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13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08"/>
        <v>2.8849730603212622E-3</v>
      </c>
      <c r="AS609" s="25"/>
      <c r="AT609" s="25"/>
      <c r="AU609" s="24"/>
      <c r="AV609" s="298">
        <f t="shared" si="509"/>
        <v>0.84203018255540663</v>
      </c>
      <c r="AW609" s="298"/>
      <c r="AX609" s="24">
        <f t="shared" si="510"/>
        <v>62674.23333333333</v>
      </c>
      <c r="AY609" s="308"/>
      <c r="BA609" s="65">
        <f t="shared" si="511"/>
        <v>1458675</v>
      </c>
      <c r="BB609" s="66"/>
      <c r="BC609" s="66">
        <v>714443957</v>
      </c>
      <c r="BD609" s="66"/>
      <c r="BE609" s="66">
        <f t="shared" si="512"/>
        <v>72358</v>
      </c>
      <c r="BF609" s="66"/>
      <c r="BG609" s="144">
        <f t="shared" si="513"/>
        <v>4.9605292474334588E-2</v>
      </c>
      <c r="BH609" s="66"/>
      <c r="BI609" s="170"/>
      <c r="BJ609" s="66"/>
      <c r="BK609" s="66"/>
      <c r="BL609" s="66"/>
      <c r="BM609" s="144"/>
      <c r="BN609" s="65">
        <f t="shared" si="514"/>
        <v>1190739.9283333332</v>
      </c>
      <c r="BO609" s="66"/>
      <c r="BP609" s="66">
        <f t="shared" si="515"/>
        <v>43752395</v>
      </c>
      <c r="BQ609" s="66"/>
      <c r="BR609" s="435">
        <f t="shared" si="516"/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3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36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13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08"/>
        <v>2.5854590961623251E-3</v>
      </c>
      <c r="AS610" s="25"/>
      <c r="AT610" s="25"/>
      <c r="AU610" s="24"/>
      <c r="AV610" s="298">
        <f t="shared" si="509"/>
        <v>0.84242696628610936</v>
      </c>
      <c r="AW610" s="298"/>
      <c r="AX610" s="24">
        <f t="shared" si="510"/>
        <v>62731.722129783695</v>
      </c>
      <c r="AY610" s="308"/>
      <c r="BA610" s="65">
        <f t="shared" si="511"/>
        <v>1594643</v>
      </c>
      <c r="BB610" s="66"/>
      <c r="BC610" s="66">
        <v>716038600</v>
      </c>
      <c r="BD610" s="66"/>
      <c r="BE610" s="66">
        <f t="shared" si="512"/>
        <v>94376</v>
      </c>
      <c r="BF610" s="66"/>
      <c r="BG610" s="144">
        <f t="shared" si="513"/>
        <v>5.9183152592774686E-2</v>
      </c>
      <c r="BH610" s="66"/>
      <c r="BI610" s="170"/>
      <c r="BJ610" s="66"/>
      <c r="BK610" s="66"/>
      <c r="BL610" s="66"/>
      <c r="BM610" s="144"/>
      <c r="BN610" s="65">
        <f t="shared" si="514"/>
        <v>1191411.9800332778</v>
      </c>
      <c r="BO610" s="66"/>
      <c r="BP610" s="66">
        <f t="shared" si="515"/>
        <v>43846771</v>
      </c>
      <c r="BQ610" s="66"/>
      <c r="BR610" s="435">
        <f t="shared" si="516"/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3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36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13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08"/>
        <v>7.3535018851239456E-4</v>
      </c>
      <c r="AS611" s="25"/>
      <c r="AT611" s="25"/>
      <c r="AU611" s="24"/>
      <c r="AV611" s="298">
        <f t="shared" si="509"/>
        <v>0.84222600692072269</v>
      </c>
      <c r="AW611" s="298"/>
      <c r="AX611" s="24">
        <f t="shared" si="510"/>
        <v>62673.569767441862</v>
      </c>
      <c r="AY611" s="308"/>
      <c r="BA611" s="65">
        <f t="shared" si="511"/>
        <v>657149</v>
      </c>
      <c r="BB611" s="66"/>
      <c r="BC611" s="66">
        <v>716695749</v>
      </c>
      <c r="BD611" s="66"/>
      <c r="BE611" s="66">
        <f t="shared" si="512"/>
        <v>43596</v>
      </c>
      <c r="BF611" s="66"/>
      <c r="BG611" s="144">
        <f t="shared" si="513"/>
        <v>6.6341118985192099E-2</v>
      </c>
      <c r="BH611" s="66"/>
      <c r="BI611" s="170"/>
      <c r="BJ611" s="66"/>
      <c r="BK611" s="66"/>
      <c r="BL611" s="66"/>
      <c r="BM611" s="144"/>
      <c r="BN611" s="65">
        <f t="shared" si="514"/>
        <v>1190524.5</v>
      </c>
      <c r="BO611" s="66"/>
      <c r="BP611" s="66">
        <f t="shared" si="515"/>
        <v>43890367</v>
      </c>
      <c r="BQ611" s="66"/>
      <c r="BR611" s="435">
        <f t="shared" si="516"/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3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36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13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08"/>
        <v>3.0961458290622488E-3</v>
      </c>
      <c r="AS612" s="25"/>
      <c r="AT612" s="25"/>
      <c r="AU612" s="24"/>
      <c r="AV612" s="298">
        <f t="shared" si="509"/>
        <v>0.84313584658981078</v>
      </c>
      <c r="AW612" s="298"/>
      <c r="AX612" s="24">
        <f t="shared" si="510"/>
        <v>62763.358208955222</v>
      </c>
      <c r="AY612" s="308"/>
      <c r="BA612" s="65">
        <f t="shared" si="511"/>
        <v>2392195</v>
      </c>
      <c r="BB612" s="66"/>
      <c r="BC612" s="66">
        <v>719087944</v>
      </c>
      <c r="BD612" s="66"/>
      <c r="BE612" s="66">
        <f t="shared" si="512"/>
        <v>90208</v>
      </c>
      <c r="BF612" s="66"/>
      <c r="BG612" s="144">
        <f t="shared" si="513"/>
        <v>3.7709300454185385E-2</v>
      </c>
      <c r="BH612" s="66"/>
      <c r="BI612" s="170"/>
      <c r="BJ612" s="66"/>
      <c r="BK612" s="66"/>
      <c r="BL612" s="66"/>
      <c r="BM612" s="144"/>
      <c r="BN612" s="65">
        <f t="shared" si="514"/>
        <v>1192517.3200663349</v>
      </c>
      <c r="BO612" s="66"/>
      <c r="BP612" s="66">
        <f t="shared" si="515"/>
        <v>43980575</v>
      </c>
      <c r="BQ612" s="66"/>
      <c r="BR612" s="435">
        <f t="shared" si="516"/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3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36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13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08"/>
        <v>1.3483482733651277E-3</v>
      </c>
      <c r="AS613" s="25"/>
      <c r="AT613" s="25"/>
      <c r="AU613" s="24"/>
      <c r="AV613" s="298">
        <f t="shared" si="509"/>
        <v>0.84350022902975519</v>
      </c>
      <c r="AW613" s="298"/>
      <c r="AX613" s="24">
        <f t="shared" si="510"/>
        <v>62743.932119205296</v>
      </c>
      <c r="AY613" s="308"/>
      <c r="BA613" s="65">
        <f t="shared" si="511"/>
        <v>1335550</v>
      </c>
      <c r="BB613" s="66"/>
      <c r="BC613" s="66">
        <v>720423494</v>
      </c>
      <c r="BD613" s="66"/>
      <c r="BE613" s="66">
        <f t="shared" si="512"/>
        <v>41107</v>
      </c>
      <c r="BF613" s="66"/>
      <c r="BG613" s="144">
        <f t="shared" si="513"/>
        <v>3.0779079779865971E-2</v>
      </c>
      <c r="BH613" s="66"/>
      <c r="BI613" s="170"/>
      <c r="BJ613" s="66"/>
      <c r="BK613" s="66"/>
      <c r="BL613" s="66"/>
      <c r="BM613" s="144"/>
      <c r="BN613" s="65">
        <f t="shared" si="514"/>
        <v>1192754.129139073</v>
      </c>
      <c r="BO613" s="66"/>
      <c r="BP613" s="66">
        <f t="shared" si="515"/>
        <v>44021682</v>
      </c>
      <c r="BQ613" s="66"/>
      <c r="BR613" s="435">
        <f t="shared" si="516"/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3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36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13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08"/>
        <v>1.2228564356834063E-3</v>
      </c>
      <c r="AS614" s="25"/>
      <c r="AT614" s="25"/>
      <c r="AU614" s="24"/>
      <c r="AV614" s="298">
        <f t="shared" si="509"/>
        <v>0.84384299734579948</v>
      </c>
      <c r="AW614" s="298"/>
      <c r="AX614" s="24">
        <f t="shared" si="510"/>
        <v>62716.823140495864</v>
      </c>
      <c r="AY614" s="308"/>
      <c r="BA614" s="65">
        <f t="shared" si="511"/>
        <v>762810</v>
      </c>
      <c r="BB614" s="66"/>
      <c r="BC614" s="66">
        <v>721186304</v>
      </c>
      <c r="BD614" s="66"/>
      <c r="BE614" s="66">
        <f t="shared" si="512"/>
        <v>36669</v>
      </c>
      <c r="BF614" s="66"/>
      <c r="BG614" s="144">
        <f t="shared" si="513"/>
        <v>4.8070948204664336E-2</v>
      </c>
      <c r="BH614" s="66"/>
      <c r="BI614" s="170"/>
      <c r="BJ614" s="66"/>
      <c r="BK614" s="66"/>
      <c r="BL614" s="66"/>
      <c r="BM614" s="144"/>
      <c r="BN614" s="65">
        <f t="shared" si="514"/>
        <v>1192043.4776859505</v>
      </c>
      <c r="BO614" s="66"/>
      <c r="BP614" s="66">
        <f t="shared" si="515"/>
        <v>44058351</v>
      </c>
      <c r="BQ614" s="66"/>
      <c r="BR614" s="435">
        <f t="shared" si="516"/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3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36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13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08"/>
        <v>2.8155151432604926E-3</v>
      </c>
      <c r="AS615" s="25"/>
      <c r="AT615" s="25"/>
      <c r="AU615" s="24"/>
      <c r="AV615" s="298">
        <f t="shared" si="509"/>
        <v>0.84488810234053746</v>
      </c>
      <c r="AW615" s="298"/>
      <c r="AX615" s="24">
        <f t="shared" si="510"/>
        <v>62789.618811881192</v>
      </c>
      <c r="AY615" s="308"/>
      <c r="BA615" s="65">
        <f t="shared" si="511"/>
        <v>2805699</v>
      </c>
      <c r="BB615" s="66"/>
      <c r="BC615" s="66">
        <v>723992003</v>
      </c>
      <c r="BD615" s="66"/>
      <c r="BE615" s="66">
        <f t="shared" si="512"/>
        <v>70823</v>
      </c>
      <c r="BF615" s="66"/>
      <c r="BG615" s="144">
        <f t="shared" si="513"/>
        <v>2.5242550965017988E-2</v>
      </c>
      <c r="BH615" s="66"/>
      <c r="BI615" s="170"/>
      <c r="BJ615" s="66"/>
      <c r="BK615" s="66"/>
      <c r="BL615" s="66"/>
      <c r="BM615" s="144"/>
      <c r="BN615" s="65">
        <f t="shared" si="514"/>
        <v>1194706.2755775577</v>
      </c>
      <c r="BO615" s="66"/>
      <c r="BP615" s="66">
        <f t="shared" si="515"/>
        <v>44129174</v>
      </c>
      <c r="BQ615" s="66"/>
      <c r="BR615" s="435">
        <f t="shared" si="516"/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3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36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13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28">+AL616/AP615</f>
        <v>2.3500079854385128E-3</v>
      </c>
      <c r="AS616" s="25"/>
      <c r="AT616" s="25"/>
      <c r="AU616" s="24"/>
      <c r="AV616" s="298">
        <f t="shared" ref="AV616:AV647" si="529">+AP616/H616</f>
        <v>0.84504166546283821</v>
      </c>
      <c r="AW616" s="298"/>
      <c r="AX616" s="24">
        <f t="shared" ref="AX616:AX647" si="530">+AP616/BW616</f>
        <v>62833.489291598024</v>
      </c>
      <c r="AY616" s="308"/>
      <c r="BA616" s="65">
        <f t="shared" ref="BA616:BA647" si="531">+BC616-BC615</f>
        <v>1360984</v>
      </c>
      <c r="BB616" s="66"/>
      <c r="BC616" s="66">
        <v>725352987</v>
      </c>
      <c r="BD616" s="66"/>
      <c r="BE616" s="66">
        <f t="shared" ref="BE616:BE647" si="532">+D616</f>
        <v>97632</v>
      </c>
      <c r="BF616" s="66"/>
      <c r="BG616" s="144">
        <f t="shared" ref="BG616:BG647" si="53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34">+BC616/BW616</f>
        <v>1194980.2092257002</v>
      </c>
      <c r="BO616" s="66"/>
      <c r="BP616" s="66">
        <f t="shared" ref="BP616:BP647" si="535">+BP615+BE616</f>
        <v>44226806</v>
      </c>
      <c r="BQ616" s="66"/>
      <c r="BR616" s="435">
        <f t="shared" ref="BR616:BR647" si="536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3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36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13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28"/>
        <v>3.1687527045148067E-3</v>
      </c>
      <c r="AS617" s="25"/>
      <c r="AT617" s="25"/>
      <c r="AU617" s="24"/>
      <c r="AV617" s="298">
        <f t="shared" si="529"/>
        <v>0.84575739338403144</v>
      </c>
      <c r="AW617" s="298"/>
      <c r="AX617" s="24">
        <f t="shared" si="530"/>
        <v>62928.92105263158</v>
      </c>
      <c r="AY617" s="308"/>
      <c r="BA617" s="65">
        <f t="shared" si="531"/>
        <v>1683829</v>
      </c>
      <c r="BB617" s="66"/>
      <c r="BC617" s="66">
        <v>727036816</v>
      </c>
      <c r="BD617" s="66"/>
      <c r="BE617" s="66">
        <f t="shared" si="532"/>
        <v>104702</v>
      </c>
      <c r="BF617" s="66"/>
      <c r="BG617" s="144">
        <f t="shared" si="533"/>
        <v>6.2180898416644446E-2</v>
      </c>
      <c r="BH617" s="66"/>
      <c r="BI617" s="170"/>
      <c r="BJ617" s="66"/>
      <c r="BK617" s="66"/>
      <c r="BL617" s="66"/>
      <c r="BM617" s="144"/>
      <c r="BN617" s="65">
        <f t="shared" si="534"/>
        <v>1195784.2368421052</v>
      </c>
      <c r="BO617" s="66"/>
      <c r="BP617" s="66">
        <f t="shared" si="535"/>
        <v>44331508</v>
      </c>
      <c r="BQ617" s="66"/>
      <c r="BR617" s="435">
        <f t="shared" si="536"/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3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36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13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28"/>
        <v>1.8109665499797391E-3</v>
      </c>
      <c r="AS618" s="25"/>
      <c r="AT618" s="25"/>
      <c r="AU618" s="24"/>
      <c r="AV618" s="298">
        <f t="shared" si="529"/>
        <v>0.84543614893693608</v>
      </c>
      <c r="AW618" s="298"/>
      <c r="AX618" s="24">
        <f t="shared" si="530"/>
        <v>62939.364532019703</v>
      </c>
      <c r="AY618" s="308"/>
      <c r="BA618" s="65">
        <f t="shared" si="531"/>
        <v>1787123</v>
      </c>
      <c r="BB618" s="66"/>
      <c r="BC618" s="66">
        <v>728823939</v>
      </c>
      <c r="BD618" s="66"/>
      <c r="BE618" s="66">
        <f t="shared" si="532"/>
        <v>99146</v>
      </c>
      <c r="BF618" s="66"/>
      <c r="BG618" s="144">
        <f t="shared" si="533"/>
        <v>5.5477994519683313E-2</v>
      </c>
      <c r="BH618" s="66"/>
      <c r="BI618" s="170"/>
      <c r="BJ618" s="66"/>
      <c r="BK618" s="66"/>
      <c r="BL618" s="66"/>
      <c r="BM618" s="144"/>
      <c r="BN618" s="65">
        <f t="shared" si="534"/>
        <v>1196755.2364532019</v>
      </c>
      <c r="BO618" s="66"/>
      <c r="BP618" s="66">
        <f t="shared" si="535"/>
        <v>44430654</v>
      </c>
      <c r="BQ618" s="66"/>
      <c r="BR618" s="435">
        <f t="shared" si="536"/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3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36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13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28"/>
        <v>2.1846031965553521E-3</v>
      </c>
      <c r="AS619" s="25"/>
      <c r="AT619" s="25"/>
      <c r="AU619" s="24"/>
      <c r="AV619" s="298">
        <f t="shared" si="529"/>
        <v>0.84519834019593765</v>
      </c>
      <c r="AW619" s="298"/>
      <c r="AX619" s="24">
        <f t="shared" si="530"/>
        <v>62973.457377049177</v>
      </c>
      <c r="AY619" s="308"/>
      <c r="BA619" s="65">
        <f t="shared" si="531"/>
        <v>1974410</v>
      </c>
      <c r="BB619" s="66"/>
      <c r="BC619" s="66">
        <v>730798349</v>
      </c>
      <c r="BD619" s="66"/>
      <c r="BE619" s="66">
        <f t="shared" si="532"/>
        <v>111829</v>
      </c>
      <c r="BF619" s="66"/>
      <c r="BG619" s="144">
        <f t="shared" si="533"/>
        <v>5.6639198545388243E-2</v>
      </c>
      <c r="BH619" s="66"/>
      <c r="BI619" s="170"/>
      <c r="BJ619" s="66"/>
      <c r="BK619" s="66"/>
      <c r="BL619" s="66"/>
      <c r="BM619" s="144"/>
      <c r="BN619" s="65">
        <f t="shared" si="534"/>
        <v>1198030.0803278689</v>
      </c>
      <c r="BO619" s="66"/>
      <c r="BP619" s="66">
        <f t="shared" si="535"/>
        <v>44542483</v>
      </c>
      <c r="BQ619" s="66"/>
      <c r="BR619" s="435">
        <f t="shared" si="536"/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3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36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13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28"/>
        <v>6.260509078909618E-4</v>
      </c>
      <c r="AS620" s="25"/>
      <c r="AT620" s="25"/>
      <c r="AU620" s="24"/>
      <c r="AV620" s="298">
        <f t="shared" si="529"/>
        <v>0.84504635636553005</v>
      </c>
      <c r="AW620" s="298"/>
      <c r="AX620" s="24">
        <f t="shared" si="530"/>
        <v>62909.751227495908</v>
      </c>
      <c r="AY620" s="308"/>
      <c r="BA620" s="65">
        <f t="shared" si="531"/>
        <v>8505093</v>
      </c>
      <c r="BB620" s="66"/>
      <c r="BC620" s="66">
        <v>739303442</v>
      </c>
      <c r="BD620" s="66"/>
      <c r="BE620" s="66">
        <f t="shared" si="532"/>
        <v>36633</v>
      </c>
      <c r="BF620" s="66"/>
      <c r="BG620" s="144">
        <f t="shared" si="533"/>
        <v>4.3071839426094462E-3</v>
      </c>
      <c r="BH620" s="66"/>
      <c r="BI620" s="170"/>
      <c r="BJ620" s="66"/>
      <c r="BK620" s="66"/>
      <c r="BL620" s="66"/>
      <c r="BM620" s="144"/>
      <c r="BN620" s="65">
        <f t="shared" si="534"/>
        <v>1209989.2667757773</v>
      </c>
      <c r="BO620" s="66"/>
      <c r="BP620" s="66">
        <f t="shared" si="535"/>
        <v>44579116</v>
      </c>
      <c r="BQ620" s="66"/>
      <c r="BR620" s="435">
        <f t="shared" si="536"/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3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36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13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28"/>
        <v>9.8236483416947948E-4</v>
      </c>
      <c r="AS621" s="25"/>
      <c r="AT621" s="25"/>
      <c r="AU621" s="24"/>
      <c r="AV621" s="298">
        <f t="shared" si="529"/>
        <v>0.84518550310146789</v>
      </c>
      <c r="AW621" s="298"/>
      <c r="AX621" s="24">
        <f t="shared" si="530"/>
        <v>62868.656862745098</v>
      </c>
      <c r="AY621" s="308"/>
      <c r="BA621" s="65">
        <f t="shared" si="531"/>
        <v>917275</v>
      </c>
      <c r="BB621" s="66"/>
      <c r="BC621" s="66">
        <v>740220717</v>
      </c>
      <c r="BD621" s="66"/>
      <c r="BE621" s="66">
        <f t="shared" si="532"/>
        <v>37188</v>
      </c>
      <c r="BF621" s="66"/>
      <c r="BG621" s="144">
        <f t="shared" si="533"/>
        <v>4.0541822245237252E-2</v>
      </c>
      <c r="BH621" s="66"/>
      <c r="BI621" s="170"/>
      <c r="BJ621" s="66"/>
      <c r="BK621" s="66"/>
      <c r="BL621" s="66"/>
      <c r="BM621" s="144"/>
      <c r="BN621" s="65">
        <f t="shared" si="534"/>
        <v>1209510.9754901961</v>
      </c>
      <c r="BO621" s="66"/>
      <c r="BP621" s="66">
        <f t="shared" si="535"/>
        <v>44616304</v>
      </c>
      <c r="BQ621" s="66"/>
      <c r="BR621" s="435">
        <f t="shared" si="536"/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3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36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13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28"/>
        <v>4.1135661550647474E-3</v>
      </c>
      <c r="AS622" s="25"/>
      <c r="AT622" s="25"/>
      <c r="AU622" s="24"/>
      <c r="AV622" s="298">
        <f t="shared" si="529"/>
        <v>0.84728203369671784</v>
      </c>
      <c r="AW622" s="298"/>
      <c r="AX622" s="24">
        <f t="shared" si="530"/>
        <v>63024.290375203913</v>
      </c>
      <c r="AY622" s="308"/>
      <c r="BA622" s="65">
        <f t="shared" si="531"/>
        <v>3410833</v>
      </c>
      <c r="BB622" s="66"/>
      <c r="BC622" s="66">
        <v>743631550</v>
      </c>
      <c r="BD622" s="66"/>
      <c r="BE622" s="66">
        <f t="shared" si="532"/>
        <v>74156</v>
      </c>
      <c r="BF622" s="66"/>
      <c r="BG622" s="144">
        <f t="shared" si="533"/>
        <v>2.1741316564018232E-2</v>
      </c>
      <c r="BH622" s="66"/>
      <c r="BI622" s="170"/>
      <c r="BJ622" s="66"/>
      <c r="BK622" s="66"/>
      <c r="BL622" s="66"/>
      <c r="BM622" s="144"/>
      <c r="BN622" s="65">
        <f t="shared" si="534"/>
        <v>1213102.0391517128</v>
      </c>
      <c r="BO622" s="66"/>
      <c r="BP622" s="66">
        <f t="shared" si="535"/>
        <v>44690460</v>
      </c>
      <c r="BQ622" s="66"/>
      <c r="BR622" s="435">
        <f t="shared" si="536"/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3">
      <c r="B623" s="158">
        <f t="shared" ref="B623:B699" si="537">1+B622</f>
        <v>44523</v>
      </c>
      <c r="C623" s="61"/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36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13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28"/>
        <v>1.9623703437577733E-3</v>
      </c>
      <c r="AS623" s="25"/>
      <c r="AT623" s="25"/>
      <c r="AU623" s="24"/>
      <c r="AV623" s="298">
        <f t="shared" si="529"/>
        <v>0.84734626239075528</v>
      </c>
      <c r="AW623" s="298"/>
      <c r="AX623" s="24">
        <f t="shared" si="530"/>
        <v>63045.120521172641</v>
      </c>
      <c r="AY623" s="308"/>
      <c r="BA623" s="65">
        <f t="shared" si="531"/>
        <v>1044201</v>
      </c>
      <c r="BB623" s="66"/>
      <c r="BC623" s="66">
        <v>744675751</v>
      </c>
      <c r="BD623" s="66"/>
      <c r="BE623" s="66">
        <f t="shared" si="532"/>
        <v>86016</v>
      </c>
      <c r="BF623" s="66"/>
      <c r="BG623" s="144">
        <f t="shared" si="533"/>
        <v>8.2374945053682189E-2</v>
      </c>
      <c r="BH623" s="66"/>
      <c r="BI623" s="170"/>
      <c r="BJ623" s="66"/>
      <c r="BK623" s="66"/>
      <c r="BL623" s="66"/>
      <c r="BM623" s="144"/>
      <c r="BN623" s="65">
        <f t="shared" si="534"/>
        <v>1212826.9560260586</v>
      </c>
      <c r="BO623" s="66"/>
      <c r="BP623" s="66">
        <f t="shared" si="535"/>
        <v>44776476</v>
      </c>
      <c r="BQ623" s="66"/>
      <c r="BR623" s="435">
        <f t="shared" si="536"/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3">
      <c r="B624" s="158">
        <f t="shared" si="537"/>
        <v>44524</v>
      </c>
      <c r="C624" s="61"/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36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13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28"/>
        <v>2.0147402832116721E-3</v>
      </c>
      <c r="AS624" s="25"/>
      <c r="AT624" s="25"/>
      <c r="AU624" s="24"/>
      <c r="AV624" s="298">
        <f t="shared" si="529"/>
        <v>0.84710978289135297</v>
      </c>
      <c r="AW624" s="298"/>
      <c r="AX624" s="24">
        <f t="shared" si="530"/>
        <v>63069.421138211379</v>
      </c>
      <c r="AY624" s="308"/>
      <c r="BA624" s="65">
        <f t="shared" si="531"/>
        <v>1781250</v>
      </c>
      <c r="BB624" s="66"/>
      <c r="BC624" s="66">
        <v>746457001</v>
      </c>
      <c r="BD624" s="66"/>
      <c r="BE624" s="66">
        <f t="shared" si="532"/>
        <v>104819</v>
      </c>
      <c r="BF624" s="66"/>
      <c r="BG624" s="144">
        <f t="shared" si="533"/>
        <v>5.8845754385964913E-2</v>
      </c>
      <c r="BH624" s="66"/>
      <c r="BI624" s="170"/>
      <c r="BJ624" s="66"/>
      <c r="BK624" s="66"/>
      <c r="BL624" s="66"/>
      <c r="BM624" s="144"/>
      <c r="BN624" s="65">
        <f t="shared" si="534"/>
        <v>1213751.2211382114</v>
      </c>
      <c r="BO624" s="66"/>
      <c r="BP624" s="66">
        <f t="shared" si="535"/>
        <v>44881295</v>
      </c>
      <c r="BQ624" s="66"/>
      <c r="BR624" s="435">
        <f t="shared" si="536"/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3">
      <c r="B625" s="158">
        <f t="shared" si="537"/>
        <v>44525</v>
      </c>
      <c r="C625" s="61"/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36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13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28"/>
        <v>6.3177254105387136E-4</v>
      </c>
      <c r="AS625" s="25"/>
      <c r="AT625" s="25"/>
      <c r="AU625" s="24"/>
      <c r="AV625" s="298">
        <f t="shared" si="529"/>
        <v>0.84689940875761771</v>
      </c>
      <c r="AW625" s="298"/>
      <c r="AX625" s="24">
        <f t="shared" si="530"/>
        <v>63006.816558441562</v>
      </c>
      <c r="AY625" s="308"/>
      <c r="BA625" s="65">
        <f t="shared" si="531"/>
        <v>921797</v>
      </c>
      <c r="BB625" s="66"/>
      <c r="BC625" s="66">
        <v>747378798</v>
      </c>
      <c r="BD625" s="66"/>
      <c r="BE625" s="66">
        <f t="shared" si="532"/>
        <v>40309</v>
      </c>
      <c r="BF625" s="66"/>
      <c r="BG625" s="144">
        <f t="shared" si="533"/>
        <v>4.3728716843296302E-2</v>
      </c>
      <c r="BH625" s="66"/>
      <c r="BI625" s="170"/>
      <c r="BJ625" s="66"/>
      <c r="BK625" s="66"/>
      <c r="BL625" s="66"/>
      <c r="BM625" s="144"/>
      <c r="BN625" s="65">
        <f t="shared" si="534"/>
        <v>1213277.2694805195</v>
      </c>
      <c r="BO625" s="66"/>
      <c r="BP625" s="66">
        <f t="shared" si="535"/>
        <v>44921604</v>
      </c>
      <c r="BQ625" s="66"/>
      <c r="BR625" s="435">
        <f t="shared" si="536"/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3">
      <c r="B626" s="158">
        <f t="shared" si="537"/>
        <v>44526</v>
      </c>
      <c r="C626" s="61"/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36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13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28"/>
        <v>7.3389297009427367E-4</v>
      </c>
      <c r="AS626" s="25"/>
      <c r="AT626" s="25"/>
      <c r="AU626" s="24"/>
      <c r="AV626" s="298">
        <f t="shared" si="529"/>
        <v>0.84682457705082959</v>
      </c>
      <c r="AW626" s="298"/>
      <c r="AX626" s="24">
        <f t="shared" si="530"/>
        <v>62950.863857374396</v>
      </c>
      <c r="AY626" s="308"/>
      <c r="BA626" s="65">
        <f t="shared" si="531"/>
        <v>687800</v>
      </c>
      <c r="BB626" s="66"/>
      <c r="BC626" s="66">
        <v>748066598</v>
      </c>
      <c r="BD626" s="66"/>
      <c r="BE626" s="66">
        <f t="shared" si="532"/>
        <v>37686</v>
      </c>
      <c r="BF626" s="66"/>
      <c r="BG626" s="144">
        <f t="shared" si="533"/>
        <v>5.4792090724047691E-2</v>
      </c>
      <c r="BH626" s="66"/>
      <c r="BI626" s="170"/>
      <c r="BJ626" s="66"/>
      <c r="BK626" s="66"/>
      <c r="BL626" s="66"/>
      <c r="BM626" s="144"/>
      <c r="BN626" s="65">
        <f t="shared" si="534"/>
        <v>1212425.6045380875</v>
      </c>
      <c r="BO626" s="66"/>
      <c r="BP626" s="66">
        <f t="shared" si="535"/>
        <v>44959290</v>
      </c>
      <c r="BQ626" s="66"/>
      <c r="BR626" s="435">
        <f t="shared" si="536"/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3">
      <c r="B627" s="158">
        <f t="shared" si="537"/>
        <v>44527</v>
      </c>
      <c r="C627" s="61"/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36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13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28"/>
        <v>5.4146833617730152E-4</v>
      </c>
      <c r="AS627" s="25"/>
      <c r="AT627" s="25"/>
      <c r="AU627" s="24"/>
      <c r="AV627" s="298">
        <f t="shared" si="529"/>
        <v>0.84686560229842178</v>
      </c>
      <c r="AW627" s="298"/>
      <c r="AX627" s="24">
        <f t="shared" si="530"/>
        <v>62883.032362459548</v>
      </c>
      <c r="AY627" s="308"/>
      <c r="BA627" s="65">
        <f t="shared" si="531"/>
        <v>241281</v>
      </c>
      <c r="BB627" s="66"/>
      <c r="BC627" s="66">
        <v>748307879</v>
      </c>
      <c r="BD627" s="66"/>
      <c r="BE627" s="66">
        <f t="shared" si="532"/>
        <v>22612</v>
      </c>
      <c r="BF627" s="66"/>
      <c r="BG627" s="144">
        <f t="shared" si="533"/>
        <v>9.3716455087636402E-2</v>
      </c>
      <c r="BH627" s="66"/>
      <c r="BI627" s="170"/>
      <c r="BJ627" s="66"/>
      <c r="BK627" s="66"/>
      <c r="BL627" s="66"/>
      <c r="BM627" s="144"/>
      <c r="BN627" s="65">
        <f t="shared" si="534"/>
        <v>1210854.1731391586</v>
      </c>
      <c r="BO627" s="66"/>
      <c r="BP627" s="66">
        <f t="shared" si="535"/>
        <v>44981902</v>
      </c>
      <c r="BQ627" s="66"/>
      <c r="BR627" s="435">
        <f t="shared" si="536"/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3">
      <c r="B628" s="347">
        <f t="shared" si="537"/>
        <v>44528</v>
      </c>
      <c r="C628" s="61"/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36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13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28"/>
        <v>4.7262454764604569E-4</v>
      </c>
      <c r="AS628" s="25"/>
      <c r="AT628" s="25"/>
      <c r="AU628" s="24"/>
      <c r="AV628" s="298">
        <f t="shared" si="529"/>
        <v>0.84688134091008838</v>
      </c>
      <c r="AW628" s="298"/>
      <c r="AX628" s="24">
        <f t="shared" si="530"/>
        <v>62811.116316639738</v>
      </c>
      <c r="AY628" s="308"/>
      <c r="BA628" s="65">
        <f t="shared" si="531"/>
        <v>216720</v>
      </c>
      <c r="BB628" s="66"/>
      <c r="BC628" s="66">
        <v>748524599</v>
      </c>
      <c r="BD628" s="66"/>
      <c r="BE628" s="66">
        <f t="shared" si="532"/>
        <v>20835</v>
      </c>
      <c r="BF628" s="66"/>
      <c r="BG628" s="144">
        <f t="shared" si="533"/>
        <v>9.6137873754152822E-2</v>
      </c>
      <c r="BH628" s="66"/>
      <c r="BI628" s="170"/>
      <c r="BJ628" s="66"/>
      <c r="BK628" s="66"/>
      <c r="BL628" s="66"/>
      <c r="BM628" s="144"/>
      <c r="BN628" s="65">
        <f t="shared" si="534"/>
        <v>1209248.140549273</v>
      </c>
      <c r="BO628" s="66"/>
      <c r="BP628" s="66">
        <f t="shared" si="535"/>
        <v>45002737</v>
      </c>
      <c r="BQ628" s="66"/>
      <c r="BR628" s="435">
        <f t="shared" si="536"/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3">
      <c r="B629" s="158">
        <f t="shared" si="537"/>
        <v>44529</v>
      </c>
      <c r="C629" s="61"/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36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13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28"/>
        <v>5.8081411918869206E-3</v>
      </c>
      <c r="AS629" s="25"/>
      <c r="AT629" s="25"/>
      <c r="AU629" s="24"/>
      <c r="AV629" s="298">
        <f t="shared" si="529"/>
        <v>0.84982179579534689</v>
      </c>
      <c r="AW629" s="298"/>
      <c r="AX629" s="24">
        <f t="shared" si="530"/>
        <v>63074.035483870968</v>
      </c>
      <c r="AY629" s="308"/>
      <c r="BA629" s="65">
        <f t="shared" si="531"/>
        <v>5468770</v>
      </c>
      <c r="BB629" s="66"/>
      <c r="BC629" s="66">
        <v>753993369</v>
      </c>
      <c r="BD629" s="66"/>
      <c r="BE629" s="66">
        <f t="shared" si="532"/>
        <v>106876</v>
      </c>
      <c r="BF629" s="66"/>
      <c r="BG629" s="144">
        <f t="shared" si="533"/>
        <v>1.9542968528572239E-2</v>
      </c>
      <c r="BH629" s="66"/>
      <c r="BI629" s="170"/>
      <c r="BJ629" s="66"/>
      <c r="BK629" s="66"/>
      <c r="BL629" s="66"/>
      <c r="BM629" s="144"/>
      <c r="BN629" s="65">
        <f t="shared" si="534"/>
        <v>1216118.3370967743</v>
      </c>
      <c r="BO629" s="66"/>
      <c r="BP629" s="66">
        <f t="shared" si="535"/>
        <v>45109613</v>
      </c>
      <c r="BQ629" s="66"/>
      <c r="BR629" s="435">
        <f t="shared" si="536"/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3">
      <c r="B630" s="158">
        <f t="shared" si="537"/>
        <v>44530</v>
      </c>
      <c r="C630" s="61"/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36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13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28"/>
        <v>2.5576190519783944E-3</v>
      </c>
      <c r="AS630" s="25"/>
      <c r="AT630" s="25"/>
      <c r="AU630" s="24"/>
      <c r="AV630" s="298">
        <f t="shared" si="529"/>
        <v>0.8497708641920293</v>
      </c>
      <c r="AW630" s="298"/>
      <c r="AX630" s="24">
        <f t="shared" si="530"/>
        <v>63133.526570048307</v>
      </c>
      <c r="AY630" s="308"/>
      <c r="BA630" s="65">
        <f t="shared" si="531"/>
        <v>88000</v>
      </c>
      <c r="BB630" s="66"/>
      <c r="BC630" s="66">
        <v>754081369</v>
      </c>
      <c r="BD630" s="66"/>
      <c r="BE630" s="66">
        <f t="shared" si="532"/>
        <v>120458</v>
      </c>
      <c r="BF630" s="66"/>
      <c r="BG630" s="144">
        <f t="shared" si="533"/>
        <v>1.3688409090909091</v>
      </c>
      <c r="BH630" s="66"/>
      <c r="BI630" s="170"/>
      <c r="BJ630" s="66"/>
      <c r="BK630" s="66"/>
      <c r="BL630" s="66"/>
      <c r="BM630" s="144"/>
      <c r="BN630" s="65">
        <f t="shared" si="534"/>
        <v>1214301.7214170692</v>
      </c>
      <c r="BO630" s="66"/>
      <c r="BP630" s="66">
        <f t="shared" si="535"/>
        <v>45230071</v>
      </c>
      <c r="BQ630" s="66"/>
      <c r="BR630" s="435">
        <f t="shared" si="536"/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3">
      <c r="B631" s="158">
        <f t="shared" si="537"/>
        <v>44531</v>
      </c>
      <c r="C631" s="61"/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36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13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28"/>
        <v>2.8731120198174152E-3</v>
      </c>
      <c r="AS631" s="25"/>
      <c r="AT631" s="25"/>
      <c r="AU631" s="24"/>
      <c r="AV631" s="298">
        <f t="shared" si="529"/>
        <v>0.84979101012310554</v>
      </c>
      <c r="AW631" s="298"/>
      <c r="AX631" s="24">
        <f t="shared" si="530"/>
        <v>63213.123794212217</v>
      </c>
      <c r="AY631" s="308"/>
      <c r="BA631" s="65">
        <f t="shared" si="531"/>
        <v>1604533</v>
      </c>
      <c r="BB631" s="66"/>
      <c r="BC631" s="66">
        <v>755685902</v>
      </c>
      <c r="BD631" s="66"/>
      <c r="BE631" s="66">
        <f t="shared" si="532"/>
        <v>131460</v>
      </c>
      <c r="BF631" s="66"/>
      <c r="BG631" s="144">
        <f t="shared" si="533"/>
        <v>8.1930380989359522E-2</v>
      </c>
      <c r="BH631" s="66"/>
      <c r="BI631" s="170"/>
      <c r="BJ631" s="66"/>
      <c r="BK631" s="66"/>
      <c r="BL631" s="66"/>
      <c r="BM631" s="144"/>
      <c r="BN631" s="65">
        <f t="shared" si="534"/>
        <v>1214929.1028938906</v>
      </c>
      <c r="BO631" s="66"/>
      <c r="BP631" s="66">
        <f t="shared" si="535"/>
        <v>45361531</v>
      </c>
      <c r="BQ631" s="66"/>
      <c r="BR631" s="435">
        <f t="shared" si="536"/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3">
      <c r="B632" s="158">
        <f t="shared" si="537"/>
        <v>44532</v>
      </c>
      <c r="C632" s="61"/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36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13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28"/>
        <v>1.8078738025090082E-3</v>
      </c>
      <c r="AS632" s="25"/>
      <c r="AT632" s="25"/>
      <c r="AU632" s="24"/>
      <c r="AV632" s="298">
        <f t="shared" si="529"/>
        <v>0.848638227184628</v>
      </c>
      <c r="AW632" s="298"/>
      <c r="AX632" s="24">
        <f t="shared" si="530"/>
        <v>63225.756019261637</v>
      </c>
      <c r="AY632" s="308"/>
      <c r="BA632" s="65">
        <f t="shared" si="531"/>
        <v>1879157</v>
      </c>
      <c r="BB632" s="66"/>
      <c r="BC632" s="66">
        <v>757565059</v>
      </c>
      <c r="BD632" s="66"/>
      <c r="BE632" s="66">
        <f t="shared" si="532"/>
        <v>146612</v>
      </c>
      <c r="BF632" s="66"/>
      <c r="BG632" s="144">
        <f t="shared" si="533"/>
        <v>7.8020090923749313E-2</v>
      </c>
      <c r="BH632" s="66"/>
      <c r="BI632" s="170"/>
      <c r="BJ632" s="66"/>
      <c r="BK632" s="66"/>
      <c r="BL632" s="66"/>
      <c r="BM632" s="144"/>
      <c r="BN632" s="65">
        <f t="shared" si="534"/>
        <v>1215995.2792937399</v>
      </c>
      <c r="BO632" s="66"/>
      <c r="BP632" s="66">
        <f t="shared" si="535"/>
        <v>45508143</v>
      </c>
      <c r="BQ632" s="66"/>
      <c r="BR632" s="435">
        <f t="shared" si="536"/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3">
      <c r="B633" s="158">
        <f t="shared" si="537"/>
        <v>44533</v>
      </c>
      <c r="C633" s="61"/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36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13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28"/>
        <v>1.8684859467891638E-3</v>
      </c>
      <c r="AS633" s="25"/>
      <c r="AT633" s="25"/>
      <c r="AU633" s="24"/>
      <c r="AV633" s="298">
        <f t="shared" si="529"/>
        <v>0.84753177741212871</v>
      </c>
      <c r="AW633" s="298"/>
      <c r="AX633" s="24">
        <f t="shared" si="530"/>
        <v>63242.379807692305</v>
      </c>
      <c r="AY633" s="308"/>
      <c r="BA633" s="65">
        <f t="shared" si="531"/>
        <v>2036316</v>
      </c>
      <c r="BB633" s="66"/>
      <c r="BC633" s="66">
        <v>759601375</v>
      </c>
      <c r="BD633" s="66"/>
      <c r="BE633" s="66">
        <f t="shared" si="532"/>
        <v>147434</v>
      </c>
      <c r="BF633" s="66"/>
      <c r="BG633" s="144">
        <f t="shared" si="533"/>
        <v>7.2402318697098095E-2</v>
      </c>
      <c r="BH633" s="66"/>
      <c r="BI633" s="170"/>
      <c r="BJ633" s="66"/>
      <c r="BK633" s="66"/>
      <c r="BL633" s="66"/>
      <c r="BM633" s="144"/>
      <c r="BN633" s="65">
        <f t="shared" si="534"/>
        <v>1217309.8958333333</v>
      </c>
      <c r="BO633" s="66"/>
      <c r="BP633" s="66">
        <f t="shared" si="535"/>
        <v>45655577</v>
      </c>
      <c r="BQ633" s="66"/>
      <c r="BR633" s="435">
        <f t="shared" si="536"/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3">
      <c r="B634" s="158">
        <f t="shared" si="537"/>
        <v>44534</v>
      </c>
      <c r="C634" s="61"/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36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13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28"/>
        <v>8.8350565190470267E-4</v>
      </c>
      <c r="AS634" s="25"/>
      <c r="AT634" s="25"/>
      <c r="AU634" s="24"/>
      <c r="AV634" s="298">
        <f t="shared" si="529"/>
        <v>0.84724810414880347</v>
      </c>
      <c r="AW634" s="298"/>
      <c r="AX634" s="24">
        <f t="shared" si="530"/>
        <v>63196.977599999998</v>
      </c>
      <c r="AY634" s="308"/>
      <c r="BA634" s="65">
        <f t="shared" si="531"/>
        <v>570108</v>
      </c>
      <c r="BB634" s="66"/>
      <c r="BC634" s="66">
        <v>760171483</v>
      </c>
      <c r="BD634" s="66"/>
      <c r="BE634" s="66">
        <f t="shared" si="532"/>
        <v>56742</v>
      </c>
      <c r="BF634" s="66"/>
      <c r="BG634" s="144">
        <f t="shared" si="533"/>
        <v>9.9528510387505528E-2</v>
      </c>
      <c r="BH634" s="66"/>
      <c r="BI634" s="170"/>
      <c r="BJ634" s="66"/>
      <c r="BK634" s="66"/>
      <c r="BL634" s="66"/>
      <c r="BM634" s="144"/>
      <c r="BN634" s="65">
        <f t="shared" si="534"/>
        <v>1216274.3728</v>
      </c>
      <c r="BO634" s="66"/>
      <c r="BP634" s="66">
        <f t="shared" si="535"/>
        <v>45712319</v>
      </c>
      <c r="BQ634" s="66"/>
      <c r="BR634" s="435">
        <f t="shared" si="536"/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3">
      <c r="B635" s="347">
        <f t="shared" si="537"/>
        <v>44535</v>
      </c>
      <c r="C635" s="61"/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36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13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28"/>
        <v>6.4463842334130863E-4</v>
      </c>
      <c r="AS635" s="25"/>
      <c r="AT635" s="25"/>
      <c r="AU635" s="24"/>
      <c r="AV635" s="298">
        <f t="shared" si="529"/>
        <v>0.84715707825990638</v>
      </c>
      <c r="AW635" s="298"/>
      <c r="AX635" s="24">
        <f t="shared" si="530"/>
        <v>63136.698083067095</v>
      </c>
      <c r="AY635" s="308"/>
      <c r="BA635" s="65">
        <f t="shared" si="531"/>
        <v>465359</v>
      </c>
      <c r="BB635" s="66"/>
      <c r="BC635" s="66">
        <v>760636842</v>
      </c>
      <c r="BD635" s="66"/>
      <c r="BE635" s="66">
        <f t="shared" si="532"/>
        <v>35065</v>
      </c>
      <c r="BF635" s="66"/>
      <c r="BG635" s="144">
        <f t="shared" si="533"/>
        <v>7.5350428378950451E-2</v>
      </c>
      <c r="BH635" s="66"/>
      <c r="BI635" s="170"/>
      <c r="BJ635" s="66"/>
      <c r="BK635" s="66"/>
      <c r="BL635" s="66"/>
      <c r="BM635" s="144"/>
      <c r="BN635" s="65">
        <f t="shared" si="534"/>
        <v>1215074.8274760384</v>
      </c>
      <c r="BO635" s="66"/>
      <c r="BP635" s="66">
        <f t="shared" si="535"/>
        <v>45747384</v>
      </c>
      <c r="BQ635" s="66"/>
      <c r="BR635" s="435">
        <f t="shared" si="536"/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3">
      <c r="B636" s="158">
        <f t="shared" si="537"/>
        <v>44536</v>
      </c>
      <c r="C636" s="61"/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36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13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28"/>
        <v>3.8363687412572745E-3</v>
      </c>
      <c r="AS636" s="25"/>
      <c r="AT636" s="25"/>
      <c r="AU636" s="24"/>
      <c r="AV636" s="298">
        <f t="shared" si="529"/>
        <v>0.84873406203657453</v>
      </c>
      <c r="AW636" s="298"/>
      <c r="AX636" s="24">
        <f t="shared" si="530"/>
        <v>63277.830940988839</v>
      </c>
      <c r="AY636" s="308"/>
      <c r="BA636" s="65">
        <f t="shared" si="531"/>
        <v>4161741</v>
      </c>
      <c r="BB636" s="66"/>
      <c r="BC636" s="66">
        <v>764798583</v>
      </c>
      <c r="BD636" s="66"/>
      <c r="BE636" s="66">
        <f t="shared" si="532"/>
        <v>91965</v>
      </c>
      <c r="BF636" s="66"/>
      <c r="BG636" s="144">
        <f t="shared" si="533"/>
        <v>2.2097723044274018E-2</v>
      </c>
      <c r="BH636" s="66"/>
      <c r="BI636" s="170"/>
      <c r="BJ636" s="66"/>
      <c r="BK636" s="66"/>
      <c r="BL636" s="66"/>
      <c r="BM636" s="144"/>
      <c r="BN636" s="65">
        <f t="shared" si="534"/>
        <v>1219774.4545454546</v>
      </c>
      <c r="BO636" s="66"/>
      <c r="BP636" s="66">
        <f t="shared" si="535"/>
        <v>45839349</v>
      </c>
      <c r="BQ636" s="66"/>
      <c r="BR636" s="435">
        <f t="shared" si="536"/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3">
      <c r="B637" s="158">
        <f t="shared" si="537"/>
        <v>44537</v>
      </c>
      <c r="C637" s="61"/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36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13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28"/>
        <v>1.7055238536919789E-3</v>
      </c>
      <c r="AS637" s="25"/>
      <c r="AT637" s="25"/>
      <c r="AU637" s="24"/>
      <c r="AV637" s="298">
        <f t="shared" si="529"/>
        <v>0.84822839661673055</v>
      </c>
      <c r="AW637" s="298"/>
      <c r="AX637" s="24">
        <f t="shared" si="530"/>
        <v>63284.820063694271</v>
      </c>
      <c r="AY637" s="308"/>
      <c r="BA637" s="65">
        <f t="shared" si="531"/>
        <v>1594691</v>
      </c>
      <c r="BB637" s="66"/>
      <c r="BC637" s="66">
        <v>766393274</v>
      </c>
      <c r="BD637" s="66"/>
      <c r="BE637" s="66">
        <f t="shared" si="532"/>
        <v>107642</v>
      </c>
      <c r="BF637" s="66"/>
      <c r="BG637" s="144">
        <f t="shared" si="533"/>
        <v>6.7500224181361784E-2</v>
      </c>
      <c r="BH637" s="66"/>
      <c r="BI637" s="170"/>
      <c r="BJ637" s="66"/>
      <c r="BK637" s="66"/>
      <c r="BL637" s="66"/>
      <c r="BM637" s="144"/>
      <c r="BN637" s="65">
        <f t="shared" si="534"/>
        <v>1220371.4554140128</v>
      </c>
      <c r="BO637" s="66"/>
      <c r="BP637" s="66">
        <f t="shared" si="535"/>
        <v>45946991</v>
      </c>
      <c r="BQ637" s="66"/>
      <c r="BR637" s="435">
        <f t="shared" si="536"/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3">
      <c r="B638" s="158">
        <f t="shared" si="537"/>
        <v>44538</v>
      </c>
      <c r="C638" s="61"/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36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13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28"/>
        <v>1.83678243444289E-3</v>
      </c>
      <c r="AS638" s="25"/>
      <c r="AT638" s="25"/>
      <c r="AU638" s="24"/>
      <c r="AV638" s="298">
        <f t="shared" si="529"/>
        <v>0.84748183216414674</v>
      </c>
      <c r="AW638" s="298"/>
      <c r="AX638" s="24">
        <f t="shared" si="530"/>
        <v>63300.263910969792</v>
      </c>
      <c r="AY638" s="308"/>
      <c r="BA638" s="65">
        <f t="shared" si="531"/>
        <v>1951172</v>
      </c>
      <c r="BB638" s="66"/>
      <c r="BC638" s="66">
        <v>768344446</v>
      </c>
      <c r="BD638" s="66"/>
      <c r="BE638" s="66">
        <f t="shared" si="532"/>
        <v>127411</v>
      </c>
      <c r="BF638" s="66"/>
      <c r="BG638" s="144">
        <f t="shared" si="533"/>
        <v>6.5299727548365799E-2</v>
      </c>
      <c r="BH638" s="66"/>
      <c r="BI638" s="170"/>
      <c r="BJ638" s="66"/>
      <c r="BK638" s="66"/>
      <c r="BL638" s="66"/>
      <c r="BM638" s="144"/>
      <c r="BN638" s="65">
        <f t="shared" si="534"/>
        <v>1221533.3004769476</v>
      </c>
      <c r="BO638" s="66"/>
      <c r="BP638" s="66">
        <f t="shared" si="535"/>
        <v>46074402</v>
      </c>
      <c r="BQ638" s="66"/>
      <c r="BR638" s="435">
        <f t="shared" si="536"/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3">
      <c r="B639" s="158">
        <f t="shared" si="537"/>
        <v>44539</v>
      </c>
      <c r="C639" s="61"/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36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13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28"/>
        <v>1.5969010946540758E-3</v>
      </c>
      <c r="AS639" s="25"/>
      <c r="AT639" s="25"/>
      <c r="AU639" s="24"/>
      <c r="AV639" s="298">
        <f t="shared" si="529"/>
        <v>0.84683631969014705</v>
      </c>
      <c r="AW639" s="298"/>
      <c r="AX639" s="24">
        <f t="shared" si="530"/>
        <v>63300.711111111108</v>
      </c>
      <c r="AY639" s="308"/>
      <c r="BA639" s="65">
        <f t="shared" si="531"/>
        <v>1622015</v>
      </c>
      <c r="BB639" s="66"/>
      <c r="BC639" s="66">
        <v>769966461</v>
      </c>
      <c r="BD639" s="66"/>
      <c r="BE639" s="66">
        <f t="shared" si="532"/>
        <v>110894</v>
      </c>
      <c r="BF639" s="66"/>
      <c r="BG639" s="144">
        <f t="shared" si="533"/>
        <v>6.8368048384262789E-2</v>
      </c>
      <c r="BH639" s="66"/>
      <c r="BI639" s="170"/>
      <c r="BJ639" s="66"/>
      <c r="BK639" s="66"/>
      <c r="BL639" s="66"/>
      <c r="BM639" s="144"/>
      <c r="BN639" s="65">
        <f t="shared" si="534"/>
        <v>1222168.9857142856</v>
      </c>
      <c r="BO639" s="66"/>
      <c r="BP639" s="66">
        <f t="shared" si="535"/>
        <v>46185296</v>
      </c>
      <c r="BQ639" s="66"/>
      <c r="BR639" s="435">
        <f t="shared" si="536"/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3">
      <c r="B640" s="158">
        <f t="shared" si="537"/>
        <v>44540</v>
      </c>
      <c r="C640" s="61"/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36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13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28"/>
        <v>1.8115847541320031E-3</v>
      </c>
      <c r="AS640" s="25"/>
      <c r="AT640" s="25"/>
      <c r="AU640" s="24"/>
      <c r="AV640" s="298">
        <f t="shared" si="529"/>
        <v>0.84591241423483854</v>
      </c>
      <c r="AW640" s="298"/>
      <c r="AX640" s="24">
        <f t="shared" si="530"/>
        <v>63314.885895404121</v>
      </c>
      <c r="AY640" s="308"/>
      <c r="BA640" s="65">
        <f t="shared" si="531"/>
        <v>2508466</v>
      </c>
      <c r="BB640" s="66"/>
      <c r="BC640" s="66">
        <v>772474927</v>
      </c>
      <c r="BD640" s="66"/>
      <c r="BE640" s="66">
        <f t="shared" si="532"/>
        <v>136839</v>
      </c>
      <c r="BF640" s="66"/>
      <c r="BG640" s="144">
        <f t="shared" si="533"/>
        <v>5.4550868937430289E-2</v>
      </c>
      <c r="BH640" s="66"/>
      <c r="BI640" s="170"/>
      <c r="BJ640" s="66"/>
      <c r="BK640" s="66"/>
      <c r="BL640" s="66"/>
      <c r="BM640" s="144"/>
      <c r="BN640" s="65">
        <f t="shared" si="534"/>
        <v>1224207.4912836768</v>
      </c>
      <c r="BO640" s="66"/>
      <c r="BP640" s="66">
        <f t="shared" si="535"/>
        <v>46322135</v>
      </c>
      <c r="BQ640" s="66"/>
      <c r="BR640" s="435">
        <f t="shared" si="536"/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3">
      <c r="B641" s="158">
        <f t="shared" si="537"/>
        <v>44541</v>
      </c>
      <c r="C641" s="61"/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36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13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28"/>
        <v>8.7080164537708081E-4</v>
      </c>
      <c r="AS641" s="25"/>
      <c r="AT641" s="25"/>
      <c r="AU641" s="24"/>
      <c r="AV641" s="298">
        <f t="shared" si="529"/>
        <v>0.84562105819274902</v>
      </c>
      <c r="AW641" s="298"/>
      <c r="AX641" s="24">
        <f t="shared" si="530"/>
        <v>63269.751582278484</v>
      </c>
      <c r="AY641" s="308"/>
      <c r="BA641" s="65">
        <f t="shared" si="531"/>
        <v>825924</v>
      </c>
      <c r="BB641" s="66"/>
      <c r="BC641" s="66">
        <v>773300851</v>
      </c>
      <c r="BD641" s="66"/>
      <c r="BE641" s="66">
        <f t="shared" si="532"/>
        <v>57414</v>
      </c>
      <c r="BF641" s="66"/>
      <c r="BG641" s="144">
        <f t="shared" si="533"/>
        <v>6.9514870617635519E-2</v>
      </c>
      <c r="BH641" s="66"/>
      <c r="BI641" s="170"/>
      <c r="BJ641" s="66"/>
      <c r="BK641" s="66"/>
      <c r="BL641" s="66"/>
      <c r="BM641" s="144"/>
      <c r="BN641" s="65">
        <f t="shared" si="534"/>
        <v>1223577.2958860761</v>
      </c>
      <c r="BO641" s="66"/>
      <c r="BP641" s="66">
        <f t="shared" si="535"/>
        <v>46379549</v>
      </c>
      <c r="BQ641" s="66"/>
      <c r="BR641" s="435">
        <f t="shared" si="536"/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3">
      <c r="B642" s="347">
        <f t="shared" si="537"/>
        <v>44542</v>
      </c>
      <c r="C642" s="61"/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36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13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28"/>
        <v>4.2992028081089302E-4</v>
      </c>
      <c r="AS642" s="25"/>
      <c r="AT642" s="25"/>
      <c r="AU642" s="24"/>
      <c r="AV642" s="298">
        <f t="shared" si="529"/>
        <v>0.84529130722458434</v>
      </c>
      <c r="AW642" s="298"/>
      <c r="AX642" s="24">
        <f t="shared" si="530"/>
        <v>63196.957345971561</v>
      </c>
      <c r="AY642" s="308"/>
      <c r="BA642" s="65">
        <f t="shared" si="531"/>
        <v>432813</v>
      </c>
      <c r="BB642" s="66"/>
      <c r="BC642" s="66">
        <v>773733664</v>
      </c>
      <c r="BD642" s="66"/>
      <c r="BE642" s="66">
        <f t="shared" si="532"/>
        <v>38784</v>
      </c>
      <c r="BF642" s="66"/>
      <c r="BG642" s="144">
        <f t="shared" si="533"/>
        <v>8.9609138357674104E-2</v>
      </c>
      <c r="BH642" s="66"/>
      <c r="BI642" s="170"/>
      <c r="BJ642" s="66"/>
      <c r="BK642" s="66"/>
      <c r="BL642" s="66"/>
      <c r="BM642" s="144"/>
      <c r="BN642" s="65">
        <f t="shared" si="534"/>
        <v>1222328.0631911533</v>
      </c>
      <c r="BO642" s="66"/>
      <c r="BP642" s="66">
        <f t="shared" si="535"/>
        <v>46418333</v>
      </c>
      <c r="BQ642" s="66"/>
      <c r="BR642" s="435">
        <f t="shared" si="536"/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3">
      <c r="B643" s="158">
        <f t="shared" si="537"/>
        <v>44543</v>
      </c>
      <c r="C643" s="61"/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36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13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28"/>
        <v>3.7753032383975533E-3</v>
      </c>
      <c r="AS643" s="25"/>
      <c r="AT643" s="25"/>
      <c r="AU643" s="24"/>
      <c r="AV643" s="298">
        <f t="shared" si="529"/>
        <v>0.84677659654377602</v>
      </c>
      <c r="AW643" s="298"/>
      <c r="AX643" s="24">
        <f t="shared" si="530"/>
        <v>63335.488958990536</v>
      </c>
      <c r="AY643" s="308"/>
      <c r="BA643" s="65">
        <f t="shared" si="531"/>
        <v>4327383</v>
      </c>
      <c r="BB643" s="66"/>
      <c r="BC643" s="66">
        <v>778061047</v>
      </c>
      <c r="BD643" s="66"/>
      <c r="BE643" s="66">
        <f t="shared" si="532"/>
        <v>95343</v>
      </c>
      <c r="BF643" s="66"/>
      <c r="BG643" s="144">
        <f t="shared" si="533"/>
        <v>2.2032484760419867E-2</v>
      </c>
      <c r="BH643" s="66"/>
      <c r="BI643" s="170"/>
      <c r="BJ643" s="66"/>
      <c r="BK643" s="66"/>
      <c r="BL643" s="66"/>
      <c r="BM643" s="144"/>
      <c r="BN643" s="65">
        <f t="shared" si="534"/>
        <v>1227225.6261829652</v>
      </c>
      <c r="BO643" s="66"/>
      <c r="BP643" s="66">
        <f t="shared" si="535"/>
        <v>46513676</v>
      </c>
      <c r="BQ643" s="66"/>
      <c r="BR643" s="435">
        <f t="shared" si="536"/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3">
      <c r="B644" s="158">
        <f t="shared" si="537"/>
        <v>44544</v>
      </c>
      <c r="C644" s="61"/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36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13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28"/>
        <v>2.1121562357582051E-3</v>
      </c>
      <c r="AS644" s="25"/>
      <c r="AT644" s="25"/>
      <c r="AU644" s="24"/>
      <c r="AV644" s="298">
        <f t="shared" si="529"/>
        <v>0.84662683292509322</v>
      </c>
      <c r="AW644" s="298"/>
      <c r="AX644" s="24">
        <f t="shared" si="530"/>
        <v>63369.311811023625</v>
      </c>
      <c r="AY644" s="308"/>
      <c r="BA644" s="65">
        <f t="shared" si="531"/>
        <v>1525244</v>
      </c>
      <c r="BB644" s="66"/>
      <c r="BC644" s="66">
        <v>779586291</v>
      </c>
      <c r="BD644" s="66"/>
      <c r="BE644" s="66">
        <f t="shared" si="532"/>
        <v>108566</v>
      </c>
      <c r="BF644" s="66"/>
      <c r="BG644" s="144">
        <f t="shared" si="533"/>
        <v>7.117943096317704E-2</v>
      </c>
      <c r="BH644" s="66"/>
      <c r="BI644" s="170"/>
      <c r="BJ644" s="66"/>
      <c r="BK644" s="66"/>
      <c r="BL644" s="66"/>
      <c r="BM644" s="144"/>
      <c r="BN644" s="65">
        <f t="shared" si="534"/>
        <v>1227694.9464566929</v>
      </c>
      <c r="BO644" s="66"/>
      <c r="BP644" s="66">
        <f t="shared" si="535"/>
        <v>46622242</v>
      </c>
      <c r="BQ644" s="66"/>
      <c r="BR644" s="435">
        <f t="shared" si="536"/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3">
      <c r="B645" s="158">
        <f t="shared" si="537"/>
        <v>44545</v>
      </c>
      <c r="C645" s="61"/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36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13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28"/>
        <v>2.5857171780384121E-3</v>
      </c>
      <c r="AS645" s="25"/>
      <c r="AT645" s="25"/>
      <c r="AU645" s="24"/>
      <c r="AV645" s="298">
        <f t="shared" si="529"/>
        <v>0.84638362381757493</v>
      </c>
      <c r="AW645" s="298"/>
      <c r="AX645" s="24">
        <f t="shared" si="530"/>
        <v>63433.272012578615</v>
      </c>
      <c r="AY645" s="308"/>
      <c r="BA645" s="65">
        <f t="shared" si="531"/>
        <v>1779795</v>
      </c>
      <c r="BB645" s="66"/>
      <c r="BC645" s="66">
        <v>781366086</v>
      </c>
      <c r="BD645" s="66"/>
      <c r="BE645" s="66">
        <f t="shared" si="532"/>
        <v>136590</v>
      </c>
      <c r="BF645" s="66"/>
      <c r="BG645" s="144">
        <f t="shared" si="533"/>
        <v>7.674479364196439E-2</v>
      </c>
      <c r="BH645" s="66"/>
      <c r="BI645" s="170"/>
      <c r="BJ645" s="66"/>
      <c r="BK645" s="66"/>
      <c r="BL645" s="66"/>
      <c r="BM645" s="144"/>
      <c r="BN645" s="65">
        <f t="shared" si="534"/>
        <v>1228563.0283018867</v>
      </c>
      <c r="BO645" s="66"/>
      <c r="BP645" s="66">
        <f t="shared" si="535"/>
        <v>46758832</v>
      </c>
      <c r="BQ645" s="66"/>
      <c r="BR645" s="435">
        <f t="shared" si="536"/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3">
      <c r="B646" s="158">
        <f t="shared" si="537"/>
        <v>44546</v>
      </c>
      <c r="C646" s="61"/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36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13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28"/>
        <v>1.5923482808074378E-3</v>
      </c>
      <c r="AS646" s="25"/>
      <c r="AT646" s="25"/>
      <c r="AU646" s="24"/>
      <c r="AV646" s="298">
        <f t="shared" si="529"/>
        <v>0.84496959062749988</v>
      </c>
      <c r="AW646" s="298"/>
      <c r="AX646" s="24">
        <f t="shared" si="530"/>
        <v>63434.540031397177</v>
      </c>
      <c r="AY646" s="308"/>
      <c r="BA646" s="65">
        <f t="shared" si="531"/>
        <v>1886361</v>
      </c>
      <c r="BB646" s="66"/>
      <c r="BC646" s="66">
        <v>783252447</v>
      </c>
      <c r="BD646" s="66"/>
      <c r="BE646" s="66">
        <f t="shared" si="532"/>
        <v>155795</v>
      </c>
      <c r="BF646" s="66"/>
      <c r="BG646" s="144">
        <f t="shared" si="533"/>
        <v>8.2590235909245371E-2</v>
      </c>
      <c r="BH646" s="66"/>
      <c r="BI646" s="170"/>
      <c r="BJ646" s="66"/>
      <c r="BK646" s="66"/>
      <c r="BL646" s="66"/>
      <c r="BM646" s="144"/>
      <c r="BN646" s="65">
        <f t="shared" si="534"/>
        <v>1229595.6781789639</v>
      </c>
      <c r="BO646" s="66"/>
      <c r="BP646" s="66">
        <f t="shared" si="535"/>
        <v>46914627</v>
      </c>
      <c r="BQ646" s="66"/>
      <c r="BR646" s="435">
        <f t="shared" si="536"/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3">
      <c r="B647" s="158">
        <f t="shared" si="537"/>
        <v>44547</v>
      </c>
      <c r="C647" s="61"/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36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13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28"/>
        <v>1.6468106827488415E-3</v>
      </c>
      <c r="AS647" s="25"/>
      <c r="AT647" s="25"/>
      <c r="AU647" s="24"/>
      <c r="AV647" s="298">
        <f t="shared" si="529"/>
        <v>0.84347364460191487</v>
      </c>
      <c r="AW647" s="298"/>
      <c r="AX647" s="24">
        <f t="shared" si="530"/>
        <v>63439.413793103449</v>
      </c>
      <c r="AY647" s="308"/>
      <c r="BA647" s="65">
        <f t="shared" si="531"/>
        <v>2048448</v>
      </c>
      <c r="BB647" s="66"/>
      <c r="BC647" s="66">
        <v>785300895</v>
      </c>
      <c r="BD647" s="66"/>
      <c r="BE647" s="66">
        <f t="shared" si="532"/>
        <v>163707</v>
      </c>
      <c r="BF647" s="66"/>
      <c r="BG647" s="144">
        <f t="shared" si="533"/>
        <v>7.9917576623863534E-2</v>
      </c>
      <c r="BH647" s="66"/>
      <c r="BI647" s="170"/>
      <c r="BJ647" s="66"/>
      <c r="BK647" s="66"/>
      <c r="BL647" s="66"/>
      <c r="BM647" s="144"/>
      <c r="BN647" s="65">
        <f t="shared" si="534"/>
        <v>1230879.1457680252</v>
      </c>
      <c r="BO647" s="66"/>
      <c r="BP647" s="66">
        <f t="shared" si="535"/>
        <v>47078334</v>
      </c>
      <c r="BQ647" s="66"/>
      <c r="BR647" s="435">
        <f t="shared" si="536"/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3">
      <c r="B648" s="158">
        <f t="shared" si="537"/>
        <v>44548</v>
      </c>
      <c r="C648" s="61"/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36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13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49">+AL648/AP647</f>
        <v>1.0080212290521013E-3</v>
      </c>
      <c r="AS648" s="25"/>
      <c r="AT648" s="25"/>
      <c r="AU648" s="24"/>
      <c r="AV648" s="298">
        <f t="shared" ref="AV648:AV677" si="550">+AP648/H648</f>
        <v>0.84281471356384507</v>
      </c>
      <c r="AW648" s="298"/>
      <c r="AX648" s="24">
        <f t="shared" ref="AX648:AX677" si="551">+AP648/BW648</f>
        <v>63403.9827856025</v>
      </c>
      <c r="AY648" s="308"/>
      <c r="BA648" s="65">
        <f t="shared" ref="BA648:BA677" si="552">+BC648-BC647</f>
        <v>651477</v>
      </c>
      <c r="BB648" s="66"/>
      <c r="BC648" s="66">
        <v>785952372</v>
      </c>
      <c r="BD648" s="66"/>
      <c r="BE648" s="66">
        <f t="shared" ref="BE648:BE677" si="553">+D648</f>
        <v>85924</v>
      </c>
      <c r="BF648" s="66"/>
      <c r="BG648" s="144">
        <f t="shared" ref="BG648:BG677" si="55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55">+BC648/BW648</f>
        <v>1229972.4131455398</v>
      </c>
      <c r="BO648" s="66"/>
      <c r="BP648" s="66">
        <f t="shared" ref="BP648:BP677" si="556">+BP647+BE648</f>
        <v>47164258</v>
      </c>
      <c r="BQ648" s="66"/>
      <c r="BR648" s="435">
        <f t="shared" ref="BR648:BR677" si="557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3">
      <c r="B649" s="347">
        <f t="shared" si="537"/>
        <v>44549</v>
      </c>
      <c r="C649" s="61"/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36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13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49"/>
        <v>6.1038902859659029E-4</v>
      </c>
      <c r="AS649" s="25"/>
      <c r="AT649" s="25"/>
      <c r="AU649" s="24"/>
      <c r="AV649" s="298">
        <f t="shared" si="550"/>
        <v>0.84215974797616688</v>
      </c>
      <c r="AW649" s="298"/>
      <c r="AX649" s="24">
        <f t="shared" si="551"/>
        <v>63343.5546875</v>
      </c>
      <c r="AY649" s="308"/>
      <c r="BA649" s="65">
        <f t="shared" si="552"/>
        <v>525957</v>
      </c>
      <c r="BB649" s="66"/>
      <c r="BC649" s="66">
        <v>786478329</v>
      </c>
      <c r="BD649" s="66"/>
      <c r="BE649" s="66">
        <f t="shared" si="553"/>
        <v>66751</v>
      </c>
      <c r="BF649" s="66"/>
      <c r="BG649" s="144">
        <f t="shared" si="554"/>
        <v>0.12691341687628457</v>
      </c>
      <c r="BH649" s="66"/>
      <c r="BI649" s="170"/>
      <c r="BJ649" s="66"/>
      <c r="BK649" s="66"/>
      <c r="BL649" s="66"/>
      <c r="BM649" s="144"/>
      <c r="BN649" s="65">
        <f t="shared" si="555"/>
        <v>1228872.3890625001</v>
      </c>
      <c r="BO649" s="66"/>
      <c r="BP649" s="66">
        <f t="shared" si="556"/>
        <v>47231009</v>
      </c>
      <c r="BQ649" s="66"/>
      <c r="BR649" s="435">
        <f t="shared" si="557"/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3">
      <c r="B650" s="158">
        <f t="shared" si="537"/>
        <v>44550</v>
      </c>
      <c r="C650" s="61"/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36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719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13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49"/>
        <v>4.4196485558971261E-3</v>
      </c>
      <c r="AS650" s="25"/>
      <c r="AT650" s="25"/>
      <c r="AU650" s="24"/>
      <c r="AV650" s="298">
        <f t="shared" si="550"/>
        <v>0.84336718334678673</v>
      </c>
      <c r="AW650" s="298"/>
      <c r="AX650" s="24">
        <f t="shared" si="551"/>
        <v>63524.254290171608</v>
      </c>
      <c r="AY650" s="308"/>
      <c r="BA650" s="65">
        <f t="shared" si="552"/>
        <v>4894217</v>
      </c>
      <c r="BB650" s="66"/>
      <c r="BC650" s="66">
        <v>791372546</v>
      </c>
      <c r="BD650" s="66"/>
      <c r="BE650" s="66">
        <f t="shared" si="553"/>
        <v>143530</v>
      </c>
      <c r="BF650" s="66"/>
      <c r="BG650" s="144">
        <f t="shared" si="554"/>
        <v>2.9326447928238571E-2</v>
      </c>
      <c r="BH650" s="66"/>
      <c r="BI650" s="170"/>
      <c r="BJ650" s="66"/>
      <c r="BK650" s="66"/>
      <c r="BL650" s="66"/>
      <c r="BM650" s="144"/>
      <c r="BN650" s="65">
        <f t="shared" si="555"/>
        <v>1234590.5553822152</v>
      </c>
      <c r="BO650" s="66"/>
      <c r="BP650" s="66">
        <f t="shared" si="556"/>
        <v>47374539</v>
      </c>
      <c r="BQ650" s="66"/>
      <c r="BR650" s="435">
        <f t="shared" si="557"/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3">
      <c r="B651" s="158">
        <f t="shared" si="537"/>
        <v>44551</v>
      </c>
      <c r="C651" s="61"/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36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13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49"/>
        <v>2.0750240053506162E-3</v>
      </c>
      <c r="AS651" s="25"/>
      <c r="AT651" s="25"/>
      <c r="AU651" s="24"/>
      <c r="AV651" s="298">
        <f t="shared" si="550"/>
        <v>0.84174843708303027</v>
      </c>
      <c r="AW651" s="298"/>
      <c r="AX651" s="24">
        <f t="shared" si="551"/>
        <v>63556.915887850468</v>
      </c>
      <c r="AY651" s="308"/>
      <c r="BA651" s="65">
        <f t="shared" si="552"/>
        <v>1884941</v>
      </c>
      <c r="BB651" s="66"/>
      <c r="BC651" s="66">
        <v>793257487</v>
      </c>
      <c r="BD651" s="66"/>
      <c r="BE651" s="66">
        <f t="shared" si="553"/>
        <v>193227</v>
      </c>
      <c r="BF651" s="66"/>
      <c r="BG651" s="144">
        <f t="shared" si="554"/>
        <v>0.10251090087169837</v>
      </c>
      <c r="BH651" s="66"/>
      <c r="BI651" s="170"/>
      <c r="BJ651" s="66"/>
      <c r="BK651" s="66"/>
      <c r="BL651" s="66"/>
      <c r="BM651" s="144"/>
      <c r="BN651" s="65">
        <f t="shared" si="555"/>
        <v>1235603.5623052958</v>
      </c>
      <c r="BO651" s="66"/>
      <c r="BP651" s="66">
        <f t="shared" si="556"/>
        <v>47567766</v>
      </c>
      <c r="BQ651" s="66"/>
      <c r="BR651" s="435">
        <f t="shared" si="557"/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3">
      <c r="B652" s="158">
        <f t="shared" si="537"/>
        <v>44552</v>
      </c>
      <c r="C652" s="61"/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36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13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49"/>
        <v>2.5636501146714232E-3</v>
      </c>
      <c r="AS652" s="25"/>
      <c r="AT652" s="25"/>
      <c r="AU652" s="24"/>
      <c r="AV652" s="298">
        <f t="shared" si="550"/>
        <v>0.83988008572133599</v>
      </c>
      <c r="AW652" s="298"/>
      <c r="AX652" s="24">
        <f t="shared" si="551"/>
        <v>63620.755832037328</v>
      </c>
      <c r="AY652" s="308"/>
      <c r="BA652" s="65">
        <f t="shared" si="552"/>
        <v>1909047</v>
      </c>
      <c r="BB652" s="66"/>
      <c r="BC652" s="66">
        <v>795166534</v>
      </c>
      <c r="BD652" s="66"/>
      <c r="BE652" s="66">
        <f t="shared" si="553"/>
        <v>232383</v>
      </c>
      <c r="BF652" s="66"/>
      <c r="BG652" s="144">
        <f t="shared" si="554"/>
        <v>0.12172722829767942</v>
      </c>
      <c r="BH652" s="66"/>
      <c r="BI652" s="170"/>
      <c r="BJ652" s="66"/>
      <c r="BK652" s="66"/>
      <c r="BL652" s="66"/>
      <c r="BM652" s="144"/>
      <c r="BN652" s="65">
        <f t="shared" si="555"/>
        <v>1236650.9082426128</v>
      </c>
      <c r="BO652" s="66"/>
      <c r="BP652" s="66">
        <f t="shared" si="556"/>
        <v>47800149</v>
      </c>
      <c r="BQ652" s="66"/>
      <c r="BR652" s="435">
        <f t="shared" si="557"/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3">
      <c r="B653" s="158">
        <f t="shared" si="537"/>
        <v>44553</v>
      </c>
      <c r="C653" s="61"/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36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13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49"/>
        <v>1.3896254305927236E-3</v>
      </c>
      <c r="AS653" s="25"/>
      <c r="AT653" s="25"/>
      <c r="AU653" s="24"/>
      <c r="AV653" s="298">
        <f t="shared" si="550"/>
        <v>0.83645733987204252</v>
      </c>
      <c r="AW653" s="298"/>
      <c r="AX653" s="24">
        <f t="shared" si="551"/>
        <v>63610.237577639753</v>
      </c>
      <c r="AY653" s="308"/>
      <c r="BA653" s="65">
        <f t="shared" si="552"/>
        <v>2191415</v>
      </c>
      <c r="BB653" s="66"/>
      <c r="BC653" s="66">
        <v>797357949</v>
      </c>
      <c r="BD653" s="66"/>
      <c r="BE653" s="66">
        <f t="shared" si="553"/>
        <v>267269</v>
      </c>
      <c r="BF653" s="66"/>
      <c r="BG653" s="144">
        <f t="shared" si="554"/>
        <v>0.12196183744293071</v>
      </c>
      <c r="BH653" s="66"/>
      <c r="BI653" s="170"/>
      <c r="BJ653" s="66"/>
      <c r="BK653" s="66"/>
      <c r="BL653" s="66"/>
      <c r="BM653" s="144"/>
      <c r="BN653" s="65">
        <f t="shared" si="555"/>
        <v>1238133.4611801242</v>
      </c>
      <c r="BO653" s="66"/>
      <c r="BP653" s="66">
        <f t="shared" si="556"/>
        <v>48067418</v>
      </c>
      <c r="BQ653" s="66"/>
      <c r="BR653" s="435">
        <f t="shared" si="557"/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3">
      <c r="B654" s="158">
        <f t="shared" si="537"/>
        <v>44554</v>
      </c>
      <c r="C654" s="61"/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36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13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49"/>
        <v>7.141951665901664E-4</v>
      </c>
      <c r="AS654" s="25"/>
      <c r="AT654" s="25"/>
      <c r="AU654" s="24"/>
      <c r="AV654" s="298">
        <f t="shared" si="550"/>
        <v>0.83337334764117588</v>
      </c>
      <c r="AW654" s="298"/>
      <c r="AX654" s="24">
        <f t="shared" si="551"/>
        <v>63556.976744186046</v>
      </c>
      <c r="AY654" s="308"/>
      <c r="BA654" s="65">
        <f t="shared" si="552"/>
        <v>1103948</v>
      </c>
      <c r="BB654" s="66"/>
      <c r="BC654" s="66">
        <v>798461897</v>
      </c>
      <c r="BD654" s="66"/>
      <c r="BE654" s="66">
        <f t="shared" si="553"/>
        <v>216342</v>
      </c>
      <c r="BF654" s="66"/>
      <c r="BG654" s="144">
        <f t="shared" si="554"/>
        <v>0.19597118704866534</v>
      </c>
      <c r="BH654" s="66"/>
      <c r="BI654" s="170"/>
      <c r="BJ654" s="66"/>
      <c r="BK654" s="66"/>
      <c r="BL654" s="66"/>
      <c r="BM654" s="144"/>
      <c r="BN654" s="65">
        <f t="shared" si="555"/>
        <v>1237925.4217054264</v>
      </c>
      <c r="BO654" s="66"/>
      <c r="BP654" s="66">
        <f t="shared" si="556"/>
        <v>48283760</v>
      </c>
      <c r="BQ654" s="66"/>
      <c r="BR654" s="435">
        <f t="shared" si="557"/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3">
      <c r="B655" s="158">
        <f t="shared" si="537"/>
        <v>44555</v>
      </c>
      <c r="C655" s="61"/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36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13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49"/>
        <v>1.6914567286875599E-4</v>
      </c>
      <c r="AS655" s="25"/>
      <c r="AT655" s="25"/>
      <c r="AU655" s="24"/>
      <c r="AV655" s="298">
        <f t="shared" si="550"/>
        <v>0.83146488627460446</v>
      </c>
      <c r="AW655" s="298"/>
      <c r="AX655" s="24">
        <f t="shared" si="551"/>
        <v>63469.325077399379</v>
      </c>
      <c r="AY655" s="308"/>
      <c r="BA655" s="65">
        <f t="shared" si="552"/>
        <v>455597</v>
      </c>
      <c r="BB655" s="66"/>
      <c r="BC655" s="66">
        <v>798917494</v>
      </c>
      <c r="BD655" s="66"/>
      <c r="BE655" s="66">
        <f t="shared" si="553"/>
        <v>121247</v>
      </c>
      <c r="BF655" s="66"/>
      <c r="BG655" s="144">
        <f t="shared" si="554"/>
        <v>0.26612774008608486</v>
      </c>
      <c r="BH655" s="66"/>
      <c r="BI655" s="170"/>
      <c r="BJ655" s="66"/>
      <c r="BK655" s="66"/>
      <c r="BL655" s="66"/>
      <c r="BM655" s="144"/>
      <c r="BN655" s="65">
        <f t="shared" si="555"/>
        <v>1236714.3869969039</v>
      </c>
      <c r="BO655" s="66"/>
      <c r="BP655" s="66">
        <f t="shared" si="556"/>
        <v>48405007</v>
      </c>
      <c r="BQ655" s="66"/>
      <c r="BR655" s="435">
        <f t="shared" si="557"/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3">
      <c r="B656" s="347">
        <f t="shared" si="537"/>
        <v>44556</v>
      </c>
      <c r="C656" s="61"/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36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13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49"/>
        <v>7.2763752383345811E-4</v>
      </c>
      <c r="AS656" s="25"/>
      <c r="AT656" s="25"/>
      <c r="AU656" s="24"/>
      <c r="AV656" s="298">
        <f t="shared" si="550"/>
        <v>0.83044672047361046</v>
      </c>
      <c r="AW656" s="298"/>
      <c r="AX656" s="24">
        <f t="shared" si="551"/>
        <v>63417.338485316846</v>
      </c>
      <c r="AY656" s="308"/>
      <c r="BA656" s="65">
        <f t="shared" si="552"/>
        <v>631315</v>
      </c>
      <c r="BB656" s="66"/>
      <c r="BC656" s="66">
        <v>799548809</v>
      </c>
      <c r="BD656" s="66"/>
      <c r="BE656" s="66">
        <f t="shared" si="553"/>
        <v>96384</v>
      </c>
      <c r="BF656" s="66"/>
      <c r="BG656" s="144">
        <f t="shared" si="554"/>
        <v>0.15267180409145989</v>
      </c>
      <c r="BH656" s="66"/>
      <c r="BI656" s="170"/>
      <c r="BJ656" s="66"/>
      <c r="BK656" s="66"/>
      <c r="BL656" s="66"/>
      <c r="BM656" s="144"/>
      <c r="BN656" s="65">
        <f t="shared" si="555"/>
        <v>1235778.6846986089</v>
      </c>
      <c r="BO656" s="66"/>
      <c r="BP656" s="66">
        <f t="shared" si="556"/>
        <v>48501391</v>
      </c>
      <c r="BQ656" s="66"/>
      <c r="BR656" s="435">
        <f t="shared" si="557"/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3">
      <c r="B657" s="158">
        <f t="shared" si="537"/>
        <v>44557</v>
      </c>
      <c r="C657" s="61"/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36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13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49"/>
        <v>4.208523415139249E-3</v>
      </c>
      <c r="AS657" s="25"/>
      <c r="AT657" s="25"/>
      <c r="AU657" s="24"/>
      <c r="AV657" s="298">
        <f t="shared" si="550"/>
        <v>0.83009405108669609</v>
      </c>
      <c r="AW657" s="298"/>
      <c r="AX657" s="24">
        <f t="shared" si="551"/>
        <v>63585.953703703701</v>
      </c>
      <c r="AY657" s="308"/>
      <c r="BA657" s="65">
        <f t="shared" si="552"/>
        <v>3999941</v>
      </c>
      <c r="BB657" s="66"/>
      <c r="BC657" s="66">
        <v>803548750</v>
      </c>
      <c r="BD657" s="66"/>
      <c r="BE657" s="66">
        <f t="shared" si="553"/>
        <v>229016</v>
      </c>
      <c r="BF657" s="66"/>
      <c r="BG657" s="144">
        <f t="shared" si="554"/>
        <v>5.7254844508956508E-2</v>
      </c>
      <c r="BH657" s="66"/>
      <c r="BI657" s="170"/>
      <c r="BJ657" s="66"/>
      <c r="BK657" s="66"/>
      <c r="BL657" s="66"/>
      <c r="BM657" s="144"/>
      <c r="BN657" s="65">
        <f t="shared" si="555"/>
        <v>1240044.3672839506</v>
      </c>
      <c r="BO657" s="66"/>
      <c r="BP657" s="66">
        <f t="shared" si="556"/>
        <v>48730407</v>
      </c>
      <c r="BQ657" s="66"/>
      <c r="BR657" s="435">
        <f t="shared" si="557"/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85" x14ac:dyDescent="0.3">
      <c r="B658" s="158">
        <f t="shared" si="537"/>
        <v>44558</v>
      </c>
      <c r="C658" s="61"/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36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13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49"/>
        <v>2.9466287224996163E-3</v>
      </c>
      <c r="AS658" s="25"/>
      <c r="AT658" s="25"/>
      <c r="AU658" s="24"/>
      <c r="AV658" s="298">
        <f t="shared" si="550"/>
        <v>0.82729941881194391</v>
      </c>
      <c r="AW658" s="298"/>
      <c r="AX658" s="24">
        <f t="shared" si="551"/>
        <v>63675.053929121728</v>
      </c>
      <c r="AY658" s="308"/>
      <c r="BA658" s="65">
        <f t="shared" si="552"/>
        <v>3069846</v>
      </c>
      <c r="BB658" s="66"/>
      <c r="BC658" s="66">
        <v>806618596</v>
      </c>
      <c r="BD658" s="66"/>
      <c r="BE658" s="66">
        <f t="shared" si="553"/>
        <v>314433</v>
      </c>
      <c r="BF658" s="66"/>
      <c r="BG658" s="144">
        <f t="shared" si="554"/>
        <v>0.10242631063577783</v>
      </c>
      <c r="BH658" s="66"/>
      <c r="BI658" s="170"/>
      <c r="BJ658" s="66"/>
      <c r="BK658" s="66"/>
      <c r="BL658" s="66"/>
      <c r="BM658" s="144"/>
      <c r="BN658" s="65">
        <f t="shared" si="555"/>
        <v>1242863.7842835132</v>
      </c>
      <c r="BO658" s="66"/>
      <c r="BP658" s="66">
        <f t="shared" si="556"/>
        <v>49044840</v>
      </c>
      <c r="BQ658" s="66"/>
      <c r="BR658" s="435">
        <f t="shared" si="557"/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85" x14ac:dyDescent="0.3">
      <c r="B659" s="158">
        <f t="shared" si="537"/>
        <v>44559</v>
      </c>
      <c r="C659" s="61"/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36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13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49"/>
        <v>2.012844006948802E-3</v>
      </c>
      <c r="AS659" s="25"/>
      <c r="AT659" s="25"/>
      <c r="AU659" s="24"/>
      <c r="AV659" s="298">
        <f t="shared" si="550"/>
        <v>0.82114260373312264</v>
      </c>
      <c r="AW659" s="298"/>
      <c r="AX659" s="24">
        <f t="shared" si="551"/>
        <v>63705.063076923077</v>
      </c>
      <c r="AY659" s="308"/>
      <c r="BA659" s="65">
        <f t="shared" si="552"/>
        <v>2389885</v>
      </c>
      <c r="BB659" s="66"/>
      <c r="BC659" s="66">
        <v>809008481</v>
      </c>
      <c r="BD659" s="66"/>
      <c r="BE659" s="66">
        <f t="shared" si="553"/>
        <v>475831</v>
      </c>
      <c r="BF659" s="66"/>
      <c r="BG659" s="144">
        <f t="shared" si="554"/>
        <v>0.19910204884335439</v>
      </c>
      <c r="BH659" s="66"/>
      <c r="BI659" s="170"/>
      <c r="BJ659" s="66"/>
      <c r="BK659" s="66"/>
      <c r="BL659" s="66"/>
      <c r="BM659" s="144"/>
      <c r="BN659" s="65">
        <f t="shared" si="555"/>
        <v>1244628.4323076922</v>
      </c>
      <c r="BO659" s="66"/>
      <c r="BP659" s="66">
        <f t="shared" si="556"/>
        <v>49520671</v>
      </c>
      <c r="BQ659" s="66"/>
      <c r="BR659" s="435">
        <f t="shared" si="557"/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85" x14ac:dyDescent="0.3">
      <c r="B660" s="158">
        <f t="shared" si="537"/>
        <v>44560</v>
      </c>
      <c r="C660" s="61"/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36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13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49"/>
        <v>1.4337466861407055E-3</v>
      </c>
      <c r="AS660" s="25"/>
      <c r="AT660" s="25"/>
      <c r="AU660" s="24"/>
      <c r="AV660" s="298">
        <f t="shared" si="550"/>
        <v>0.8130965062171569</v>
      </c>
      <c r="AW660" s="298"/>
      <c r="AX660" s="24">
        <f t="shared" si="551"/>
        <v>63698.4024577573</v>
      </c>
      <c r="AY660" s="308"/>
      <c r="BA660" s="65">
        <f t="shared" si="552"/>
        <v>2314597</v>
      </c>
      <c r="BB660" s="66"/>
      <c r="BC660" s="66">
        <v>811323078</v>
      </c>
      <c r="BD660" s="66"/>
      <c r="BE660" s="66">
        <f t="shared" si="553"/>
        <v>572029</v>
      </c>
      <c r="BF660" s="66"/>
      <c r="BG660" s="144">
        <f t="shared" si="554"/>
        <v>0.24713978286500846</v>
      </c>
      <c r="BH660" s="66"/>
      <c r="BI660" s="170"/>
      <c r="BJ660" s="66"/>
      <c r="BK660" s="66"/>
      <c r="BL660" s="66"/>
      <c r="BM660" s="144"/>
      <c r="BN660" s="65">
        <f t="shared" si="555"/>
        <v>1246272.0092165899</v>
      </c>
      <c r="BO660" s="66"/>
      <c r="BP660" s="66">
        <f t="shared" si="556"/>
        <v>50092700</v>
      </c>
      <c r="BQ660" s="66"/>
      <c r="BR660" s="435">
        <f t="shared" si="557"/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85" x14ac:dyDescent="0.3">
      <c r="B661" s="158">
        <f t="shared" si="537"/>
        <v>44561</v>
      </c>
      <c r="C661" s="61"/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36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13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49"/>
        <v>8.4593632724875244E-4</v>
      </c>
      <c r="AS661" s="25"/>
      <c r="AT661" s="25"/>
      <c r="AU661" s="24"/>
      <c r="AV661" s="298">
        <f t="shared" si="550"/>
        <v>0.80676579122804104</v>
      </c>
      <c r="AW661" s="298"/>
      <c r="AX661" s="24">
        <f t="shared" si="551"/>
        <v>63654.50766871166</v>
      </c>
      <c r="AY661" s="308"/>
      <c r="BA661" s="65">
        <f t="shared" si="552"/>
        <v>1421158</v>
      </c>
      <c r="BB661" s="66"/>
      <c r="BC661" s="66">
        <v>812744236</v>
      </c>
      <c r="BD661" s="66"/>
      <c r="BE661" s="66">
        <f t="shared" si="553"/>
        <v>443677</v>
      </c>
      <c r="BF661" s="66"/>
      <c r="BG661" s="144">
        <f t="shared" si="554"/>
        <v>0.31219399954121918</v>
      </c>
      <c r="BH661" s="66"/>
      <c r="BI661" s="170"/>
      <c r="BJ661" s="66"/>
      <c r="BK661" s="66"/>
      <c r="BL661" s="66"/>
      <c r="BM661" s="144"/>
      <c r="BN661" s="65">
        <f t="shared" si="555"/>
        <v>1246540.2392638037</v>
      </c>
      <c r="BO661" s="66"/>
      <c r="BP661" s="66">
        <f t="shared" si="556"/>
        <v>50536377</v>
      </c>
      <c r="BQ661" s="66"/>
      <c r="BR661" s="435">
        <f t="shared" si="557"/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85" x14ac:dyDescent="0.3">
      <c r="B662" s="158">
        <f t="shared" si="537"/>
        <v>44562</v>
      </c>
      <c r="C662" s="61"/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36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13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49"/>
        <v>3.790834142296006E-4</v>
      </c>
      <c r="AS662" s="25"/>
      <c r="AT662" s="25"/>
      <c r="AU662" s="24"/>
      <c r="AV662" s="298">
        <f t="shared" si="550"/>
        <v>0.80454744158934355</v>
      </c>
      <c r="AW662" s="298"/>
      <c r="AX662" s="24">
        <f t="shared" si="551"/>
        <v>63581.12098009188</v>
      </c>
      <c r="AY662" s="308"/>
      <c r="BA662" s="65">
        <f t="shared" si="552"/>
        <v>475983</v>
      </c>
      <c r="BB662" s="66"/>
      <c r="BC662" s="66">
        <v>813220219</v>
      </c>
      <c r="BD662" s="66"/>
      <c r="BE662" s="66">
        <f t="shared" si="553"/>
        <v>161398</v>
      </c>
      <c r="BF662" s="66"/>
      <c r="BG662" s="144">
        <f t="shared" si="554"/>
        <v>0.33908353869781066</v>
      </c>
      <c r="BH662" s="66"/>
      <c r="BI662" s="170"/>
      <c r="BJ662" s="66"/>
      <c r="BK662" s="66"/>
      <c r="BL662" s="66"/>
      <c r="BM662" s="144"/>
      <c r="BN662" s="65">
        <f t="shared" si="555"/>
        <v>1245360.2128637061</v>
      </c>
      <c r="BO662" s="66"/>
      <c r="BP662" s="66">
        <f t="shared" si="556"/>
        <v>50697775</v>
      </c>
      <c r="BQ662" s="66"/>
      <c r="BR662" s="435">
        <f t="shared" si="557"/>
        <v>6.2342000131701103E-2</v>
      </c>
      <c r="BS662" s="66"/>
      <c r="BT662" s="75"/>
      <c r="BU662" s="170"/>
      <c r="BV662" s="1"/>
      <c r="BW662" s="61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3">
      <c r="B663" s="347">
        <f t="shared" si="537"/>
        <v>44563</v>
      </c>
      <c r="C663" s="61"/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36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13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49"/>
        <v>5.922183263391774E-4</v>
      </c>
      <c r="AS663" s="25"/>
      <c r="AT663" s="25"/>
      <c r="AU663" s="24"/>
      <c r="AV663" s="298">
        <f t="shared" si="550"/>
        <v>0.80214636548166995</v>
      </c>
      <c r="AW663" s="298"/>
      <c r="AX663" s="24">
        <f t="shared" si="551"/>
        <v>63521.498470948012</v>
      </c>
      <c r="AY663" s="308"/>
      <c r="BA663" s="65">
        <f t="shared" si="552"/>
        <v>605355</v>
      </c>
      <c r="BB663" s="66"/>
      <c r="BC663" s="66">
        <v>813825574</v>
      </c>
      <c r="BD663" s="66"/>
      <c r="BE663" s="66">
        <f t="shared" si="553"/>
        <v>185122</v>
      </c>
      <c r="BF663" s="66"/>
      <c r="BG663" s="144">
        <f t="shared" si="554"/>
        <v>0.30580733619116057</v>
      </c>
      <c r="BH663" s="66"/>
      <c r="BI663" s="170"/>
      <c r="BJ663" s="66"/>
      <c r="BK663" s="66"/>
      <c r="BL663" s="66"/>
      <c r="BM663" s="144"/>
      <c r="BN663" s="65">
        <f t="shared" si="555"/>
        <v>1244381.6116207952</v>
      </c>
      <c r="BO663" s="66"/>
      <c r="BP663" s="66">
        <f t="shared" si="556"/>
        <v>50882897</v>
      </c>
      <c r="BQ663" s="66"/>
      <c r="BR663" s="435">
        <f t="shared" si="557"/>
        <v>6.2523099083637304E-2</v>
      </c>
      <c r="BS663" s="66"/>
      <c r="BT663" s="75"/>
      <c r="BU663" s="170"/>
      <c r="BV663" s="1"/>
      <c r="BW663" s="61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3">
      <c r="B664" s="158">
        <f t="shared" si="537"/>
        <v>44564</v>
      </c>
      <c r="C664" s="61"/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36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13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49"/>
        <v>4.6619339066501118E-3</v>
      </c>
      <c r="AS664" s="25"/>
      <c r="AT664" s="25"/>
      <c r="AU664" s="24"/>
      <c r="AV664" s="298">
        <f t="shared" si="550"/>
        <v>0.797947256602484</v>
      </c>
      <c r="AW664" s="298"/>
      <c r="AX664" s="24">
        <f t="shared" si="551"/>
        <v>63720.2</v>
      </c>
      <c r="AY664" s="308"/>
      <c r="BA664" s="65">
        <f t="shared" si="552"/>
        <v>5604866</v>
      </c>
      <c r="BB664" s="66"/>
      <c r="BC664" s="66">
        <v>819430440</v>
      </c>
      <c r="BD664" s="66"/>
      <c r="BE664" s="66">
        <f t="shared" si="553"/>
        <v>515250</v>
      </c>
      <c r="BF664" s="66"/>
      <c r="BG664" s="144">
        <f t="shared" si="554"/>
        <v>9.1929048794386875E-2</v>
      </c>
      <c r="BH664" s="66"/>
      <c r="BI664" s="170"/>
      <c r="BJ664" s="66"/>
      <c r="BK664" s="66"/>
      <c r="BL664" s="66"/>
      <c r="BM664" s="144"/>
      <c r="BN664" s="65">
        <f t="shared" si="555"/>
        <v>1251038.8396946564</v>
      </c>
      <c r="BO664" s="66"/>
      <c r="BP664" s="66">
        <f t="shared" si="556"/>
        <v>51398147</v>
      </c>
      <c r="BQ664" s="66"/>
      <c r="BR664" s="435">
        <f t="shared" si="557"/>
        <v>6.272423440847523E-2</v>
      </c>
      <c r="BS664" s="66"/>
      <c r="BT664" s="75"/>
      <c r="BU664" s="170"/>
      <c r="BV664" s="1"/>
      <c r="BW664" s="61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3">
      <c r="B665" s="158">
        <f t="shared" si="537"/>
        <v>44565</v>
      </c>
      <c r="C665" s="61"/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36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13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49"/>
        <v>4.0505568104986468E-3</v>
      </c>
      <c r="AS665" s="25"/>
      <c r="AT665" s="25"/>
      <c r="AU665" s="24"/>
      <c r="AV665" s="298">
        <f t="shared" si="550"/>
        <v>0.7921559042387436</v>
      </c>
      <c r="AW665" s="298"/>
      <c r="AX665" s="24">
        <f t="shared" si="551"/>
        <v>63880.774390243903</v>
      </c>
      <c r="AY665" s="308"/>
      <c r="BA665" s="65">
        <f t="shared" si="552"/>
        <v>4175370</v>
      </c>
      <c r="BB665" s="66"/>
      <c r="BC665" s="66">
        <v>823605810</v>
      </c>
      <c r="BD665" s="66"/>
      <c r="BE665" s="66">
        <f t="shared" si="553"/>
        <v>595810</v>
      </c>
      <c r="BF665" s="66"/>
      <c r="BG665" s="144">
        <f t="shared" si="554"/>
        <v>0.14269633589358549</v>
      </c>
      <c r="BH665" s="66"/>
      <c r="BI665" s="170"/>
      <c r="BJ665" s="66"/>
      <c r="BK665" s="66"/>
      <c r="BL665" s="66"/>
      <c r="BM665" s="144"/>
      <c r="BN665" s="65">
        <f t="shared" si="555"/>
        <v>1255496.6615853659</v>
      </c>
      <c r="BO665" s="66"/>
      <c r="BP665" s="66">
        <f t="shared" si="556"/>
        <v>51993957</v>
      </c>
      <c r="BQ665" s="66"/>
      <c r="BR665" s="435">
        <f t="shared" si="557"/>
        <v>6.3129662720567747E-2</v>
      </c>
      <c r="BS665" s="66"/>
      <c r="BT665" s="75"/>
      <c r="BU665" s="170"/>
      <c r="BV665" s="1"/>
      <c r="BW665" s="61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3">
      <c r="B666" s="158">
        <f t="shared" si="537"/>
        <v>44566</v>
      </c>
      <c r="C666" s="61"/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36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13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49"/>
        <v>2.245704101781835E-3</v>
      </c>
      <c r="AS666" s="25"/>
      <c r="AT666" s="25"/>
      <c r="AU666" s="24"/>
      <c r="AV666" s="298">
        <f t="shared" si="550"/>
        <v>0.78349834968722298</v>
      </c>
      <c r="AW666" s="298"/>
      <c r="AX666" s="24">
        <f t="shared" si="551"/>
        <v>63926.782343987827</v>
      </c>
      <c r="AY666" s="308"/>
      <c r="BA666" s="65">
        <f t="shared" si="552"/>
        <v>2980208</v>
      </c>
      <c r="BB666" s="66"/>
      <c r="BC666" s="66">
        <v>826586018</v>
      </c>
      <c r="BD666" s="66"/>
      <c r="BE666" s="66">
        <f t="shared" si="553"/>
        <v>704661</v>
      </c>
      <c r="BF666" s="66"/>
      <c r="BG666" s="144">
        <f t="shared" si="554"/>
        <v>0.2364469191412143</v>
      </c>
      <c r="BH666" s="66"/>
      <c r="BI666" s="170"/>
      <c r="BJ666" s="66"/>
      <c r="BK666" s="66"/>
      <c r="BL666" s="66"/>
      <c r="BM666" s="144"/>
      <c r="BN666" s="65">
        <f t="shared" si="555"/>
        <v>1258121.7929984778</v>
      </c>
      <c r="BO666" s="66"/>
      <c r="BP666" s="66">
        <f t="shared" si="556"/>
        <v>52698618</v>
      </c>
      <c r="BQ666" s="66"/>
      <c r="BR666" s="435">
        <f t="shared" si="557"/>
        <v>6.3754548047533027E-2</v>
      </c>
      <c r="BS666" s="66"/>
      <c r="BT666" s="75"/>
      <c r="BU666" s="170"/>
      <c r="BV666" s="1"/>
      <c r="BW666" s="61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3">
      <c r="B667" s="158">
        <f t="shared" si="537"/>
        <v>44567</v>
      </c>
      <c r="C667" s="61"/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36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13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49"/>
        <v>2.126243360221654E-3</v>
      </c>
      <c r="AS667" s="25"/>
      <c r="AT667" s="25"/>
      <c r="AU667" s="24"/>
      <c r="AV667" s="298">
        <f t="shared" si="550"/>
        <v>0.77430900113376155</v>
      </c>
      <c r="AW667" s="298"/>
      <c r="AX667" s="24">
        <f t="shared" si="551"/>
        <v>63965.346504559267</v>
      </c>
      <c r="AY667" s="308"/>
      <c r="BA667" s="65">
        <f t="shared" si="552"/>
        <v>2851377</v>
      </c>
      <c r="BB667" s="66"/>
      <c r="BC667" s="66">
        <v>829437395</v>
      </c>
      <c r="BD667" s="66"/>
      <c r="BE667" s="66">
        <f t="shared" si="553"/>
        <v>751512</v>
      </c>
      <c r="BF667" s="66"/>
      <c r="BG667" s="144">
        <f t="shared" si="554"/>
        <v>0.26356107943635654</v>
      </c>
      <c r="BH667" s="66"/>
      <c r="BI667" s="170"/>
      <c r="BJ667" s="66"/>
      <c r="BK667" s="66"/>
      <c r="BL667" s="66"/>
      <c r="BM667" s="144"/>
      <c r="BN667" s="65">
        <f t="shared" si="555"/>
        <v>1260543.1534954407</v>
      </c>
      <c r="BO667" s="66"/>
      <c r="BP667" s="66">
        <f t="shared" si="556"/>
        <v>53450130</v>
      </c>
      <c r="BQ667" s="66"/>
      <c r="BR667" s="435">
        <f t="shared" si="557"/>
        <v>6.4441427794559469E-2</v>
      </c>
      <c r="BS667" s="66"/>
      <c r="BT667" s="75"/>
      <c r="BU667" s="170"/>
      <c r="BV667" s="1"/>
      <c r="BW667" s="61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3">
      <c r="B668" s="158">
        <f t="shared" si="537"/>
        <v>44568</v>
      </c>
      <c r="C668" s="61"/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36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13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49"/>
        <v>1.9732616430467504E-3</v>
      </c>
      <c r="AS668" s="25"/>
      <c r="AT668" s="25"/>
      <c r="AU668" s="24"/>
      <c r="AV668" s="298">
        <f t="shared" si="550"/>
        <v>0.76390302199084603</v>
      </c>
      <c r="AW668" s="298"/>
      <c r="AX668" s="24">
        <f t="shared" si="551"/>
        <v>63994.311077389983</v>
      </c>
      <c r="AY668" s="308"/>
      <c r="BA668" s="65">
        <f t="shared" si="552"/>
        <v>3142131</v>
      </c>
      <c r="BB668" s="66"/>
      <c r="BC668" s="66">
        <v>832579526</v>
      </c>
      <c r="BD668" s="66"/>
      <c r="BE668" s="66">
        <f t="shared" si="553"/>
        <v>849181</v>
      </c>
      <c r="BF668" s="66"/>
      <c r="BG668" s="144">
        <f t="shared" si="554"/>
        <v>0.27025639605732543</v>
      </c>
      <c r="BH668" s="66"/>
      <c r="BI668" s="170"/>
      <c r="BJ668" s="66"/>
      <c r="BK668" s="66"/>
      <c r="BL668" s="66"/>
      <c r="BM668" s="144"/>
      <c r="BN668" s="65">
        <f t="shared" si="555"/>
        <v>1263398.3702579667</v>
      </c>
      <c r="BO668" s="66"/>
      <c r="BP668" s="66">
        <f t="shared" si="556"/>
        <v>54299311</v>
      </c>
      <c r="BQ668" s="66"/>
      <c r="BR668" s="435">
        <f t="shared" si="557"/>
        <v>6.5218167519531342E-2</v>
      </c>
      <c r="BS668" s="66"/>
      <c r="BT668" s="75"/>
      <c r="BU668" s="170"/>
      <c r="BV668" s="1"/>
      <c r="BW668" s="61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3">
      <c r="B669" s="158">
        <f t="shared" si="537"/>
        <v>44569</v>
      </c>
      <c r="C669" s="61"/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36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13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49"/>
        <v>1.1600519023753321E-3</v>
      </c>
      <c r="AS669" s="25"/>
      <c r="AT669" s="25"/>
      <c r="AU669" s="24"/>
      <c r="AV669" s="298">
        <f t="shared" si="550"/>
        <v>0.75835924142473454</v>
      </c>
      <c r="AW669" s="298"/>
      <c r="AX669" s="24">
        <f t="shared" si="551"/>
        <v>63971.474242424243</v>
      </c>
      <c r="AY669" s="308"/>
      <c r="BA669" s="65">
        <f t="shared" si="552"/>
        <v>1033652</v>
      </c>
      <c r="BB669" s="66"/>
      <c r="BC669" s="66">
        <v>833613178</v>
      </c>
      <c r="BD669" s="66"/>
      <c r="BE669" s="66">
        <f t="shared" si="553"/>
        <v>468081</v>
      </c>
      <c r="BF669" s="66"/>
      <c r="BG669" s="144">
        <f t="shared" si="554"/>
        <v>0.45284196228517914</v>
      </c>
      <c r="BH669" s="66"/>
      <c r="BI669" s="170"/>
      <c r="BJ669" s="66"/>
      <c r="BK669" s="66"/>
      <c r="BL669" s="66"/>
      <c r="BM669" s="144"/>
      <c r="BN669" s="65">
        <f t="shared" si="555"/>
        <v>1263050.2696969698</v>
      </c>
      <c r="BO669" s="66"/>
      <c r="BP669" s="66">
        <f t="shared" si="556"/>
        <v>54767392</v>
      </c>
      <c r="BQ669" s="66"/>
      <c r="BR669" s="435">
        <f t="shared" si="557"/>
        <v>6.569880784682125E-2</v>
      </c>
      <c r="BS669" s="66"/>
      <c r="BT669" s="75"/>
      <c r="BU669" s="170"/>
      <c r="BV669" s="1"/>
      <c r="BW669" s="61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3">
      <c r="B670" s="347">
        <f t="shared" si="537"/>
        <v>44570</v>
      </c>
      <c r="C670" s="61"/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36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13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49"/>
        <v>9.031487590361357E-4</v>
      </c>
      <c r="AS670" s="25"/>
      <c r="AT670" s="25"/>
      <c r="AU670" s="24"/>
      <c r="AV670" s="298">
        <f t="shared" si="550"/>
        <v>0.75158495707669692</v>
      </c>
      <c r="AW670" s="298"/>
      <c r="AX670" s="24">
        <f t="shared" si="551"/>
        <v>63932.38275340393</v>
      </c>
      <c r="AY670" s="308"/>
      <c r="BA670" s="65">
        <f t="shared" si="552"/>
        <v>1980996</v>
      </c>
      <c r="BB670" s="66"/>
      <c r="BC670" s="66">
        <v>835594174</v>
      </c>
      <c r="BD670" s="66"/>
      <c r="BE670" s="66">
        <f t="shared" si="553"/>
        <v>552547</v>
      </c>
      <c r="BF670" s="66"/>
      <c r="BG670" s="144">
        <f t="shared" si="554"/>
        <v>0.27892383427326456</v>
      </c>
      <c r="BH670" s="66"/>
      <c r="BI670" s="170"/>
      <c r="BJ670" s="66"/>
      <c r="BK670" s="66"/>
      <c r="BL670" s="66"/>
      <c r="BM670" s="144"/>
      <c r="BN670" s="65">
        <f t="shared" si="555"/>
        <v>1264136.4205748865</v>
      </c>
      <c r="BO670" s="66"/>
      <c r="BP670" s="66">
        <f t="shared" si="556"/>
        <v>55319939</v>
      </c>
      <c r="BQ670" s="66"/>
      <c r="BR670" s="435">
        <f t="shared" si="557"/>
        <v>6.6204313913754018E-2</v>
      </c>
      <c r="BS670" s="66"/>
      <c r="BT670" s="75"/>
      <c r="BU670" s="170"/>
      <c r="BV670" s="1"/>
      <c r="BW670" s="61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3">
      <c r="B671" s="158">
        <f t="shared" si="537"/>
        <v>44571</v>
      </c>
      <c r="C671" s="61"/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36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13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49"/>
        <v>5.8228359411022024E-3</v>
      </c>
      <c r="AS671" s="25"/>
      <c r="AT671" s="25"/>
      <c r="AU671" s="24"/>
      <c r="AV671" s="298">
        <f t="shared" si="550"/>
        <v>0.74677060352360536</v>
      </c>
      <c r="AW671" s="298"/>
      <c r="AX671" s="24">
        <f t="shared" si="551"/>
        <v>64207.513595166165</v>
      </c>
      <c r="AY671" s="308"/>
      <c r="BA671" s="65">
        <f t="shared" si="552"/>
        <v>6064001</v>
      </c>
      <c r="BB671" s="66"/>
      <c r="BC671" s="66">
        <v>841658175</v>
      </c>
      <c r="BD671" s="66"/>
      <c r="BE671" s="66">
        <f t="shared" si="553"/>
        <v>692000</v>
      </c>
      <c r="BF671" s="66"/>
      <c r="BG671" s="144">
        <f t="shared" si="554"/>
        <v>0.11411607616819325</v>
      </c>
      <c r="BH671" s="66"/>
      <c r="BI671" s="170"/>
      <c r="BJ671" s="66"/>
      <c r="BK671" s="66"/>
      <c r="BL671" s="66"/>
      <c r="BM671" s="144"/>
      <c r="BN671" s="65">
        <f t="shared" si="555"/>
        <v>1271386.9712990937</v>
      </c>
      <c r="BO671" s="66"/>
      <c r="BP671" s="66">
        <f t="shared" si="556"/>
        <v>56011939</v>
      </c>
      <c r="BQ671" s="66"/>
      <c r="BR671" s="435">
        <f t="shared" si="557"/>
        <v>6.654950984109434E-2</v>
      </c>
      <c r="BS671" s="66"/>
      <c r="BT671" s="75"/>
      <c r="BU671" s="170"/>
      <c r="BV671" s="1"/>
      <c r="BW671" s="6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3">
      <c r="B672" s="158">
        <f t="shared" si="537"/>
        <v>44572</v>
      </c>
      <c r="C672" s="61"/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36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13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49"/>
        <v>3.2108410574154694E-3</v>
      </c>
      <c r="AS672" s="25"/>
      <c r="AT672" s="25"/>
      <c r="AU672" s="24"/>
      <c r="AV672" s="298">
        <f t="shared" si="550"/>
        <v>0.74041547832452292</v>
      </c>
      <c r="AW672" s="298"/>
      <c r="AX672" s="24">
        <f t="shared" si="551"/>
        <v>64316.518853695321</v>
      </c>
      <c r="AY672" s="308"/>
      <c r="BA672" s="65">
        <f t="shared" si="552"/>
        <v>3056100</v>
      </c>
      <c r="BB672" s="66"/>
      <c r="BC672" s="66">
        <v>844714275</v>
      </c>
      <c r="BD672" s="66"/>
      <c r="BE672" s="66">
        <f t="shared" si="553"/>
        <v>672872</v>
      </c>
      <c r="BF672" s="66"/>
      <c r="BG672" s="144">
        <f t="shared" si="554"/>
        <v>0.22017342364451425</v>
      </c>
      <c r="BH672" s="66"/>
      <c r="BI672" s="170"/>
      <c r="BJ672" s="66"/>
      <c r="BK672" s="66"/>
      <c r="BL672" s="66"/>
      <c r="BM672" s="144"/>
      <c r="BN672" s="65">
        <f t="shared" si="555"/>
        <v>1274078.8461538462</v>
      </c>
      <c r="BO672" s="66"/>
      <c r="BP672" s="66">
        <f t="shared" si="556"/>
        <v>56684811</v>
      </c>
      <c r="BQ672" s="66"/>
      <c r="BR672" s="435">
        <f t="shared" si="557"/>
        <v>6.7105307294587871E-2</v>
      </c>
      <c r="BS672" s="66"/>
      <c r="BT672" s="75"/>
      <c r="BU672" s="170"/>
      <c r="BV672" s="1"/>
      <c r="BW672" s="61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3">
      <c r="B673" s="158">
        <f t="shared" si="537"/>
        <v>44573</v>
      </c>
      <c r="C673" s="61"/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36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13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49"/>
        <v>3.8281170339412086E-3</v>
      </c>
      <c r="AS673" s="25"/>
      <c r="AT673" s="25"/>
      <c r="AU673" s="24"/>
      <c r="AV673" s="298">
        <f t="shared" si="550"/>
        <v>0.73215819496162649</v>
      </c>
      <c r="AW673" s="298"/>
      <c r="AX673" s="24">
        <f t="shared" si="551"/>
        <v>64465.49698795181</v>
      </c>
      <c r="AY673" s="308"/>
      <c r="BA673" s="65">
        <f t="shared" si="552"/>
        <v>4380467</v>
      </c>
      <c r="BB673" s="66"/>
      <c r="BC673" s="66">
        <v>849094742</v>
      </c>
      <c r="BD673" s="66"/>
      <c r="BE673" s="66">
        <f t="shared" si="553"/>
        <v>872475</v>
      </c>
      <c r="BF673" s="66"/>
      <c r="BG673" s="144">
        <f t="shared" si="554"/>
        <v>0.19917396935075643</v>
      </c>
      <c r="BH673" s="66"/>
      <c r="BI673" s="170"/>
      <c r="BJ673" s="66"/>
      <c r="BK673" s="66"/>
      <c r="BL673" s="66"/>
      <c r="BM673" s="144"/>
      <c r="BN673" s="65">
        <f t="shared" si="555"/>
        <v>1278757.1415662651</v>
      </c>
      <c r="BO673" s="66"/>
      <c r="BP673" s="66">
        <f t="shared" si="556"/>
        <v>57557286</v>
      </c>
      <c r="BQ673" s="66"/>
      <c r="BR673" s="435">
        <f t="shared" si="557"/>
        <v>6.7786647535264088E-2</v>
      </c>
      <c r="BS673" s="66"/>
      <c r="BT673" s="75"/>
      <c r="BU673" s="170"/>
      <c r="BV673" s="1"/>
      <c r="BW673" s="61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3">
      <c r="B674" s="158">
        <f t="shared" si="537"/>
        <v>44574</v>
      </c>
      <c r="C674" s="61"/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36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13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49"/>
        <v>2.4856856976588531E-3</v>
      </c>
      <c r="AS674" s="25"/>
      <c r="AT674" s="25"/>
      <c r="AU674" s="24"/>
      <c r="AV674" s="298">
        <f t="shared" si="550"/>
        <v>0.7239909218638797</v>
      </c>
      <c r="AW674" s="298"/>
      <c r="AX674" s="24">
        <f t="shared" si="551"/>
        <v>64528.556390977443</v>
      </c>
      <c r="AY674" s="308"/>
      <c r="BA674" s="65">
        <f t="shared" si="552"/>
        <v>3807857</v>
      </c>
      <c r="BB674" s="66"/>
      <c r="BC674" s="66">
        <v>852902599</v>
      </c>
      <c r="BD674" s="66"/>
      <c r="BE674" s="66">
        <f t="shared" si="553"/>
        <v>806493</v>
      </c>
      <c r="BF674" s="66"/>
      <c r="BG674" s="144">
        <f t="shared" si="554"/>
        <v>0.21179708166561928</v>
      </c>
      <c r="BH674" s="66"/>
      <c r="BI674" s="170"/>
      <c r="BJ674" s="66"/>
      <c r="BK674" s="66"/>
      <c r="BL674" s="66"/>
      <c r="BM674" s="144"/>
      <c r="BN674" s="65">
        <f t="shared" si="555"/>
        <v>1282560.2992481203</v>
      </c>
      <c r="BO674" s="66"/>
      <c r="BP674" s="66">
        <f t="shared" si="556"/>
        <v>58363779</v>
      </c>
      <c r="BQ674" s="66"/>
      <c r="BR674" s="435">
        <f t="shared" si="557"/>
        <v>6.8429594502853658E-2</v>
      </c>
      <c r="BS674" s="66"/>
      <c r="BT674" s="75"/>
      <c r="BU674" s="170"/>
      <c r="BV674" s="1"/>
      <c r="BW674" s="61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3">
      <c r="B675" s="158">
        <f t="shared" si="537"/>
        <v>44575</v>
      </c>
      <c r="C675" s="61"/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36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13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49"/>
        <v>2.5269222765278015E-3</v>
      </c>
      <c r="AS675" s="25"/>
      <c r="AT675" s="25"/>
      <c r="AU675" s="24"/>
      <c r="AV675" s="298">
        <f t="shared" si="550"/>
        <v>0.71583086720400446</v>
      </c>
      <c r="AW675" s="298"/>
      <c r="AX675" s="24">
        <f t="shared" si="551"/>
        <v>64594.480480480481</v>
      </c>
      <c r="AY675" s="308"/>
      <c r="BA675" s="65">
        <f t="shared" si="552"/>
        <v>3520847</v>
      </c>
      <c r="BB675" s="66"/>
      <c r="BC675" s="66">
        <v>856423446</v>
      </c>
      <c r="BD675" s="66"/>
      <c r="BE675" s="66">
        <f t="shared" si="553"/>
        <v>827132</v>
      </c>
      <c r="BF675" s="66"/>
      <c r="BG675" s="144">
        <f t="shared" si="554"/>
        <v>0.23492415319381957</v>
      </c>
      <c r="BH675" s="66"/>
      <c r="BI675" s="170"/>
      <c r="BJ675" s="66"/>
      <c r="BK675" s="66"/>
      <c r="BL675" s="66"/>
      <c r="BM675" s="144"/>
      <c r="BN675" s="65">
        <f t="shared" si="555"/>
        <v>1285921.0900900902</v>
      </c>
      <c r="BO675" s="66"/>
      <c r="BP675" s="66">
        <f t="shared" si="556"/>
        <v>59190911</v>
      </c>
      <c r="BQ675" s="66"/>
      <c r="BR675" s="435">
        <f t="shared" si="557"/>
        <v>6.911407117175071E-2</v>
      </c>
      <c r="BS675" s="66"/>
      <c r="BT675" s="75"/>
      <c r="BU675" s="170"/>
      <c r="BV675" s="1"/>
      <c r="BW675" s="61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3">
      <c r="B676" s="158">
        <f t="shared" si="537"/>
        <v>44576</v>
      </c>
      <c r="C676" s="61"/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36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13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49"/>
        <v>9.1039212435614712E-4</v>
      </c>
      <c r="AS676" s="25"/>
      <c r="AT676" s="25"/>
      <c r="AU676" s="24"/>
      <c r="AV676" s="298">
        <f t="shared" si="550"/>
        <v>0.71169659927113194</v>
      </c>
      <c r="AW676" s="298"/>
      <c r="AX676" s="24">
        <f t="shared" si="551"/>
        <v>64556.35532233883</v>
      </c>
      <c r="AY676" s="308"/>
      <c r="BA676" s="65">
        <f t="shared" si="552"/>
        <v>1302722</v>
      </c>
      <c r="BB676" s="66"/>
      <c r="BC676" s="66">
        <v>857726168</v>
      </c>
      <c r="BD676" s="66"/>
      <c r="BE676" s="66">
        <f t="shared" si="553"/>
        <v>404141</v>
      </c>
      <c r="BF676" s="66"/>
      <c r="BG676" s="144">
        <f t="shared" si="554"/>
        <v>0.31022812234690134</v>
      </c>
      <c r="BH676" s="66"/>
      <c r="BI676" s="170"/>
      <c r="BJ676" s="66"/>
      <c r="BK676" s="66"/>
      <c r="BL676" s="66"/>
      <c r="BM676" s="144"/>
      <c r="BN676" s="65">
        <f t="shared" si="555"/>
        <v>1285946.2788605697</v>
      </c>
      <c r="BO676" s="66"/>
      <c r="BP676" s="66">
        <f t="shared" si="556"/>
        <v>59595052</v>
      </c>
      <c r="BQ676" s="66"/>
      <c r="BR676" s="435">
        <f t="shared" si="557"/>
        <v>6.9480277299875964E-2</v>
      </c>
      <c r="BS676" s="66"/>
      <c r="BT676" s="75"/>
      <c r="BU676" s="170"/>
      <c r="BV676" s="1"/>
      <c r="BW676" s="61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3">
      <c r="B677" s="347">
        <f t="shared" si="537"/>
        <v>44577</v>
      </c>
      <c r="C677" s="61"/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36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13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49"/>
        <v>7.3283018133523444E-4</v>
      </c>
      <c r="AS677" s="25"/>
      <c r="AT677" s="25"/>
      <c r="AU677" s="24"/>
      <c r="AV677" s="298">
        <f t="shared" si="550"/>
        <v>0.70884424861765516</v>
      </c>
      <c r="AW677" s="298"/>
      <c r="AX677" s="24">
        <f t="shared" si="551"/>
        <v>64506.952095808381</v>
      </c>
      <c r="AY677" s="308"/>
      <c r="BA677" s="65">
        <f t="shared" si="552"/>
        <v>980751</v>
      </c>
      <c r="BB677" s="66"/>
      <c r="BC677" s="66">
        <v>858706919</v>
      </c>
      <c r="BD677" s="66"/>
      <c r="BE677" s="66">
        <f t="shared" si="553"/>
        <v>287973</v>
      </c>
      <c r="BF677" s="66"/>
      <c r="BG677" s="144">
        <f t="shared" si="554"/>
        <v>0.2936249873821184</v>
      </c>
      <c r="BH677" s="66"/>
      <c r="BI677" s="170"/>
      <c r="BJ677" s="66"/>
      <c r="BK677" s="66"/>
      <c r="BL677" s="66"/>
      <c r="BM677" s="144"/>
      <c r="BN677" s="65">
        <f t="shared" si="555"/>
        <v>1285489.3997005988</v>
      </c>
      <c r="BO677" s="66"/>
      <c r="BP677" s="66">
        <f t="shared" si="556"/>
        <v>59883025</v>
      </c>
      <c r="BQ677" s="66"/>
      <c r="BR677" s="435">
        <f t="shared" si="557"/>
        <v>6.973627867088375E-2</v>
      </c>
      <c r="BS677" s="66"/>
      <c r="BT677" s="75"/>
      <c r="BU677" s="170"/>
      <c r="BV677" s="1"/>
      <c r="BW677" s="61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3">
      <c r="B678" s="158">
        <f t="shared" si="537"/>
        <v>44578</v>
      </c>
      <c r="C678" s="61"/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36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13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73">+AL678/AP677</f>
        <v>3.225085241241695E-3</v>
      </c>
      <c r="AS678" s="25"/>
      <c r="AT678" s="25"/>
      <c r="AU678" s="24"/>
      <c r="AV678" s="298">
        <f t="shared" ref="AV678" si="574">+AP678/H678</f>
        <v>0.70447934707431747</v>
      </c>
      <c r="AW678" s="298"/>
      <c r="AX678" s="24">
        <f t="shared" ref="AX678" si="575">+AP678/BW678</f>
        <v>64618.258594917788</v>
      </c>
      <c r="AY678" s="308"/>
      <c r="BA678" s="65">
        <f t="shared" ref="BA678" si="576">+BC678-BC677</f>
        <v>4780319</v>
      </c>
      <c r="BB678" s="66"/>
      <c r="BC678" s="66">
        <v>863487238</v>
      </c>
      <c r="BD678" s="66"/>
      <c r="BE678" s="66">
        <f t="shared" ref="BE678" si="577">+D678</f>
        <v>573918</v>
      </c>
      <c r="BF678" s="66"/>
      <c r="BG678" s="144">
        <f t="shared" ref="BG678" si="57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79">+BC678/BW678</f>
        <v>1290713.360239163</v>
      </c>
      <c r="BO678" s="66"/>
      <c r="BP678" s="66">
        <f t="shared" ref="BP678" si="580">+BP677+BE678</f>
        <v>60456943</v>
      </c>
      <c r="BQ678" s="66"/>
      <c r="BR678" s="435">
        <f t="shared" ref="BR678" si="581">+BP678/BC678</f>
        <v>7.0014865697412887E-2</v>
      </c>
      <c r="BS678" s="66"/>
      <c r="BT678" s="75"/>
      <c r="BU678" s="170"/>
      <c r="BV678" s="1"/>
      <c r="BW678" s="61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3">
      <c r="B679" s="158">
        <f t="shared" si="537"/>
        <v>44579</v>
      </c>
      <c r="C679" s="61"/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36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13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593">+AL679/AP678</f>
        <v>6.9048729672933707E-3</v>
      </c>
      <c r="AS679" s="25"/>
      <c r="AT679" s="25"/>
      <c r="AU679" s="24"/>
      <c r="AV679" s="298">
        <f t="shared" ref="AV679" si="594">+AP679/H679</f>
        <v>0.70307753127179295</v>
      </c>
      <c r="AW679" s="298"/>
      <c r="AX679" s="24">
        <f t="shared" ref="AX679" si="595">+AP679/BW679</f>
        <v>64967.328358208957</v>
      </c>
      <c r="AY679" s="308"/>
      <c r="BA679" s="65">
        <f t="shared" ref="BA679" si="596">+BC679-BC678</f>
        <v>4370237</v>
      </c>
      <c r="BB679" s="66"/>
      <c r="BC679" s="66">
        <v>867857475</v>
      </c>
      <c r="BD679" s="66"/>
      <c r="BE679" s="66">
        <f t="shared" ref="BE679" si="597">+D679</f>
        <v>546904</v>
      </c>
      <c r="BF679" s="66"/>
      <c r="BG679" s="144">
        <f t="shared" ref="BG679" si="59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599">+BC679/BW679</f>
        <v>1295309.6641791044</v>
      </c>
      <c r="BO679" s="66"/>
      <c r="BP679" s="66">
        <f t="shared" ref="BP679" si="600">+BP678+BE679</f>
        <v>61003847</v>
      </c>
      <c r="BQ679" s="66"/>
      <c r="BR679" s="435">
        <f t="shared" ref="BR679" si="601">+BP679/BC679</f>
        <v>7.0292471698765971E-2</v>
      </c>
      <c r="BS679" s="66"/>
      <c r="BT679" s="75"/>
      <c r="BU679" s="170"/>
      <c r="BV679" s="1"/>
      <c r="BW679" s="61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3">
      <c r="B680" s="158">
        <f t="shared" si="537"/>
        <v>44580</v>
      </c>
      <c r="C680" s="61"/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36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13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13">+AL680/AP679</f>
        <v>8.3662488447120726E-3</v>
      </c>
      <c r="AS680" s="25"/>
      <c r="AT680" s="25"/>
      <c r="AU680" s="24"/>
      <c r="AV680" s="298">
        <f t="shared" ref="AV680" si="614">+AP680/H680</f>
        <v>0.70091102368213809</v>
      </c>
      <c r="AW680" s="298"/>
      <c r="AX680" s="24">
        <f t="shared" ref="AX680" si="615">+AP680/BW680</f>
        <v>65413.229508196724</v>
      </c>
      <c r="AY680" s="308"/>
      <c r="BA680" s="65">
        <f t="shared" ref="BA680" si="616">+BC680-BC679</f>
        <v>3795478</v>
      </c>
      <c r="BB680" s="66"/>
      <c r="BC680" s="66">
        <v>871652953</v>
      </c>
      <c r="BD680" s="66"/>
      <c r="BE680" s="66">
        <f t="shared" ref="BE680" si="617">+D680</f>
        <v>710928</v>
      </c>
      <c r="BF680" s="66"/>
      <c r="BG680" s="144">
        <f t="shared" ref="BG680" si="61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19">+BC680/BW680</f>
        <v>1299035.697466468</v>
      </c>
      <c r="BO680" s="66"/>
      <c r="BP680" s="66">
        <f t="shared" ref="BP680" si="620">+BP679+BE680</f>
        <v>61714775</v>
      </c>
      <c r="BQ680" s="66"/>
      <c r="BR680" s="435">
        <f t="shared" ref="BR680" si="621">+BP680/BC680</f>
        <v>7.0802003007726863E-2</v>
      </c>
      <c r="BS680" s="66"/>
      <c r="BT680" s="75"/>
      <c r="BU680" s="170"/>
      <c r="BV680" s="1"/>
      <c r="BW680" s="61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3">
      <c r="B681" s="158">
        <f t="shared" si="537"/>
        <v>44581</v>
      </c>
      <c r="C681" s="61"/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36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13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33">+AL681/AP680</f>
        <v>3.5432657093638592E-3</v>
      </c>
      <c r="AS681" s="25"/>
      <c r="AT681" s="25"/>
      <c r="AU681" s="24"/>
      <c r="AV681" s="298">
        <f t="shared" ref="AV681" si="634">+AP681/H681</f>
        <v>0.69570313380407545</v>
      </c>
      <c r="AW681" s="298"/>
      <c r="AX681" s="24">
        <f t="shared" ref="AX681" si="635">+AP681/BW681</f>
        <v>65547.319940476184</v>
      </c>
      <c r="AY681" s="308"/>
      <c r="BA681" s="65">
        <f t="shared" ref="BA681" si="636">+BC681-BC680</f>
        <v>3347047</v>
      </c>
      <c r="BB681" s="66"/>
      <c r="BC681" s="66">
        <v>875000000</v>
      </c>
      <c r="BD681" s="66"/>
      <c r="BE681" s="66">
        <f t="shared" ref="BE681" si="637">+D681</f>
        <v>692320</v>
      </c>
      <c r="BF681" s="66"/>
      <c r="BG681" s="144">
        <f t="shared" ref="BG681" si="63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39">+BC681/BW681</f>
        <v>1302083.3333333333</v>
      </c>
      <c r="BO681" s="66"/>
      <c r="BP681" s="66">
        <f t="shared" ref="BP681" si="640">+BP680+BE681</f>
        <v>62407095</v>
      </c>
      <c r="BQ681" s="66"/>
      <c r="BR681" s="435">
        <f t="shared" ref="BR681" si="641">+BP681/BC681</f>
        <v>7.1322394285714283E-2</v>
      </c>
      <c r="BS681" s="66"/>
      <c r="BT681" s="75"/>
      <c r="BU681" s="170"/>
      <c r="BV681" s="1"/>
      <c r="BW681" s="6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3">
      <c r="B682" s="158">
        <f t="shared" si="537"/>
        <v>44582</v>
      </c>
      <c r="C682" s="61"/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36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13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53">+AL682/AP681</f>
        <v>3.9646702892010563E-3</v>
      </c>
      <c r="AS682" s="25"/>
      <c r="AT682" s="25"/>
      <c r="AU682" s="24"/>
      <c r="AV682" s="298">
        <f t="shared" ref="AV682" si="654">+AP682/H682</f>
        <v>0.68973860361324213</v>
      </c>
      <c r="AW682" s="298"/>
      <c r="AX682" s="24">
        <f t="shared" ref="AX682" si="655">+AP682/BW682</f>
        <v>65709.411589895986</v>
      </c>
      <c r="AY682" s="308"/>
      <c r="BA682" s="65">
        <f t="shared" ref="BA682" si="656">+BC682-BC681</f>
        <v>3582375</v>
      </c>
      <c r="BB682" s="66"/>
      <c r="BC682" s="66">
        <v>878582375</v>
      </c>
      <c r="BD682" s="66"/>
      <c r="BE682" s="66">
        <f t="shared" ref="BE682" si="657">+D682</f>
        <v>800700</v>
      </c>
      <c r="BF682" s="66"/>
      <c r="BG682" s="144">
        <f t="shared" ref="BG682" si="65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59">+BC682/BW682</f>
        <v>1305471.5824665676</v>
      </c>
      <c r="BO682" s="66"/>
      <c r="BP682" s="66">
        <f t="shared" ref="BP682" si="660">+BP681+BE682</f>
        <v>63207795</v>
      </c>
      <c r="BQ682" s="66"/>
      <c r="BR682" s="435">
        <f t="shared" ref="BR682" si="661">+BP682/BC682</f>
        <v>7.1942935345134823E-2</v>
      </c>
      <c r="BS682" s="66"/>
      <c r="BT682" s="75"/>
      <c r="BU682" s="170"/>
      <c r="BV682" s="1"/>
      <c r="BW682" s="61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3">
      <c r="B683" s="158">
        <f t="shared" si="537"/>
        <v>44583</v>
      </c>
      <c r="C683" s="61"/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36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13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73">+AL683/AP682</f>
        <v>2.4142949707381552E-3</v>
      </c>
      <c r="AS683" s="25"/>
      <c r="AT683" s="25"/>
      <c r="AU683" s="24"/>
      <c r="AV683" s="298">
        <f t="shared" ref="AV683" si="674">+AP683/H683</f>
        <v>0.68805221629840252</v>
      </c>
      <c r="AW683" s="298"/>
      <c r="AX683" s="24">
        <f t="shared" ref="AX683" si="675">+AP683/BW683</f>
        <v>65770.326409495552</v>
      </c>
      <c r="AY683" s="308"/>
      <c r="BA683" s="65">
        <f t="shared" ref="BA683" si="676">+BC683-BC682</f>
        <v>1015640</v>
      </c>
      <c r="BB683" s="66"/>
      <c r="BC683" s="66">
        <v>879598015</v>
      </c>
      <c r="BD683" s="66"/>
      <c r="BE683" s="66">
        <f t="shared" ref="BE683" si="677">+D683</f>
        <v>312314</v>
      </c>
      <c r="BF683" s="66"/>
      <c r="BG683" s="144">
        <f t="shared" ref="BG683" si="67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79">+BC683/BW683</f>
        <v>1305041.5652818992</v>
      </c>
      <c r="BO683" s="66"/>
      <c r="BP683" s="66">
        <f t="shared" ref="BP683" si="680">+BP682+BE683</f>
        <v>63520109</v>
      </c>
      <c r="BQ683" s="66"/>
      <c r="BR683" s="435">
        <f t="shared" ref="BR683" si="681">+BP683/BC683</f>
        <v>7.2214929907498712E-2</v>
      </c>
      <c r="BS683" s="66"/>
      <c r="BT683" s="75"/>
      <c r="BU683" s="170"/>
      <c r="BV683" s="1"/>
      <c r="BW683" s="61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3">
      <c r="B684" s="347">
        <f t="shared" si="537"/>
        <v>44584</v>
      </c>
      <c r="C684" s="61"/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36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13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693">+AL684/AP683</f>
        <v>8.2268572408254607E-4</v>
      </c>
      <c r="AS684" s="25"/>
      <c r="AT684" s="25"/>
      <c r="AU684" s="24"/>
      <c r="AV684" s="298">
        <f t="shared" ref="AV684" si="694">+AP684/H684</f>
        <v>0.68651511074111704</v>
      </c>
      <c r="AW684" s="298"/>
      <c r="AX684" s="24">
        <f t="shared" ref="AX684" si="695">+AP684/BW684</f>
        <v>65726.917037037041</v>
      </c>
      <c r="AY684" s="308"/>
      <c r="BA684" s="65">
        <f t="shared" ref="BA684" si="696">+BC684-BC683</f>
        <v>870358</v>
      </c>
      <c r="BB684" s="66"/>
      <c r="BC684" s="66">
        <v>880468373</v>
      </c>
      <c r="BD684" s="66"/>
      <c r="BE684" s="66">
        <f t="shared" ref="BE684" si="697">+D684</f>
        <v>197374</v>
      </c>
      <c r="BF684" s="66"/>
      <c r="BG684" s="144">
        <f t="shared" ref="BG684" si="69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699">+BC684/BW684</f>
        <v>1304397.5896296296</v>
      </c>
      <c r="BO684" s="66"/>
      <c r="BP684" s="66">
        <f t="shared" ref="BP684" si="700">+BP683+BE684</f>
        <v>63717483</v>
      </c>
      <c r="BQ684" s="66"/>
      <c r="BR684" s="435">
        <f t="shared" ref="BR684" si="701">+BP684/BC684</f>
        <v>7.2367713541937759E-2</v>
      </c>
      <c r="BS684" s="66"/>
      <c r="BT684" s="75"/>
      <c r="BU684" s="170"/>
      <c r="BV684" s="1"/>
      <c r="BW684" s="61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3">
      <c r="B685" s="158">
        <f t="shared" si="537"/>
        <v>44585</v>
      </c>
      <c r="C685" s="61"/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36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13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13">+AL685/AP684</f>
        <v>1.0442488763101937E-2</v>
      </c>
      <c r="AS685" s="25"/>
      <c r="AT685" s="25"/>
      <c r="AU685" s="24"/>
      <c r="AV685" s="298">
        <f t="shared" ref="AV685" si="714">+AP685/H685</f>
        <v>0.68872671930844886</v>
      </c>
      <c r="AW685" s="298"/>
      <c r="AX685" s="24">
        <f t="shared" ref="AX685" si="715">+AP685/BW685</f>
        <v>66315.025147928987</v>
      </c>
      <c r="AY685" s="308"/>
      <c r="BA685" s="65">
        <f t="shared" ref="BA685" si="716">+BC685-BC684</f>
        <v>6136836</v>
      </c>
      <c r="BB685" s="66"/>
      <c r="BC685" s="66">
        <v>886605209</v>
      </c>
      <c r="BD685" s="66"/>
      <c r="BE685" s="66">
        <f t="shared" ref="BE685" si="717">+D685</f>
        <v>465154</v>
      </c>
      <c r="BF685" s="66"/>
      <c r="BG685" s="144">
        <f t="shared" ref="BG685" si="71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19">+BC685/BW685</f>
        <v>1311546.1671597634</v>
      </c>
      <c r="BO685" s="66"/>
      <c r="BP685" s="66">
        <f t="shared" ref="BP685" si="720">+BP684+BE685</f>
        <v>64182637</v>
      </c>
      <c r="BQ685" s="66"/>
      <c r="BR685" s="435">
        <f t="shared" ref="BR685" si="721">+BP685/BC685</f>
        <v>7.2391450386797812E-2</v>
      </c>
      <c r="BS685" s="66"/>
      <c r="BT685" s="75"/>
      <c r="BU685" s="170"/>
      <c r="BV685" s="1"/>
      <c r="BW685" s="61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3">
      <c r="B686" s="158">
        <f t="shared" si="537"/>
        <v>44586</v>
      </c>
      <c r="C686" s="61"/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36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13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33">+AL686/AP685</f>
        <v>6.4918530225898411E-3</v>
      </c>
      <c r="AS686" s="25"/>
      <c r="AT686" s="25"/>
      <c r="AU686" s="24"/>
      <c r="AV686" s="298">
        <f t="shared" ref="AV686" si="734">+AP686/H686</f>
        <v>0.68851106318897015</v>
      </c>
      <c r="AW686" s="298"/>
      <c r="AX686" s="24">
        <f t="shared" ref="AX686" si="735">+AP686/BW686</f>
        <v>66646.942392909899</v>
      </c>
      <c r="AY686" s="308"/>
      <c r="BA686" s="65">
        <f t="shared" ref="BA686" si="736">+BC686-BC685</f>
        <v>2277258</v>
      </c>
      <c r="BB686" s="66"/>
      <c r="BC686" s="66">
        <v>888882467</v>
      </c>
      <c r="BD686" s="66"/>
      <c r="BE686" s="66">
        <f t="shared" ref="BE686" si="737">+D686</f>
        <v>443072</v>
      </c>
      <c r="BF686" s="66"/>
      <c r="BG686" s="144">
        <f t="shared" ref="BG686" si="73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39">+BC686/BW686</f>
        <v>1312972.6248153618</v>
      </c>
      <c r="BO686" s="66"/>
      <c r="BP686" s="66">
        <f t="shared" ref="BP686" si="740">+BP685+BE686</f>
        <v>64625709</v>
      </c>
      <c r="BQ686" s="66"/>
      <c r="BR686" s="435">
        <f t="shared" ref="BR686" si="741">+BP686/BC686</f>
        <v>7.270444788737182E-2</v>
      </c>
      <c r="BS686" s="66"/>
      <c r="BT686" s="75"/>
      <c r="BU686" s="170"/>
      <c r="BV686" s="1"/>
      <c r="BW686" s="61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3">
      <c r="B687" s="158">
        <f t="shared" si="537"/>
        <v>44587</v>
      </c>
      <c r="C687" s="61"/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36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13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53">+AL687/AP686</f>
        <v>6.6785933859013239E-3</v>
      </c>
      <c r="AS687" s="25"/>
      <c r="AT687" s="25"/>
      <c r="AU687" s="24"/>
      <c r="AV687" s="298">
        <f t="shared" ref="AV687" si="754">+AP687/H687</f>
        <v>0.68751427360518269</v>
      </c>
      <c r="AW687" s="298"/>
      <c r="AX687" s="24">
        <f t="shared" ref="AX687" si="755">+AP687/BW687</f>
        <v>66993.094395280234</v>
      </c>
      <c r="AY687" s="308"/>
      <c r="BA687" s="65">
        <f t="shared" ref="BA687" si="756">+BC687-BC686</f>
        <v>2763890</v>
      </c>
      <c r="BB687" s="66"/>
      <c r="BC687" s="66">
        <v>891646357</v>
      </c>
      <c r="BD687" s="66"/>
      <c r="BE687" s="66">
        <f t="shared" ref="BE687" si="757">+D687</f>
        <v>533313</v>
      </c>
      <c r="BF687" s="66"/>
      <c r="BG687" s="144">
        <f t="shared" ref="BG687" si="75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59">+BC687/BW687</f>
        <v>1315112.6209439528</v>
      </c>
      <c r="BO687" s="66"/>
      <c r="BP687" s="66">
        <f t="shared" ref="BP687" si="760">+BP686+BE687</f>
        <v>65159022</v>
      </c>
      <c r="BQ687" s="66"/>
      <c r="BR687" s="435">
        <f t="shared" ref="BR687" si="761">+BP687/BC687</f>
        <v>7.307720318538799E-2</v>
      </c>
      <c r="BS687" s="66"/>
      <c r="BT687" s="75"/>
      <c r="BU687" s="170"/>
      <c r="BV687" s="1"/>
      <c r="BW687" s="61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3">
      <c r="B688" s="158">
        <f t="shared" si="537"/>
        <v>44588</v>
      </c>
      <c r="C688" s="61"/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36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13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73">+AL688/AP687</f>
        <v>4.2467724076170575E-3</v>
      </c>
      <c r="AS688" s="25"/>
      <c r="AT688" s="25"/>
      <c r="AU688" s="24"/>
      <c r="AV688" s="298">
        <f t="shared" ref="AV688" si="774">+AP688/H688</f>
        <v>0.68527517492320966</v>
      </c>
      <c r="AW688" s="298"/>
      <c r="AX688" s="24">
        <f t="shared" ref="AX688" si="775">+AP688/BW688</f>
        <v>67178.515463917531</v>
      </c>
      <c r="AY688" s="308"/>
      <c r="BA688" s="65">
        <f t="shared" ref="BA688" si="776">+BC688-BC687</f>
        <v>2673321</v>
      </c>
      <c r="BB688" s="66"/>
      <c r="BC688" s="66">
        <v>894319678</v>
      </c>
      <c r="BD688" s="66"/>
      <c r="BE688" s="66">
        <f t="shared" ref="BE688" si="777">+D688</f>
        <v>497351</v>
      </c>
      <c r="BF688" s="66"/>
      <c r="BG688" s="144">
        <f t="shared" ref="BG688" si="77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79">+BC688/BW688</f>
        <v>1317112.9278350514</v>
      </c>
      <c r="BO688" s="66"/>
      <c r="BP688" s="66">
        <f t="shared" ref="BP688" si="780">+BP687+BE688</f>
        <v>65656373</v>
      </c>
      <c r="BQ688" s="66"/>
      <c r="BR688" s="435">
        <f t="shared" ref="BR688" si="781">+BP688/BC688</f>
        <v>7.3414881294829343E-2</v>
      </c>
      <c r="BS688" s="66"/>
      <c r="BT688" s="75"/>
      <c r="BU688" s="170"/>
      <c r="BV688" s="1"/>
      <c r="BW688" s="61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3">
      <c r="B689" s="158">
        <f t="shared" si="537"/>
        <v>44589</v>
      </c>
      <c r="C689" s="61"/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36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13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793">+AL689/AP688</f>
        <v>4.2130728905280662E-3</v>
      </c>
      <c r="AS689" s="25"/>
      <c r="AT689" s="25"/>
      <c r="AU689" s="24"/>
      <c r="AV689" s="298">
        <f t="shared" ref="AV689" si="794">+AP689/H689</f>
        <v>0.68280455383819705</v>
      </c>
      <c r="AW689" s="298"/>
      <c r="AX689" s="24">
        <f t="shared" ref="AX689" si="795">+AP689/BW689</f>
        <v>67362.335294117642</v>
      </c>
      <c r="AY689" s="308"/>
      <c r="BA689" s="65">
        <f t="shared" ref="BA689" si="796">+BC689-BC688</f>
        <v>2652002</v>
      </c>
      <c r="BB689" s="66"/>
      <c r="BC689" s="66">
        <v>896971680</v>
      </c>
      <c r="BD689" s="66"/>
      <c r="BE689" s="66">
        <f t="shared" ref="BE689" si="797">+D689</f>
        <v>522300</v>
      </c>
      <c r="BF689" s="66"/>
      <c r="BG689" s="144">
        <f t="shared" ref="BG689" si="79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799">+BC689/BW689</f>
        <v>1319076</v>
      </c>
      <c r="BO689" s="66"/>
      <c r="BP689" s="66">
        <f t="shared" ref="BP689" si="800">+BP688+BE689</f>
        <v>66178673</v>
      </c>
      <c r="BQ689" s="66"/>
      <c r="BR689" s="435">
        <f t="shared" ref="BR689" si="801">+BP689/BC689</f>
        <v>7.3780114217206941E-2</v>
      </c>
      <c r="BS689" s="66"/>
      <c r="BT689" s="75"/>
      <c r="BU689" s="170"/>
      <c r="BV689" s="1"/>
      <c r="BW689" s="61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3">
      <c r="B690" s="158">
        <f t="shared" si="537"/>
        <v>44590</v>
      </c>
      <c r="C690" s="61"/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36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13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13">+AL690/AP689</f>
        <v>1.6620389278456096E-3</v>
      </c>
      <c r="AS690" s="25"/>
      <c r="AT690" s="25"/>
      <c r="AU690" s="24"/>
      <c r="AV690" s="298">
        <f t="shared" ref="AV690" si="814">+AP690/H690</f>
        <v>0.68198726058905812</v>
      </c>
      <c r="AW690" s="298"/>
      <c r="AX690" s="24">
        <f t="shared" ref="AX690" si="815">+AP690/BW690</f>
        <v>67375.212922173276</v>
      </c>
      <c r="AY690" s="308"/>
      <c r="BA690" s="65">
        <f t="shared" ref="BA690" si="816">+BC690-BC689</f>
        <v>824228</v>
      </c>
      <c r="BB690" s="66"/>
      <c r="BC690" s="66">
        <v>897795908</v>
      </c>
      <c r="BD690" s="66"/>
      <c r="BE690" s="66">
        <f t="shared" ref="BE690" si="817">+D690</f>
        <v>192028</v>
      </c>
      <c r="BF690" s="66"/>
      <c r="BG690" s="144">
        <f t="shared" ref="BG690" si="81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19">+BC690/BW690</f>
        <v>1318349.3509544786</v>
      </c>
      <c r="BO690" s="66"/>
      <c r="BP690" s="66">
        <f t="shared" ref="BP690" si="820">+BP689+BE690</f>
        <v>66370701</v>
      </c>
      <c r="BQ690" s="66"/>
      <c r="BR690" s="435">
        <f t="shared" ref="BR690" si="821">+BP690/BC690</f>
        <v>7.3926268106804513E-2</v>
      </c>
      <c r="BS690" s="66"/>
      <c r="BT690" s="75"/>
      <c r="BU690" s="170"/>
      <c r="BV690" s="1"/>
      <c r="BW690" s="61">
        <f t="shared" si="399"/>
        <v>681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3">
      <c r="B691" s="347">
        <f t="shared" si="537"/>
        <v>44591</v>
      </c>
      <c r="C691" s="61"/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36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13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33">+AL691/AP690</f>
        <v>1.2088481626554078E-3</v>
      </c>
      <c r="AS691" s="25"/>
      <c r="AT691" s="25"/>
      <c r="AU691" s="24"/>
      <c r="AV691" s="298">
        <f t="shared" ref="AV691" si="834">+AP691/H691</f>
        <v>0.68121567839942354</v>
      </c>
      <c r="AW691" s="298"/>
      <c r="AX691" s="24">
        <f t="shared" ref="AX691" si="835">+AP691/BW691</f>
        <v>67357.749266862171</v>
      </c>
      <c r="AY691" s="308"/>
      <c r="BA691" s="65">
        <f t="shared" ref="BA691" si="836">+BC691-BC690</f>
        <v>1479416</v>
      </c>
      <c r="BB691" s="66"/>
      <c r="BC691" s="66">
        <v>899275324</v>
      </c>
      <c r="BD691" s="66"/>
      <c r="BE691" s="66">
        <f t="shared" ref="BE691" si="837">+D691</f>
        <v>157623</v>
      </c>
      <c r="BF691" s="66"/>
      <c r="BG691" s="144">
        <f t="shared" ref="BG691" si="83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39">+BC691/BW691</f>
        <v>1318585.5190615836</v>
      </c>
      <c r="BO691" s="66"/>
      <c r="BP691" s="66">
        <f t="shared" ref="BP691" si="840">+BP690+BE691</f>
        <v>66528324</v>
      </c>
      <c r="BQ691" s="66"/>
      <c r="BR691" s="435">
        <f t="shared" ref="BR691" si="841">+BP691/BC691</f>
        <v>7.3979928309475113E-2</v>
      </c>
      <c r="BS691" s="66"/>
      <c r="BT691" s="75"/>
      <c r="BU691" s="170"/>
      <c r="BV691" s="1"/>
      <c r="BW691" s="6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3">
      <c r="B692" s="158">
        <f t="shared" si="537"/>
        <v>44592</v>
      </c>
      <c r="C692" s="61"/>
      <c r="D692" s="17">
        <v>274266</v>
      </c>
      <c r="E692" s="16"/>
      <c r="F692" s="16"/>
      <c r="G692" s="16"/>
      <c r="H692" s="16">
        <f t="shared" ref="H692" si="842">+H691+D692</f>
        <v>67709568</v>
      </c>
      <c r="I692" s="16"/>
      <c r="J692" s="436">
        <f t="shared" ref="J692" si="843">+D692/H691</f>
        <v>4.0670982685003772E-3</v>
      </c>
      <c r="K692" s="16"/>
      <c r="L692" s="16"/>
      <c r="M692" s="16"/>
      <c r="N692" s="16">
        <f t="shared" ref="N692" si="844">SUM(D686:D692)</f>
        <v>2619953</v>
      </c>
      <c r="O692" s="16">
        <f t="shared" ref="O692" si="845">+H692/BW692</f>
        <v>99135.531478770135</v>
      </c>
      <c r="P692" s="41"/>
      <c r="Q692" s="17">
        <f t="shared" ref="Q692" si="846">SUM(D686:D692)</f>
        <v>2619953</v>
      </c>
      <c r="R692" s="16"/>
      <c r="S692" s="60">
        <f t="shared" ref="S692" si="847">+(Q692-Q685)/Q685</f>
        <v>-0.29678792729622994</v>
      </c>
      <c r="T692" s="16"/>
      <c r="U692" s="41"/>
      <c r="V692" s="10">
        <f t="shared" si="558"/>
        <v>584</v>
      </c>
      <c r="W692" s="34">
        <v>1153</v>
      </c>
      <c r="X692" s="33">
        <v>4256</v>
      </c>
      <c r="Y692" s="33"/>
      <c r="Z692" s="33">
        <f t="shared" ref="Z692" si="848">SUM(W687:W692)</f>
        <v>11443</v>
      </c>
      <c r="AA692" s="33">
        <f t="shared" ref="AA692" si="849">+AA691+W692</f>
        <v>816084</v>
      </c>
      <c r="AB692" s="33"/>
      <c r="AC692" s="46">
        <f t="shared" ref="AC692" si="850">+AA692/H692</f>
        <v>1.2052713140925667E-2</v>
      </c>
      <c r="AD692" s="33"/>
      <c r="AE692" s="33">
        <f t="shared" ref="AE692" si="851">+AA692/BW692</f>
        <v>1194.8521229868229</v>
      </c>
      <c r="AF692" s="50"/>
      <c r="AG692" s="33"/>
      <c r="AH692" s="33"/>
      <c r="AI692" s="213"/>
      <c r="AJ692" s="50"/>
      <c r="AL692" s="23">
        <f t="shared" ref="AL692" si="85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61">
        <f t="shared" ref="AR692" si="853">+AL692/AP691</f>
        <v>6.6227763364022172E-3</v>
      </c>
      <c r="AS692" s="25"/>
      <c r="AT692" s="25"/>
      <c r="AU692" s="24"/>
      <c r="AV692" s="298">
        <f t="shared" ref="AV692" si="854">+AP692/H692</f>
        <v>0.68294959436161218</v>
      </c>
      <c r="AW692" s="298"/>
      <c r="AX692" s="24">
        <f t="shared" ref="AX692" si="855">+AP692/BW692</f>
        <v>67704.571010248896</v>
      </c>
      <c r="AY692" s="308"/>
      <c r="BA692" s="65">
        <f t="shared" ref="BA692" si="856">+BC692-BC691</f>
        <v>2794223</v>
      </c>
      <c r="BB692" s="66"/>
      <c r="BC692" s="66">
        <v>902069547</v>
      </c>
      <c r="BD692" s="66"/>
      <c r="BE692" s="66">
        <f t="shared" ref="BE692" si="857">+D692</f>
        <v>274266</v>
      </c>
      <c r="BF692" s="66"/>
      <c r="BG692" s="144">
        <f t="shared" ref="BG692" si="858">+BE692/BA692</f>
        <v>9.8154656947566463E-2</v>
      </c>
      <c r="BH692" s="66"/>
      <c r="BI692" s="170"/>
      <c r="BJ692" s="66"/>
      <c r="BK692" s="66"/>
      <c r="BL692" s="66"/>
      <c r="BM692" s="144"/>
      <c r="BN692" s="65">
        <f t="shared" ref="BN692" si="859">+BC692/BW692</f>
        <v>1320746.0424597363</v>
      </c>
      <c r="BO692" s="66"/>
      <c r="BP692" s="66">
        <f t="shared" ref="BP692" si="860">+BP691+BE692</f>
        <v>66802590</v>
      </c>
      <c r="BQ692" s="66"/>
      <c r="BR692" s="435">
        <f t="shared" ref="BR692" si="861">+BP692/BC692</f>
        <v>7.4054811208475485E-2</v>
      </c>
      <c r="BS692" s="66"/>
      <c r="BT692" s="75"/>
      <c r="BU692" s="170"/>
      <c r="BV692" s="1"/>
      <c r="BW692" s="61">
        <f t="shared" si="399"/>
        <v>683</v>
      </c>
    </row>
    <row r="693" spans="2:85" x14ac:dyDescent="0.3">
      <c r="B693" s="158">
        <f t="shared" si="537"/>
        <v>44593</v>
      </c>
      <c r="C693" s="61"/>
      <c r="D693" s="17">
        <v>301964</v>
      </c>
      <c r="E693" s="16"/>
      <c r="F693" s="16"/>
      <c r="G693" s="16"/>
      <c r="H693" s="16">
        <f t="shared" ref="H693" si="862">+H692+D693</f>
        <v>68011532</v>
      </c>
      <c r="I693" s="16"/>
      <c r="J693" s="436">
        <f t="shared" ref="J693" si="863">+D693/H692</f>
        <v>4.4596946771245094E-3</v>
      </c>
      <c r="K693" s="16"/>
      <c r="L693" s="16"/>
      <c r="M693" s="16"/>
      <c r="N693" s="16">
        <f t="shared" ref="N693" si="864">SUM(D687:D693)</f>
        <v>2478845</v>
      </c>
      <c r="O693" s="16">
        <f t="shared" ref="O693" si="865">+H693/BW693</f>
        <v>99432.064327485379</v>
      </c>
      <c r="P693" s="41"/>
      <c r="Q693" s="17">
        <f t="shared" ref="Q693" si="866">SUM(D687:D693)</f>
        <v>2478845</v>
      </c>
      <c r="R693" s="16"/>
      <c r="S693" s="60">
        <f t="shared" ref="S693" si="867">+(Q693-Q686)/Q686</f>
        <v>-0.31558822506213657</v>
      </c>
      <c r="T693" s="16"/>
      <c r="U693" s="41"/>
      <c r="V693" s="10">
        <f t="shared" si="558"/>
        <v>585</v>
      </c>
      <c r="W693" s="34">
        <v>3149</v>
      </c>
      <c r="X693" s="33">
        <v>4256</v>
      </c>
      <c r="Y693" s="33"/>
      <c r="Z693" s="33">
        <f t="shared" ref="Z693" si="868">SUM(W688:W693)</f>
        <v>11449</v>
      </c>
      <c r="AA693" s="33">
        <f t="shared" ref="AA693" si="869">+AA692+W693</f>
        <v>819233</v>
      </c>
      <c r="AB693" s="33"/>
      <c r="AC693" s="46">
        <f t="shared" ref="AC693" si="870">+AA693/H693</f>
        <v>1.2045501342331179E-2</v>
      </c>
      <c r="AD693" s="33"/>
      <c r="AE693" s="33">
        <f t="shared" ref="AE693" si="871">+AA693/BW693</f>
        <v>1197.7090643274853</v>
      </c>
      <c r="AF693" s="50"/>
      <c r="AG693" s="33"/>
      <c r="AH693" s="33"/>
      <c r="AI693" s="213"/>
      <c r="AJ693" s="50"/>
      <c r="AL693" s="23">
        <f t="shared" ref="AL693" si="87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61">
        <f t="shared" ref="AR693" si="873">+AL693/AP692</f>
        <v>8.7540559794034127E-3</v>
      </c>
      <c r="AS693" s="25"/>
      <c r="AT693" s="25"/>
      <c r="AU693" s="24"/>
      <c r="AV693" s="298">
        <f t="shared" ref="AV693" si="874">+AP693/H693</f>
        <v>0.68586940520616413</v>
      </c>
      <c r="AW693" s="298"/>
      <c r="AX693" s="24">
        <f t="shared" ref="AX693" si="875">+AP693/BW693</f>
        <v>68197.410818713455</v>
      </c>
      <c r="AY693" s="308"/>
      <c r="BA693" s="65">
        <f t="shared" ref="BA693" si="876">+BC693-BC692</f>
        <v>4170296</v>
      </c>
      <c r="BB693" s="66"/>
      <c r="BC693" s="66">
        <v>906239843</v>
      </c>
      <c r="BD693" s="66"/>
      <c r="BE693" s="66">
        <f t="shared" ref="BE693" si="877">+D693</f>
        <v>301964</v>
      </c>
      <c r="BF693" s="66"/>
      <c r="BG693" s="144">
        <f t="shared" ref="BG693" si="878">+BE693/BA693</f>
        <v>7.2408289483528274E-2</v>
      </c>
      <c r="BH693" s="66"/>
      <c r="BI693" s="170"/>
      <c r="BJ693" s="66"/>
      <c r="BK693" s="66"/>
      <c r="BL693" s="66"/>
      <c r="BM693" s="144"/>
      <c r="BN693" s="65">
        <f t="shared" ref="BN693" si="879">+BC693/BW693</f>
        <v>1324912.0511695906</v>
      </c>
      <c r="BO693" s="66"/>
      <c r="BP693" s="66">
        <f t="shared" ref="BP693" si="880">+BP692+BE693</f>
        <v>67104554</v>
      </c>
      <c r="BQ693" s="66"/>
      <c r="BR693" s="435">
        <f t="shared" ref="BR693" si="881">+BP693/BC693</f>
        <v>7.4047234314768479E-2</v>
      </c>
      <c r="BS693" s="66"/>
      <c r="BT693" s="75"/>
      <c r="BU693" s="170"/>
      <c r="BV693" s="1"/>
      <c r="BW693" s="61">
        <f t="shared" si="399"/>
        <v>684</v>
      </c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3">
      <c r="B694" s="158">
        <f t="shared" si="537"/>
        <v>44594</v>
      </c>
      <c r="C694" s="61"/>
      <c r="D694" s="17">
        <v>302177</v>
      </c>
      <c r="E694" s="16"/>
      <c r="F694" s="16"/>
      <c r="G694" s="16"/>
      <c r="H694" s="16">
        <f t="shared" ref="H694" si="882">+H693+D694</f>
        <v>68313709</v>
      </c>
      <c r="I694" s="16"/>
      <c r="J694" s="436">
        <f t="shared" ref="J694" si="883">+D694/H693</f>
        <v>4.443025926838407E-3</v>
      </c>
      <c r="K694" s="16"/>
      <c r="L694" s="16"/>
      <c r="M694" s="16"/>
      <c r="N694" s="16">
        <f t="shared" ref="N694" si="884">SUM(D688:D694)</f>
        <v>2247709</v>
      </c>
      <c r="O694" s="16">
        <f t="shared" ref="O694" si="885">+H694/BW694</f>
        <v>99728.042335766426</v>
      </c>
      <c r="P694" s="41"/>
      <c r="Q694" s="17">
        <f t="shared" ref="Q694" si="886">SUM(D688:D694)</f>
        <v>2247709</v>
      </c>
      <c r="R694" s="16"/>
      <c r="S694" s="60">
        <f t="shared" ref="S694" si="887">+(Q694-Q687)/Q687</f>
        <v>-0.34740191397423009</v>
      </c>
      <c r="T694" s="16"/>
      <c r="U694" s="41"/>
      <c r="V694" s="10">
        <f t="shared" si="558"/>
        <v>586</v>
      </c>
      <c r="W694" s="34">
        <v>2990</v>
      </c>
      <c r="X694" s="33">
        <v>4256</v>
      </c>
      <c r="Y694" s="33"/>
      <c r="Z694" s="33">
        <f t="shared" ref="Z694" si="888">SUM(W689:W694)</f>
        <v>11750</v>
      </c>
      <c r="AA694" s="33">
        <f t="shared" ref="AA694" si="889">+AA693+W694</f>
        <v>822223</v>
      </c>
      <c r="AB694" s="33"/>
      <c r="AC694" s="46">
        <f t="shared" ref="AC694" si="890">+AA694/H694</f>
        <v>1.2035988267010946E-2</v>
      </c>
      <c r="AD694" s="33"/>
      <c r="AE694" s="33">
        <f t="shared" ref="AE694" si="891">+AA694/BW694</f>
        <v>1200.3255474452556</v>
      </c>
      <c r="AF694" s="50"/>
      <c r="AG694" s="33"/>
      <c r="AH694" s="33"/>
      <c r="AI694" s="213"/>
      <c r="AJ694" s="50"/>
      <c r="AL694" s="23">
        <f t="shared" ref="AL694" si="89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61">
        <f t="shared" ref="AR694" si="893">+AL694/AP693</f>
        <v>9.9811501392725356E-3</v>
      </c>
      <c r="AS694" s="25"/>
      <c r="AT694" s="25"/>
      <c r="AU694" s="24"/>
      <c r="AV694" s="298">
        <f t="shared" ref="AV694" si="894">+AP694/H694</f>
        <v>0.68965103329406396</v>
      </c>
      <c r="AW694" s="298"/>
      <c r="AX694" s="24">
        <f t="shared" ref="AX694" si="895">+AP694/BW694</f>
        <v>68777.547445255477</v>
      </c>
      <c r="AY694" s="308"/>
      <c r="BA694" s="65">
        <f t="shared" ref="BA694" si="896">+BC694-BC693</f>
        <v>2164784</v>
      </c>
      <c r="BB694" s="66"/>
      <c r="BC694" s="66">
        <v>908404627</v>
      </c>
      <c r="BD694" s="66"/>
      <c r="BE694" s="66">
        <f t="shared" ref="BE694" si="897">+D694</f>
        <v>302177</v>
      </c>
      <c r="BF694" s="66"/>
      <c r="BG694" s="144">
        <f t="shared" ref="BG694" si="898">+BE694/BA694</f>
        <v>0.13958759857796435</v>
      </c>
      <c r="BH694" s="66"/>
      <c r="BI694" s="170"/>
      <c r="BJ694" s="66"/>
      <c r="BK694" s="66"/>
      <c r="BL694" s="66"/>
      <c r="BM694" s="144"/>
      <c r="BN694" s="65">
        <f t="shared" ref="BN694" si="899">+BC694/BW694</f>
        <v>1326138.1416058394</v>
      </c>
      <c r="BO694" s="66"/>
      <c r="BP694" s="66">
        <f t="shared" ref="BP694" si="900">+BP693+BE694</f>
        <v>67406731</v>
      </c>
      <c r="BQ694" s="66"/>
      <c r="BR694" s="435">
        <f t="shared" ref="BR694" si="901">+BP694/BC694</f>
        <v>7.4203421026828392E-2</v>
      </c>
      <c r="BS694" s="66"/>
      <c r="BT694" s="75"/>
      <c r="BU694" s="170"/>
      <c r="BV694" s="1"/>
      <c r="BW694" s="61">
        <f t="shared" si="399"/>
        <v>685</v>
      </c>
      <c r="CA694" s="56"/>
      <c r="CC694" s="56"/>
      <c r="CG694" s="59"/>
    </row>
    <row r="695" spans="2:85" x14ac:dyDescent="0.3">
      <c r="B695" s="158">
        <f t="shared" si="537"/>
        <v>44595</v>
      </c>
      <c r="C695" s="61"/>
      <c r="D695" s="17">
        <v>255994</v>
      </c>
      <c r="E695" s="16"/>
      <c r="F695" s="16"/>
      <c r="G695" s="16"/>
      <c r="H695" s="16">
        <f t="shared" ref="H695" si="902">+H694+D695</f>
        <v>68569703</v>
      </c>
      <c r="I695" s="16"/>
      <c r="J695" s="436">
        <f t="shared" ref="J695" si="903">+D695/H694</f>
        <v>3.7473298368267487E-3</v>
      </c>
      <c r="K695" s="16"/>
      <c r="L695" s="16"/>
      <c r="M695" s="16"/>
      <c r="N695" s="16">
        <f t="shared" ref="N695" si="904">SUM(D689:D695)</f>
        <v>2006352</v>
      </c>
      <c r="O695" s="16">
        <f t="shared" ref="O695" si="905">+H695/BW695</f>
        <v>99955.835276967933</v>
      </c>
      <c r="P695" s="41"/>
      <c r="Q695" s="17">
        <f t="shared" ref="Q695" si="906">SUM(D689:D695)</f>
        <v>2006352</v>
      </c>
      <c r="R695" s="16"/>
      <c r="S695" s="60">
        <f t="shared" ref="S695" si="907">+(Q695-Q688)/Q688</f>
        <v>-0.38252374835271097</v>
      </c>
      <c r="T695" s="16"/>
      <c r="U695" s="41"/>
      <c r="V695" s="10">
        <f t="shared" si="558"/>
        <v>587</v>
      </c>
      <c r="W695" s="34">
        <v>2376</v>
      </c>
      <c r="X695" s="33">
        <v>4256</v>
      </c>
      <c r="Y695" s="33"/>
      <c r="Z695" s="33">
        <f t="shared" ref="Z695" si="908">SUM(W690:W695)</f>
        <v>11394</v>
      </c>
      <c r="AA695" s="33">
        <f t="shared" ref="AA695" si="909">+AA694+W695</f>
        <v>824599</v>
      </c>
      <c r="AB695" s="33"/>
      <c r="AC695" s="46">
        <f t="shared" ref="AC695" si="910">+AA695/H695</f>
        <v>1.2025704705181529E-2</v>
      </c>
      <c r="AD695" s="33"/>
      <c r="AE695" s="33">
        <f t="shared" ref="AE695" si="911">+AA695/BW695</f>
        <v>1202.039358600583</v>
      </c>
      <c r="AF695" s="50"/>
      <c r="AG695" s="33"/>
      <c r="AH695" s="33"/>
      <c r="AI695" s="213"/>
      <c r="AJ695" s="50"/>
      <c r="AL695" s="23">
        <f t="shared" ref="AL695" si="91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61">
        <f t="shared" ref="AR695" si="913">+AL695/AP694</f>
        <v>4.2688349745779366E-3</v>
      </c>
      <c r="AS695" s="25"/>
      <c r="AT695" s="25"/>
      <c r="AU695" s="24"/>
      <c r="AV695" s="298">
        <f t="shared" ref="AV695" si="914">+AP695/H695</f>
        <v>0.69000934713105</v>
      </c>
      <c r="AW695" s="298"/>
      <c r="AX695" s="24">
        <f t="shared" ref="AX695" si="915">+AP695/BW695</f>
        <v>68970.460641399419</v>
      </c>
      <c r="AY695" s="308"/>
      <c r="BA695" s="65">
        <f t="shared" ref="BA695" si="916">+BC695-BC694</f>
        <v>1750926</v>
      </c>
      <c r="BB695" s="66"/>
      <c r="BC695" s="66">
        <v>910155553</v>
      </c>
      <c r="BD695" s="66"/>
      <c r="BE695" s="66">
        <f t="shared" ref="BE695" si="917">+D695</f>
        <v>255994</v>
      </c>
      <c r="BF695" s="66"/>
      <c r="BG695" s="144">
        <f t="shared" ref="BG695" si="918">+BE695/BA695</f>
        <v>0.14620492242390598</v>
      </c>
      <c r="BH695" s="66"/>
      <c r="BI695" s="170"/>
      <c r="BJ695" s="66"/>
      <c r="BK695" s="66"/>
      <c r="BL695" s="66"/>
      <c r="BM695" s="144"/>
      <c r="BN695" s="65">
        <f t="shared" ref="BN695" si="919">+BC695/BW695</f>
        <v>1326757.3658892128</v>
      </c>
      <c r="BO695" s="66"/>
      <c r="BP695" s="66">
        <f t="shared" ref="BP695" si="920">+BP694+BE695</f>
        <v>67662725</v>
      </c>
      <c r="BQ695" s="66"/>
      <c r="BR695" s="435">
        <f t="shared" ref="BR695" si="921">+BP695/BC695</f>
        <v>7.4341935042833276E-2</v>
      </c>
      <c r="BS695" s="66"/>
      <c r="BT695" s="75"/>
      <c r="BU695" s="170"/>
      <c r="BV695" s="1"/>
      <c r="BW695" s="61">
        <f t="shared" si="399"/>
        <v>686</v>
      </c>
      <c r="CA695" s="56"/>
      <c r="CC695" s="56"/>
      <c r="CG695" s="59"/>
    </row>
    <row r="696" spans="2:85" x14ac:dyDescent="0.3">
      <c r="B696" s="158">
        <f t="shared" si="537"/>
        <v>44596</v>
      </c>
      <c r="C696" s="61"/>
      <c r="D696" s="17">
        <v>303273</v>
      </c>
      <c r="E696" s="16"/>
      <c r="F696" s="16"/>
      <c r="G696" s="16"/>
      <c r="H696" s="16">
        <f t="shared" ref="H696" si="922">+H695+D696</f>
        <v>68872976</v>
      </c>
      <c r="I696" s="16"/>
      <c r="J696" s="436">
        <f t="shared" ref="J696" si="923">+D696/H695</f>
        <v>4.4228425489898941E-3</v>
      </c>
      <c r="K696" s="16"/>
      <c r="L696" s="16"/>
      <c r="M696" s="16"/>
      <c r="N696" s="16">
        <f t="shared" ref="N696" si="924">SUM(D690:D696)</f>
        <v>1787325</v>
      </c>
      <c r="O696" s="16">
        <f t="shared" ref="O696" si="925">+H696/BW696</f>
        <v>100251.78457059679</v>
      </c>
      <c r="P696" s="41"/>
      <c r="Q696" s="17">
        <f t="shared" ref="Q696" si="926">SUM(D690:D696)</f>
        <v>1787325</v>
      </c>
      <c r="R696" s="16"/>
      <c r="S696" s="60">
        <f t="shared" ref="S696" si="927">+(Q696-Q689)/Q689</f>
        <v>-0.39838492189850944</v>
      </c>
      <c r="T696" s="16"/>
      <c r="U696" s="41"/>
      <c r="V696" s="10">
        <f t="shared" si="558"/>
        <v>588</v>
      </c>
      <c r="W696" s="34">
        <v>2693</v>
      </c>
      <c r="X696" s="33">
        <v>4256</v>
      </c>
      <c r="Y696" s="33"/>
      <c r="Z696" s="33">
        <f t="shared" ref="Z696" si="928">SUM(W691:W696)</f>
        <v>12960</v>
      </c>
      <c r="AA696" s="33">
        <f t="shared" ref="AA696" si="929">+AA695+W696</f>
        <v>827292</v>
      </c>
      <c r="AB696" s="33"/>
      <c r="AC696" s="46">
        <f t="shared" ref="AC696" si="930">+AA696/H696</f>
        <v>1.2011852079689427E-2</v>
      </c>
      <c r="AD696" s="33"/>
      <c r="AE696" s="33">
        <f t="shared" ref="AE696" si="931">+AA696/BW696</f>
        <v>1204.2096069868996</v>
      </c>
      <c r="AF696" s="50"/>
      <c r="AG696" s="33"/>
      <c r="AH696" s="33"/>
      <c r="AI696" s="213"/>
      <c r="AJ696" s="50"/>
      <c r="AL696" s="23">
        <f t="shared" ref="AL696" si="93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61">
        <f t="shared" ref="AR696" si="933">+AL696/AP695</f>
        <v>9.9847959586197126E-3</v>
      </c>
      <c r="AS696" s="25"/>
      <c r="AT696" s="25"/>
      <c r="AU696" s="24"/>
      <c r="AV696" s="298">
        <f t="shared" ref="AV696" si="934">+AP696/H696</f>
        <v>0.69383024773025637</v>
      </c>
      <c r="AW696" s="298"/>
      <c r="AX696" s="24">
        <f t="shared" ref="AX696" si="935">+AP696/BW696</f>
        <v>69557.720524017466</v>
      </c>
      <c r="AY696" s="308"/>
      <c r="BA696" s="65">
        <f t="shared" ref="BA696" si="936">+BC696-BC695</f>
        <v>3117403</v>
      </c>
      <c r="BB696" s="66"/>
      <c r="BC696" s="66">
        <v>913272956</v>
      </c>
      <c r="BD696" s="66"/>
      <c r="BE696" s="66">
        <f t="shared" ref="BE696" si="937">+D696</f>
        <v>303273</v>
      </c>
      <c r="BF696" s="66"/>
      <c r="BG696" s="144">
        <f t="shared" ref="BG696" si="938">+BE696/BA696</f>
        <v>9.7283860957341733E-2</v>
      </c>
      <c r="BH696" s="66"/>
      <c r="BI696" s="170"/>
      <c r="BJ696" s="66"/>
      <c r="BK696" s="66"/>
      <c r="BL696" s="66"/>
      <c r="BM696" s="144"/>
      <c r="BN696" s="65">
        <f t="shared" ref="BN696" si="939">+BC696/BW696</f>
        <v>1329363.8369723435</v>
      </c>
      <c r="BO696" s="66"/>
      <c r="BP696" s="66">
        <f t="shared" ref="BP696" si="940">+BP695+BE696</f>
        <v>67965998</v>
      </c>
      <c r="BQ696" s="66"/>
      <c r="BR696" s="435">
        <f t="shared" ref="BR696" si="941">+BP696/BC696</f>
        <v>7.4420245944521318E-2</v>
      </c>
      <c r="BS696" s="66"/>
      <c r="BT696" s="75"/>
      <c r="BU696" s="170"/>
      <c r="BV696" s="1"/>
      <c r="BW696" s="61">
        <f t="shared" si="399"/>
        <v>687</v>
      </c>
      <c r="CA696" s="56"/>
      <c r="CC696" s="56"/>
      <c r="CG696" s="59"/>
    </row>
    <row r="697" spans="2:85" x14ac:dyDescent="0.3">
      <c r="B697" s="158">
        <f t="shared" si="537"/>
        <v>44597</v>
      </c>
      <c r="C697" s="61"/>
      <c r="D697" s="17">
        <v>105022</v>
      </c>
      <c r="E697" s="16"/>
      <c r="F697" s="16"/>
      <c r="G697" s="16"/>
      <c r="H697" s="16">
        <f t="shared" ref="H697" si="942">+H696+D697</f>
        <v>68977998</v>
      </c>
      <c r="I697" s="16"/>
      <c r="J697" s="436">
        <f t="shared" ref="J697" si="943">+D697/H696</f>
        <v>1.5248651372346681E-3</v>
      </c>
      <c r="K697" s="16"/>
      <c r="L697" s="16"/>
      <c r="M697" s="16"/>
      <c r="N697" s="16">
        <f t="shared" ref="N697" si="944">SUM(D691:D697)</f>
        <v>1700319</v>
      </c>
      <c r="O697" s="16">
        <f t="shared" ref="O697" si="945">+H697/BW697</f>
        <v>100258.71802325582</v>
      </c>
      <c r="P697" s="41"/>
      <c r="Q697" s="17">
        <f t="shared" ref="Q697" si="946">SUM(D691:D697)</f>
        <v>1700319</v>
      </c>
      <c r="R697" s="16"/>
      <c r="S697" s="60">
        <f t="shared" ref="S697" si="947">+(Q697-Q690)/Q690</f>
        <v>-0.40352074235807861</v>
      </c>
      <c r="T697" s="16"/>
      <c r="U697" s="41"/>
      <c r="V697" s="10">
        <f t="shared" si="558"/>
        <v>589</v>
      </c>
      <c r="W697" s="34">
        <v>1051</v>
      </c>
      <c r="X697" s="33">
        <v>4256</v>
      </c>
      <c r="Y697" s="33"/>
      <c r="Z697" s="33">
        <f t="shared" ref="Z697" si="948">SUM(W692:W697)</f>
        <v>13412</v>
      </c>
      <c r="AA697" s="33">
        <f t="shared" ref="AA697" si="949">+AA696+W697</f>
        <v>828343</v>
      </c>
      <c r="AB697" s="33"/>
      <c r="AC697" s="46">
        <f t="shared" ref="AC697" si="950">+AA697/H697</f>
        <v>1.2008800255408979E-2</v>
      </c>
      <c r="AD697" s="33"/>
      <c r="AE697" s="33">
        <f t="shared" ref="AE697" si="951">+AA697/BW697</f>
        <v>1203.9869186046512</v>
      </c>
      <c r="AF697" s="50"/>
      <c r="AG697" s="33"/>
      <c r="AH697" s="33"/>
      <c r="AI697" s="213"/>
      <c r="AJ697" s="50"/>
      <c r="AL697" s="23">
        <f t="shared" ref="AL697" si="95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61">
        <f t="shared" ref="AR697" si="953">+AL697/AP696</f>
        <v>2.3876790754074916E-3</v>
      </c>
      <c r="AS697" s="25"/>
      <c r="AT697" s="25"/>
      <c r="AU697" s="24"/>
      <c r="AV697" s="298">
        <f t="shared" ref="AV697" si="954">+AP697/H697</f>
        <v>0.69442798267354755</v>
      </c>
      <c r="AW697" s="298"/>
      <c r="AX697" s="24">
        <f t="shared" ref="AX697" si="955">+AP697/BW697</f>
        <v>69622.459302325587</v>
      </c>
      <c r="AY697" s="308"/>
      <c r="BA697" s="65">
        <f t="shared" ref="BA697" si="956">+BC697-BC696</f>
        <v>605965</v>
      </c>
      <c r="BB697" s="66"/>
      <c r="BC697" s="66">
        <v>913878921</v>
      </c>
      <c r="BD697" s="66"/>
      <c r="BE697" s="66">
        <f t="shared" ref="BE697" si="957">+D697</f>
        <v>105022</v>
      </c>
      <c r="BF697" s="66"/>
      <c r="BG697" s="144">
        <f t="shared" ref="BG697" si="958">+BE697/BA697</f>
        <v>0.17331364022674578</v>
      </c>
      <c r="BH697" s="66"/>
      <c r="BI697" s="170"/>
      <c r="BJ697" s="66"/>
      <c r="BK697" s="66"/>
      <c r="BL697" s="66"/>
      <c r="BM697" s="144"/>
      <c r="BN697" s="65">
        <f t="shared" ref="BN697" si="959">+BC697/BW697</f>
        <v>1328312.3851744186</v>
      </c>
      <c r="BO697" s="66"/>
      <c r="BP697" s="66">
        <f t="shared" ref="BP697" si="960">+BP696+BE697</f>
        <v>68071020</v>
      </c>
      <c r="BQ697" s="66"/>
      <c r="BR697" s="435">
        <f t="shared" ref="BR697" si="961">+BP697/BC697</f>
        <v>7.4485819112135976E-2</v>
      </c>
      <c r="BS697" s="66"/>
      <c r="BT697" s="75"/>
      <c r="BU697" s="170"/>
      <c r="BV697" s="1"/>
      <c r="BW697" s="61">
        <f t="shared" si="399"/>
        <v>688</v>
      </c>
      <c r="CA697" s="56"/>
      <c r="CC697" s="56"/>
      <c r="CG697" s="59"/>
    </row>
    <row r="698" spans="2:85" x14ac:dyDescent="0.3">
      <c r="B698" s="347">
        <f t="shared" si="537"/>
        <v>44598</v>
      </c>
      <c r="C698" s="61"/>
      <c r="D698" s="17">
        <v>50711</v>
      </c>
      <c r="E698" s="16"/>
      <c r="F698" s="16"/>
      <c r="G698" s="16"/>
      <c r="H698" s="16">
        <f t="shared" ref="H698" si="962">+H697+D698</f>
        <v>69028709</v>
      </c>
      <c r="I698" s="16"/>
      <c r="J698" s="436">
        <f t="shared" ref="J698" si="963">+D698/H697</f>
        <v>7.3517645438187407E-4</v>
      </c>
      <c r="K698" s="16"/>
      <c r="L698" s="16"/>
      <c r="M698" s="16"/>
      <c r="N698" s="16">
        <f t="shared" ref="N698" si="964">SUM(D692:D698)</f>
        <v>1593407</v>
      </c>
      <c r="O698" s="16">
        <f t="shared" ref="O698" si="965">+H698/BW698</f>
        <v>100186.80551523948</v>
      </c>
      <c r="P698" s="41"/>
      <c r="Q698" s="17">
        <f t="shared" ref="Q698" si="966">SUM(D692:D698)</f>
        <v>1593407</v>
      </c>
      <c r="R698" s="16"/>
      <c r="S698" s="60">
        <f t="shared" ref="S698" si="967">+(Q698-Q691)/Q691</f>
        <v>-0.43312090580719437</v>
      </c>
      <c r="T698" s="16"/>
      <c r="U698" s="41"/>
      <c r="V698" s="10">
        <f t="shared" si="558"/>
        <v>590</v>
      </c>
      <c r="W698" s="34">
        <v>374</v>
      </c>
      <c r="X698" s="33">
        <v>4256</v>
      </c>
      <c r="Y698" s="33"/>
      <c r="Z698" s="33">
        <f t="shared" ref="Z698" si="968">SUM(W693:W698)</f>
        <v>12633</v>
      </c>
      <c r="AA698" s="33">
        <f t="shared" ref="AA698" si="969">+AA697+W698</f>
        <v>828717</v>
      </c>
      <c r="AB698" s="33"/>
      <c r="AC698" s="46">
        <f t="shared" ref="AC698" si="970">+AA698/H698</f>
        <v>1.2005396189576717E-2</v>
      </c>
      <c r="AD698" s="33"/>
      <c r="AE698" s="33">
        <f t="shared" ref="AE698" si="971">+AA698/BW698</f>
        <v>1202.7822931785197</v>
      </c>
      <c r="AF698" s="50"/>
      <c r="AG698" s="33"/>
      <c r="AH698" s="33"/>
      <c r="AI698" s="213"/>
      <c r="AJ698" s="50"/>
      <c r="AL698" s="23">
        <f t="shared" ref="AL698" si="97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61">
        <f t="shared" ref="AR698" si="973">+AL698/AP697</f>
        <v>2.0483817078874658E-3</v>
      </c>
      <c r="AS698" s="25"/>
      <c r="AT698" s="25"/>
      <c r="AU698" s="24"/>
      <c r="AV698" s="298">
        <f t="shared" ref="AV698" si="974">+AP698/H698</f>
        <v>0.69533923921422314</v>
      </c>
      <c r="AW698" s="298"/>
      <c r="AX698" s="24">
        <f t="shared" ref="AX698" si="975">+AP698/BW698</f>
        <v>69663.817126269962</v>
      </c>
      <c r="AY698" s="308"/>
      <c r="BA698" s="65">
        <f t="shared" ref="BA698" si="976">+BC698-BC697</f>
        <v>518719</v>
      </c>
      <c r="BB698" s="66"/>
      <c r="BC698" s="66">
        <v>914397640</v>
      </c>
      <c r="BD698" s="66"/>
      <c r="BE698" s="66">
        <f t="shared" ref="BE698" si="977">+D698</f>
        <v>50711</v>
      </c>
      <c r="BF698" s="66"/>
      <c r="BG698" s="144">
        <f t="shared" ref="BG698" si="978">+BE698/BA698</f>
        <v>9.7761986740412435E-2</v>
      </c>
      <c r="BH698" s="66"/>
      <c r="BI698" s="170"/>
      <c r="BJ698" s="66"/>
      <c r="BK698" s="66"/>
      <c r="BL698" s="66"/>
      <c r="BM698" s="144"/>
      <c r="BN698" s="65">
        <f t="shared" ref="BN698" si="979">+BC698/BW698</f>
        <v>1327137.358490566</v>
      </c>
      <c r="BO698" s="66"/>
      <c r="BP698" s="66">
        <f t="shared" ref="BP698" si="980">+BP697+BE698</f>
        <v>68121731</v>
      </c>
      <c r="BQ698" s="66"/>
      <c r="BR698" s="435">
        <f t="shared" ref="BR698" si="981">+BP698/BC698</f>
        <v>7.4499023203953157E-2</v>
      </c>
      <c r="BS698" s="66"/>
      <c r="BT698" s="75"/>
      <c r="BU698" s="170"/>
      <c r="BV698" s="1"/>
      <c r="BW698" s="61">
        <f t="shared" si="399"/>
        <v>689</v>
      </c>
    </row>
    <row r="699" spans="2:85" x14ac:dyDescent="0.3">
      <c r="B699" s="158">
        <f t="shared" si="537"/>
        <v>44599</v>
      </c>
      <c r="C699" s="61"/>
      <c r="D699" s="17">
        <v>153801</v>
      </c>
      <c r="E699" s="16"/>
      <c r="F699" s="16"/>
      <c r="G699" s="16"/>
      <c r="H699" s="16">
        <f t="shared" ref="H699" si="982">+H698+D699</f>
        <v>69182510</v>
      </c>
      <c r="I699" s="16"/>
      <c r="J699" s="436">
        <f t="shared" ref="J699" si="983">+D699/H698</f>
        <v>2.228072960193997E-3</v>
      </c>
      <c r="K699" s="16"/>
      <c r="L699" s="16"/>
      <c r="M699" s="16"/>
      <c r="N699" s="16">
        <f t="shared" ref="N699" si="984">SUM(D693:D699)</f>
        <v>1472942</v>
      </c>
      <c r="O699" s="16">
        <f t="shared" ref="O699" si="985">+H699/BW699</f>
        <v>100264.50724637682</v>
      </c>
      <c r="P699" s="41"/>
      <c r="Q699" s="17">
        <f t="shared" ref="Q699" si="986">SUM(D693:D699)</f>
        <v>1472942</v>
      </c>
      <c r="R699" s="16"/>
      <c r="S699" s="60">
        <f t="shared" ref="S699" si="987">+(Q699-Q692)/Q692</f>
        <v>-0.4377983116491021</v>
      </c>
      <c r="T699" s="16"/>
      <c r="U699" s="41"/>
      <c r="V699" s="10">
        <f t="shared" si="558"/>
        <v>591</v>
      </c>
      <c r="W699" s="34">
        <v>1380</v>
      </c>
      <c r="X699" s="33">
        <v>4256</v>
      </c>
      <c r="Y699" s="33"/>
      <c r="Z699" s="33">
        <f t="shared" ref="Z699" si="988">SUM(W694:W699)</f>
        <v>10864</v>
      </c>
      <c r="AA699" s="33">
        <f t="shared" ref="AA699" si="989">+AA698+W699</f>
        <v>830097</v>
      </c>
      <c r="AB699" s="33"/>
      <c r="AC699" s="46">
        <f t="shared" ref="AC699" si="990">+AA699/H699</f>
        <v>1.1998653995063203E-2</v>
      </c>
      <c r="AD699" s="33"/>
      <c r="AE699" s="33">
        <f t="shared" ref="AE699" si="991">+AA699/BW699</f>
        <v>1203.0391304347827</v>
      </c>
      <c r="AF699" s="50"/>
      <c r="AG699" s="33"/>
      <c r="AH699" s="33"/>
      <c r="AI699" s="213"/>
      <c r="AJ699" s="50"/>
      <c r="AL699" s="23">
        <f t="shared" ref="AL699" si="992">+AP699-AP698</f>
        <v>347945</v>
      </c>
      <c r="AM699" s="24"/>
      <c r="AN699" s="24"/>
      <c r="AO699" s="24">
        <v>178263</v>
      </c>
      <c r="AP699" s="24">
        <v>48346315</v>
      </c>
      <c r="AQ699" s="24">
        <v>20336656</v>
      </c>
      <c r="AR699" s="461">
        <f t="shared" ref="AR699" si="993">+AL699/AP698</f>
        <v>7.2491003340321766E-3</v>
      </c>
      <c r="AS699" s="25"/>
      <c r="AT699" s="25"/>
      <c r="AU699" s="24"/>
      <c r="AV699" s="298">
        <f t="shared" ref="AV699" si="994">+AP699/H699</f>
        <v>0.69882279495207678</v>
      </c>
      <c r="AW699" s="298"/>
      <c r="AX699" s="24">
        <f t="shared" ref="AX699" si="995">+AP699/BW699</f>
        <v>70067.123188405792</v>
      </c>
      <c r="AY699" s="308"/>
      <c r="BA699" s="65">
        <f t="shared" ref="BA699" si="996">+BC699-BC698</f>
        <v>3894838</v>
      </c>
      <c r="BB699" s="66"/>
      <c r="BC699" s="66">
        <v>918292478</v>
      </c>
      <c r="BD699" s="66"/>
      <c r="BE699" s="66">
        <f t="shared" ref="BE699" si="997">+D699</f>
        <v>153801</v>
      </c>
      <c r="BF699" s="66"/>
      <c r="BG699" s="144">
        <f t="shared" ref="BG699" si="998">+BE699/BA699</f>
        <v>3.9488420314272375E-2</v>
      </c>
      <c r="BH699" s="66"/>
      <c r="BI699" s="170"/>
      <c r="BJ699" s="66"/>
      <c r="BK699" s="66"/>
      <c r="BL699" s="66"/>
      <c r="BM699" s="144"/>
      <c r="BN699" s="65">
        <f t="shared" ref="BN699" si="999">+BC699/BW699</f>
        <v>1330858.6637681159</v>
      </c>
      <c r="BO699" s="66"/>
      <c r="BP699" s="66">
        <f t="shared" ref="BP699" si="1000">+BP698+BE699</f>
        <v>68275532</v>
      </c>
      <c r="BQ699" s="66"/>
      <c r="BR699" s="435">
        <f t="shared" ref="BR699" si="1001">+BP699/BC699</f>
        <v>7.4350529527042478E-2</v>
      </c>
      <c r="BS699" s="66"/>
      <c r="BT699" s="75"/>
      <c r="BU699" s="170"/>
      <c r="BV699" s="1"/>
      <c r="BW699" s="61">
        <f t="shared" si="399"/>
        <v>690</v>
      </c>
    </row>
    <row r="700" spans="2:85" x14ac:dyDescent="0.3">
      <c r="B700" s="158">
        <f t="shared" ref="B700:B701" si="1002">1+B699</f>
        <v>44600</v>
      </c>
      <c r="C700" s="61"/>
      <c r="D700" s="17">
        <v>179169</v>
      </c>
      <c r="E700" s="16"/>
      <c r="F700" s="16"/>
      <c r="G700" s="16"/>
      <c r="H700" s="16">
        <f t="shared" ref="H700" si="1003">+H699+D700</f>
        <v>69361679</v>
      </c>
      <c r="I700" s="16"/>
      <c r="J700" s="436">
        <f t="shared" ref="J700" si="1004">+D700/H699</f>
        <v>2.5898019600618712E-3</v>
      </c>
      <c r="K700" s="16"/>
      <c r="L700" s="16"/>
      <c r="M700" s="16"/>
      <c r="N700" s="16">
        <f t="shared" ref="N700" si="1005">SUM(D694:D700)</f>
        <v>1350147</v>
      </c>
      <c r="O700" s="16">
        <f t="shared" ref="O700" si="1006">+H700/BW700</f>
        <v>100378.69609261939</v>
      </c>
      <c r="P700" s="41"/>
      <c r="Q700" s="17">
        <f t="shared" ref="Q700" si="1007">SUM(D694:D700)</f>
        <v>1350147</v>
      </c>
      <c r="R700" s="16"/>
      <c r="S700" s="60">
        <f t="shared" ref="S700" si="1008">+(Q700-Q693)/Q693</f>
        <v>-0.45533222125627054</v>
      </c>
      <c r="T700" s="16"/>
      <c r="U700" s="41"/>
      <c r="V700" s="10">
        <f t="shared" si="558"/>
        <v>592</v>
      </c>
      <c r="W700" s="34">
        <v>2777</v>
      </c>
      <c r="X700" s="33">
        <v>4256</v>
      </c>
      <c r="Y700" s="33"/>
      <c r="Z700" s="33">
        <f t="shared" ref="Z700" si="1009">SUM(W695:W700)</f>
        <v>10651</v>
      </c>
      <c r="AA700" s="33">
        <f t="shared" ref="AA700" si="1010">+AA699+W700</f>
        <v>832874</v>
      </c>
      <c r="AB700" s="33"/>
      <c r="AC700" s="46">
        <f t="shared" ref="AC700" si="1011">+AA700/H700</f>
        <v>1.2007696641830138E-2</v>
      </c>
      <c r="AD700" s="33"/>
      <c r="AE700" s="33">
        <f t="shared" ref="AE700" si="1012">+AA700/BW700</f>
        <v>1205.3169319826338</v>
      </c>
      <c r="AF700" s="50"/>
      <c r="AG700" s="33"/>
      <c r="AH700" s="33"/>
      <c r="AI700" s="213"/>
      <c r="AJ700" s="50"/>
      <c r="AL700" s="23">
        <f t="shared" ref="AL700" si="1013">+AP700-AP699</f>
        <v>482013</v>
      </c>
      <c r="AM700" s="24"/>
      <c r="AN700" s="24"/>
      <c r="AO700" s="24">
        <v>178263</v>
      </c>
      <c r="AP700" s="24">
        <v>48828328</v>
      </c>
      <c r="AQ700" s="24">
        <v>20336656</v>
      </c>
      <c r="AR700" s="461">
        <f t="shared" ref="AR700" si="1014">+AL700/AP699</f>
        <v>9.9700049528076758E-3</v>
      </c>
      <c r="AS700" s="25"/>
      <c r="AT700" s="25"/>
      <c r="AU700" s="24"/>
      <c r="AV700" s="298">
        <f t="shared" ref="AV700" si="1015">+AP700/H700</f>
        <v>0.70396692675216244</v>
      </c>
      <c r="AW700" s="298"/>
      <c r="AX700" s="24">
        <f t="shared" ref="AX700" si="1016">+AP700/BW700</f>
        <v>70663.282199710564</v>
      </c>
      <c r="AY700" s="308"/>
      <c r="BA700" s="65">
        <f t="shared" ref="BA700" si="1017">+BC700-BC699</f>
        <v>1754519</v>
      </c>
      <c r="BB700" s="66"/>
      <c r="BC700" s="66">
        <v>920046997</v>
      </c>
      <c r="BD700" s="66"/>
      <c r="BE700" s="66">
        <f t="shared" ref="BE700" si="1018">+D700</f>
        <v>179169</v>
      </c>
      <c r="BF700" s="66"/>
      <c r="BG700" s="144">
        <f t="shared" ref="BG700" si="1019">+BE700/BA700</f>
        <v>0.10211858634759727</v>
      </c>
      <c r="BH700" s="66"/>
      <c r="BI700" s="170"/>
      <c r="BJ700" s="66"/>
      <c r="BK700" s="66"/>
      <c r="BL700" s="66"/>
      <c r="BM700" s="144"/>
      <c r="BN700" s="65">
        <f t="shared" ref="BN700" si="1020">+BC700/BW700</f>
        <v>1331471.7756874096</v>
      </c>
      <c r="BO700" s="66"/>
      <c r="BP700" s="66">
        <f t="shared" ref="BP700" si="1021">+BP699+BE700</f>
        <v>68454701</v>
      </c>
      <c r="BQ700" s="66"/>
      <c r="BR700" s="435">
        <f t="shared" ref="BR700" si="1022">+BP700/BC700</f>
        <v>7.4403482890776723E-2</v>
      </c>
      <c r="BS700" s="66"/>
      <c r="BT700" s="75"/>
      <c r="BU700" s="170"/>
      <c r="BV700" s="1"/>
      <c r="BW700" s="61">
        <f t="shared" si="399"/>
        <v>691</v>
      </c>
    </row>
    <row r="701" spans="2:85" x14ac:dyDescent="0.3">
      <c r="B701" s="158">
        <f t="shared" si="1002"/>
        <v>44601</v>
      </c>
      <c r="C701" s="61"/>
      <c r="D701" s="17">
        <v>227458</v>
      </c>
      <c r="E701" s="16"/>
      <c r="F701" s="16"/>
      <c r="G701" s="16"/>
      <c r="H701" s="16">
        <f t="shared" ref="H701" si="1023">+H700+D701</f>
        <v>69589137</v>
      </c>
      <c r="I701" s="16"/>
      <c r="J701" s="436">
        <f t="shared" ref="J701" si="1024">+D701/H700</f>
        <v>3.2793035474242196E-3</v>
      </c>
      <c r="K701" s="16"/>
      <c r="L701" s="16"/>
      <c r="M701" s="16"/>
      <c r="N701" s="16">
        <f t="shared" ref="N701" si="1025">SUM(D695:D701)</f>
        <v>1275428</v>
      </c>
      <c r="O701" s="16">
        <f t="shared" ref="O701" si="1026">+H701/BW701</f>
        <v>100562.33670520231</v>
      </c>
      <c r="P701" s="41"/>
      <c r="Q701" s="17">
        <f t="shared" ref="Q701" si="1027">SUM(D695:D701)</f>
        <v>1275428</v>
      </c>
      <c r="R701" s="16"/>
      <c r="S701" s="60">
        <f t="shared" ref="S701" si="1028">+(Q701-Q694)/Q694</f>
        <v>-0.43256533652710383</v>
      </c>
      <c r="T701" s="16"/>
      <c r="U701" s="41"/>
      <c r="V701" s="10">
        <f t="shared" si="558"/>
        <v>593</v>
      </c>
      <c r="W701" s="34">
        <v>2785</v>
      </c>
      <c r="X701" s="33">
        <v>4256</v>
      </c>
      <c r="Y701" s="33"/>
      <c r="Z701" s="33">
        <f t="shared" ref="Z701" si="1029">SUM(W696:W701)</f>
        <v>11060</v>
      </c>
      <c r="AA701" s="33">
        <f t="shared" ref="AA701" si="1030">+AA700+W701</f>
        <v>835659</v>
      </c>
      <c r="AB701" s="33"/>
      <c r="AC701" s="46">
        <f t="shared" ref="AC701" si="1031">+AA701/H701</f>
        <v>1.2008469080454325E-2</v>
      </c>
      <c r="AD701" s="33"/>
      <c r="AE701" s="33">
        <f t="shared" ref="AE701" si="1032">+AA701/BW701</f>
        <v>1207.599710982659</v>
      </c>
      <c r="AF701" s="50"/>
      <c r="AG701" s="33"/>
      <c r="AH701" s="33"/>
      <c r="AI701" s="213"/>
      <c r="AJ701" s="50"/>
      <c r="AL701" s="23">
        <f t="shared" ref="AL701" si="1033">+AP701-AP700</f>
        <v>389026</v>
      </c>
      <c r="AM701" s="24"/>
      <c r="AN701" s="24"/>
      <c r="AO701" s="24">
        <v>178263</v>
      </c>
      <c r="AP701" s="24">
        <v>49217354</v>
      </c>
      <c r="AQ701" s="24">
        <v>20336656</v>
      </c>
      <c r="AR701" s="461">
        <f t="shared" ref="AR701" si="1034">+AL701/AP700</f>
        <v>7.9672193567635573E-3</v>
      </c>
      <c r="AS701" s="25"/>
      <c r="AT701" s="25"/>
      <c r="AU701" s="24"/>
      <c r="AV701" s="298">
        <f t="shared" ref="AV701" si="1035">+AP701/H701</f>
        <v>0.70725627765724408</v>
      </c>
      <c r="AW701" s="298"/>
      <c r="AX701" s="24">
        <f t="shared" ref="AX701" si="1036">+AP701/BW701</f>
        <v>71123.343930635834</v>
      </c>
      <c r="AY701" s="308"/>
      <c r="BA701" s="65">
        <f t="shared" ref="BA701" si="1037">+BC701-BC700</f>
        <v>2083737</v>
      </c>
      <c r="BB701" s="66"/>
      <c r="BC701" s="66">
        <v>922130734</v>
      </c>
      <c r="BD701" s="66"/>
      <c r="BE701" s="66">
        <f t="shared" ref="BE701" si="1038">+D701</f>
        <v>227458</v>
      </c>
      <c r="BF701" s="66"/>
      <c r="BG701" s="144">
        <f t="shared" ref="BG701" si="1039">+BE701/BA701</f>
        <v>0.10915868941233947</v>
      </c>
      <c r="BH701" s="66"/>
      <c r="BI701" s="170"/>
      <c r="BJ701" s="66"/>
      <c r="BK701" s="66"/>
      <c r="BL701" s="66"/>
      <c r="BM701" s="144"/>
      <c r="BN701" s="65">
        <f t="shared" ref="BN701" si="1040">+BC701/BW701</f>
        <v>1332558.8641618497</v>
      </c>
      <c r="BO701" s="66"/>
      <c r="BP701" s="66">
        <f t="shared" ref="BP701" si="1041">+BP700+BE701</f>
        <v>68682159</v>
      </c>
      <c r="BQ701" s="66"/>
      <c r="BR701" s="435">
        <f t="shared" ref="BR701" si="1042">+BP701/BC701</f>
        <v>7.4482019162371835E-2</v>
      </c>
      <c r="BS701" s="66"/>
      <c r="BT701" s="75"/>
      <c r="BU701" s="170"/>
      <c r="BV701" s="1"/>
      <c r="BW701" s="61">
        <f t="shared" si="399"/>
        <v>692</v>
      </c>
    </row>
    <row r="702" spans="2:85" x14ac:dyDescent="0.3">
      <c r="B702" s="158">
        <f>1+B701</f>
        <v>44602</v>
      </c>
      <c r="C702" s="61"/>
      <c r="D702" s="17">
        <v>179237</v>
      </c>
      <c r="E702" s="16"/>
      <c r="F702" s="16"/>
      <c r="G702" s="16"/>
      <c r="H702" s="16">
        <f t="shared" ref="H702" si="1043">+H701+D702</f>
        <v>69768374</v>
      </c>
      <c r="I702" s="16"/>
      <c r="J702" s="436">
        <f t="shared" ref="J702" si="1044">+D702/H701</f>
        <v>2.5756462535237359E-3</v>
      </c>
      <c r="K702" s="16"/>
      <c r="L702" s="16"/>
      <c r="M702" s="16"/>
      <c r="N702" s="16">
        <f t="shared" ref="N702" si="1045">SUM(D696:D702)</f>
        <v>1198671</v>
      </c>
      <c r="O702" s="16">
        <f t="shared" ref="O702" si="1046">+H702/BW702</f>
        <v>100675.86435786435</v>
      </c>
      <c r="P702" s="41"/>
      <c r="Q702" s="17">
        <f t="shared" ref="Q702" si="1047">SUM(D696:D702)</f>
        <v>1198671</v>
      </c>
      <c r="R702" s="16"/>
      <c r="S702" s="60">
        <f t="shared" ref="S702" si="1048">+(Q702-Q695)/Q695</f>
        <v>-0.40256196320486137</v>
      </c>
      <c r="T702" s="16"/>
      <c r="U702" s="41"/>
      <c r="V702" s="10">
        <f t="shared" si="558"/>
        <v>594</v>
      </c>
      <c r="W702" s="34">
        <v>2465</v>
      </c>
      <c r="X702" s="33">
        <v>4256</v>
      </c>
      <c r="Y702" s="33"/>
      <c r="Z702" s="33">
        <f t="shared" ref="Z702" si="1049">SUM(W697:W702)</f>
        <v>10832</v>
      </c>
      <c r="AA702" s="33">
        <f t="shared" ref="AA702" si="1050">+AA701+W702</f>
        <v>838124</v>
      </c>
      <c r="AB702" s="33"/>
      <c r="AC702" s="46">
        <f t="shared" ref="AC702" si="1051">+AA702/H702</f>
        <v>1.201295016564382E-2</v>
      </c>
      <c r="AD702" s="33"/>
      <c r="AE702" s="33">
        <f t="shared" ref="AE702" si="1052">+AA702/BW702</f>
        <v>1209.4141414141413</v>
      </c>
      <c r="AF702" s="50"/>
      <c r="AG702" s="33"/>
      <c r="AH702" s="33"/>
      <c r="AI702" s="213"/>
      <c r="AJ702" s="50"/>
      <c r="AL702" s="23">
        <f t="shared" ref="AL702" si="1053">+AP702-AP701</f>
        <v>218184</v>
      </c>
      <c r="AM702" s="24"/>
      <c r="AN702" s="24"/>
      <c r="AO702" s="24">
        <v>178263</v>
      </c>
      <c r="AP702" s="24">
        <v>49435538</v>
      </c>
      <c r="AQ702" s="24">
        <v>20336656</v>
      </c>
      <c r="AR702" s="461">
        <f t="shared" ref="AR702" si="1054">+AL702/AP701</f>
        <v>4.4330704978573212E-3</v>
      </c>
      <c r="AS702" s="25"/>
      <c r="AT702" s="25"/>
      <c r="AU702" s="24"/>
      <c r="AV702" s="298">
        <f t="shared" ref="AV702" si="1055">+AP702/H702</f>
        <v>0.70856657774481024</v>
      </c>
      <c r="AW702" s="298"/>
      <c r="AX702" s="24">
        <f t="shared" ref="AX702" si="1056">+AP702/BW702</f>
        <v>71335.552669552664</v>
      </c>
      <c r="AY702" s="308"/>
      <c r="BA702" s="65">
        <f t="shared" ref="BA702" si="1057">+BC702-BC701</f>
        <v>1860219</v>
      </c>
      <c r="BB702" s="66"/>
      <c r="BC702" s="66">
        <v>923990953</v>
      </c>
      <c r="BD702" s="66"/>
      <c r="BE702" s="66">
        <f t="shared" ref="BE702" si="1058">+D702</f>
        <v>179237</v>
      </c>
      <c r="BF702" s="66"/>
      <c r="BG702" s="144">
        <f t="shared" ref="BG702" si="1059">+BE702/BA702</f>
        <v>9.6352633749037075E-2</v>
      </c>
      <c r="BH702" s="66"/>
      <c r="BI702" s="170"/>
      <c r="BJ702" s="66"/>
      <c r="BK702" s="66"/>
      <c r="BL702" s="66"/>
      <c r="BM702" s="144"/>
      <c r="BN702" s="65">
        <f t="shared" ref="BN702" si="1060">+BC702/BW702</f>
        <v>1333320.2784992785</v>
      </c>
      <c r="BO702" s="66"/>
      <c r="BP702" s="66">
        <f t="shared" ref="BP702" si="1061">+BP701+BE702</f>
        <v>68861396</v>
      </c>
      <c r="BQ702" s="66"/>
      <c r="BR702" s="435">
        <f t="shared" ref="BR702" si="1062">+BP702/BC702</f>
        <v>7.4526050040232369E-2</v>
      </c>
      <c r="BS702" s="66"/>
      <c r="BT702" s="75"/>
      <c r="BU702" s="170"/>
      <c r="BV702" s="1"/>
      <c r="BW702" s="61">
        <f t="shared" si="399"/>
        <v>693</v>
      </c>
      <c r="BZ702" s="1"/>
      <c r="CA702" s="61"/>
    </row>
    <row r="703" spans="2:85" x14ac:dyDescent="0.3">
      <c r="B703" s="158">
        <f t="shared" ref="B703:B721" si="1063">1+B702</f>
        <v>44603</v>
      </c>
      <c r="C703" s="61"/>
      <c r="D703" s="17">
        <v>149318</v>
      </c>
      <c r="E703" s="16"/>
      <c r="F703" s="16"/>
      <c r="G703" s="16"/>
      <c r="H703" s="16">
        <f t="shared" ref="H703" si="1064">+H702+D703</f>
        <v>69917692</v>
      </c>
      <c r="I703" s="16"/>
      <c r="J703" s="436">
        <f t="shared" ref="J703" si="1065">+D703/H702</f>
        <v>2.1401960722203443E-3</v>
      </c>
      <c r="K703" s="16"/>
      <c r="L703" s="16"/>
      <c r="M703" s="16"/>
      <c r="N703" s="16">
        <f t="shared" ref="N703" si="1066">SUM(D697:D703)</f>
        <v>1044716</v>
      </c>
      <c r="O703" s="16">
        <f t="shared" ref="O703" si="1067">+H703/BW703</f>
        <v>100745.95389048991</v>
      </c>
      <c r="P703" s="41"/>
      <c r="Q703" s="17">
        <f t="shared" ref="Q703" si="1068">SUM(D697:D703)</f>
        <v>1044716</v>
      </c>
      <c r="R703" s="16"/>
      <c r="S703" s="60">
        <f t="shared" ref="S703" si="1069">+(Q703-Q696)/Q696</f>
        <v>-0.41548627138321237</v>
      </c>
      <c r="T703" s="16"/>
      <c r="U703" s="41"/>
      <c r="V703" s="10">
        <f t="shared" si="558"/>
        <v>595</v>
      </c>
      <c r="W703" s="34">
        <v>1917</v>
      </c>
      <c r="X703" s="33">
        <v>4256</v>
      </c>
      <c r="Y703" s="33"/>
      <c r="Z703" s="33">
        <f t="shared" ref="Z703" si="1070">SUM(W698:W703)</f>
        <v>11698</v>
      </c>
      <c r="AA703" s="33">
        <f t="shared" ref="AA703" si="1071">+AA702+W703</f>
        <v>840041</v>
      </c>
      <c r="AB703" s="33"/>
      <c r="AC703" s="46">
        <f t="shared" ref="AC703" si="1072">+AA703/H703</f>
        <v>1.2014712957058136E-2</v>
      </c>
      <c r="AD703" s="33"/>
      <c r="AE703" s="33">
        <f t="shared" ref="AE703" si="1073">+AA703/BW703</f>
        <v>1210.4337175792507</v>
      </c>
      <c r="AF703" s="50"/>
      <c r="AG703" s="33"/>
      <c r="AH703" s="33"/>
      <c r="AI703" s="213"/>
      <c r="AJ703" s="50"/>
      <c r="AL703" s="23">
        <f t="shared" ref="AL703" si="1074">+AP703-AP702</f>
        <v>191066</v>
      </c>
      <c r="AM703" s="24"/>
      <c r="AN703" s="24"/>
      <c r="AO703" s="24">
        <v>178263</v>
      </c>
      <c r="AP703" s="24">
        <v>49626604</v>
      </c>
      <c r="AQ703" s="24">
        <v>20336656</v>
      </c>
      <c r="AR703" s="461">
        <f t="shared" ref="AR703" si="1075">+AL703/AP702</f>
        <v>3.8649523749493733E-3</v>
      </c>
      <c r="AS703" s="25"/>
      <c r="AT703" s="25"/>
      <c r="AU703" s="24"/>
      <c r="AV703" s="298">
        <f t="shared" ref="AV703" si="1076">+AP703/H703</f>
        <v>0.70978607245788372</v>
      </c>
      <c r="AW703" s="298"/>
      <c r="AX703" s="24">
        <f t="shared" ref="AX703" si="1077">+AP703/BW703</f>
        <v>71508.074927953887</v>
      </c>
      <c r="AY703" s="308"/>
      <c r="BA703" s="65">
        <f t="shared" ref="BA703" si="1078">+BC703-BC702</f>
        <v>1711680</v>
      </c>
      <c r="BB703" s="66"/>
      <c r="BC703" s="66">
        <v>925702633</v>
      </c>
      <c r="BD703" s="66"/>
      <c r="BE703" s="66">
        <f t="shared" ref="BE703" si="1079">+D703</f>
        <v>149318</v>
      </c>
      <c r="BF703" s="66"/>
      <c r="BG703" s="144">
        <f t="shared" ref="BG703" si="1080">+BE703/BA703</f>
        <v>8.723476350719761E-2</v>
      </c>
      <c r="BH703" s="66"/>
      <c r="BI703" s="170"/>
      <c r="BJ703" s="66"/>
      <c r="BK703" s="66"/>
      <c r="BL703" s="66"/>
      <c r="BM703" s="144"/>
      <c r="BN703" s="65">
        <f t="shared" ref="BN703" si="1081">+BC703/BW703</f>
        <v>1333865.4654178675</v>
      </c>
      <c r="BO703" s="66"/>
      <c r="BP703" s="66">
        <f t="shared" ref="BP703" si="1082">+BP702+BE703</f>
        <v>69010714</v>
      </c>
      <c r="BQ703" s="66"/>
      <c r="BR703" s="435">
        <f t="shared" ref="BR703" si="1083">+BP703/BC703</f>
        <v>7.4549549217929043E-2</v>
      </c>
      <c r="BS703" s="66"/>
      <c r="BT703" s="75"/>
      <c r="BU703" s="170"/>
      <c r="BV703" s="1"/>
      <c r="BW703" s="61">
        <f t="shared" si="399"/>
        <v>694</v>
      </c>
      <c r="BZ703" s="1"/>
      <c r="CA703" s="61"/>
    </row>
    <row r="704" spans="2:85" x14ac:dyDescent="0.3">
      <c r="B704" s="158">
        <f t="shared" si="1063"/>
        <v>44604</v>
      </c>
      <c r="C704" s="61"/>
      <c r="D704" s="17">
        <v>59579</v>
      </c>
      <c r="E704" s="16"/>
      <c r="F704" s="16"/>
      <c r="G704" s="16"/>
      <c r="H704" s="16">
        <f t="shared" ref="H704" si="1084">+H703+D704</f>
        <v>69977271</v>
      </c>
      <c r="I704" s="16"/>
      <c r="J704" s="436">
        <f t="shared" ref="J704" si="1085">+D704/H703</f>
        <v>8.5213053085333534E-4</v>
      </c>
      <c r="K704" s="16"/>
      <c r="L704" s="16"/>
      <c r="M704" s="16"/>
      <c r="N704" s="16">
        <f t="shared" ref="N704" si="1086">SUM(D698:D704)</f>
        <v>999273</v>
      </c>
      <c r="O704" s="16">
        <f t="shared" ref="O704" si="1087">+H704/BW704</f>
        <v>100686.72086330935</v>
      </c>
      <c r="P704" s="41"/>
      <c r="Q704" s="17">
        <f t="shared" ref="Q704" si="1088">SUM(D698:D704)</f>
        <v>999273</v>
      </c>
      <c r="R704" s="16"/>
      <c r="S704" s="60">
        <f t="shared" ref="S704" si="1089">+(Q704-Q697)/Q697</f>
        <v>-0.41230263262364297</v>
      </c>
      <c r="T704" s="16"/>
      <c r="U704" s="41"/>
      <c r="V704" s="10">
        <f t="shared" si="558"/>
        <v>596</v>
      </c>
      <c r="W704" s="34">
        <v>873</v>
      </c>
      <c r="X704" s="33">
        <v>4256</v>
      </c>
      <c r="Y704" s="33"/>
      <c r="Z704" s="33">
        <f t="shared" ref="Z704" si="1090">SUM(W699:W704)</f>
        <v>12197</v>
      </c>
      <c r="AA704" s="33">
        <f t="shared" ref="AA704" si="1091">+AA703+W704</f>
        <v>840914</v>
      </c>
      <c r="AB704" s="33"/>
      <c r="AC704" s="46">
        <f t="shared" ref="AC704" si="1092">+AA704/H704</f>
        <v>1.2016959049460502E-2</v>
      </c>
      <c r="AD704" s="33"/>
      <c r="AE704" s="33">
        <f t="shared" ref="AE704" si="1093">+AA704/BW704</f>
        <v>1209.9482014388489</v>
      </c>
      <c r="AF704" s="50"/>
      <c r="AG704" s="33"/>
      <c r="AH704" s="33"/>
      <c r="AI704" s="213"/>
      <c r="AJ704" s="50"/>
      <c r="AL704" s="23">
        <f t="shared" ref="AL704" si="1094">+AP704-AP703</f>
        <v>132790</v>
      </c>
      <c r="AM704" s="24"/>
      <c r="AN704" s="24"/>
      <c r="AO704" s="24">
        <v>178263</v>
      </c>
      <c r="AP704" s="24">
        <v>49759394</v>
      </c>
      <c r="AQ704" s="24">
        <v>20336656</v>
      </c>
      <c r="AR704" s="461">
        <f t="shared" ref="AR704" si="1095">+AL704/AP703</f>
        <v>2.6757825298704702E-3</v>
      </c>
      <c r="AS704" s="25"/>
      <c r="AT704" s="25"/>
      <c r="AU704" s="24"/>
      <c r="AV704" s="298">
        <f t="shared" ref="AV704" si="1096">+AP704/H704</f>
        <v>0.7110793731867594</v>
      </c>
      <c r="AW704" s="298"/>
      <c r="AX704" s="24">
        <f t="shared" ref="AX704" si="1097">+AP704/BW704</f>
        <v>71596.250359712227</v>
      </c>
      <c r="AY704" s="308"/>
      <c r="BA704" s="65">
        <f t="shared" ref="BA704" si="1098">+BC704-BC703</f>
        <v>535429</v>
      </c>
      <c r="BB704" s="66"/>
      <c r="BC704" s="66">
        <v>926238062</v>
      </c>
      <c r="BD704" s="66"/>
      <c r="BE704" s="66">
        <f t="shared" ref="BE704" si="1099">+D704</f>
        <v>59579</v>
      </c>
      <c r="BF704" s="66"/>
      <c r="BG704" s="144">
        <f t="shared" ref="BG704" si="1100">+BE704/BA704</f>
        <v>0.11127339012268667</v>
      </c>
      <c r="BH704" s="66"/>
      <c r="BI704" s="170"/>
      <c r="BJ704" s="66"/>
      <c r="BK704" s="66"/>
      <c r="BL704" s="66"/>
      <c r="BM704" s="144"/>
      <c r="BN704" s="65">
        <f t="shared" ref="BN704" si="1101">+BC704/BW704</f>
        <v>1332716.635971223</v>
      </c>
      <c r="BO704" s="66"/>
      <c r="BP704" s="66">
        <f t="shared" ref="BP704" si="1102">+BP703+BE704</f>
        <v>69070293</v>
      </c>
      <c r="BQ704" s="66"/>
      <c r="BR704" s="435">
        <f t="shared" ref="BR704" si="1103">+BP704/BC704</f>
        <v>7.4570778111685929E-2</v>
      </c>
      <c r="BS704" s="66"/>
      <c r="BT704" s="75"/>
      <c r="BU704" s="170"/>
      <c r="BV704" s="1"/>
      <c r="BW704" s="61">
        <f t="shared" si="399"/>
        <v>695</v>
      </c>
      <c r="BZ704" s="1"/>
      <c r="CA704" s="61"/>
    </row>
    <row r="705" spans="2:79" x14ac:dyDescent="0.3">
      <c r="B705" s="347">
        <f t="shared" si="1063"/>
        <v>44605</v>
      </c>
      <c r="C705" s="61"/>
      <c r="D705" s="17">
        <v>31652</v>
      </c>
      <c r="E705" s="16"/>
      <c r="F705" s="16"/>
      <c r="G705" s="16"/>
      <c r="H705" s="16">
        <f t="shared" ref="H705" si="1104">+H704+D705</f>
        <v>70008923</v>
      </c>
      <c r="I705" s="16"/>
      <c r="J705" s="436">
        <f t="shared" ref="J705" si="1105">+D705/H704</f>
        <v>4.5231829632224441E-4</v>
      </c>
      <c r="K705" s="16"/>
      <c r="L705" s="16"/>
      <c r="M705" s="16"/>
      <c r="N705" s="16">
        <f t="shared" ref="N705" si="1106">SUM(D699:D705)</f>
        <v>980214</v>
      </c>
      <c r="O705" s="16">
        <f t="shared" ref="O705" si="1107">+H705/BW705</f>
        <v>100587.533045977</v>
      </c>
      <c r="P705" s="41"/>
      <c r="Q705" s="17">
        <f t="shared" ref="Q705" si="1108">SUM(D699:D705)</f>
        <v>980214</v>
      </c>
      <c r="R705" s="16"/>
      <c r="S705" s="60">
        <f t="shared" ref="S705" si="1109">+(Q705-Q698)/Q698</f>
        <v>-0.38483137076716745</v>
      </c>
      <c r="T705" s="16"/>
      <c r="U705" s="41"/>
      <c r="V705" s="10">
        <f t="shared" si="558"/>
        <v>597</v>
      </c>
      <c r="W705" s="34">
        <v>467</v>
      </c>
      <c r="X705" s="33">
        <v>4256</v>
      </c>
      <c r="Y705" s="33"/>
      <c r="Z705" s="33">
        <f t="shared" ref="Z705" si="1110">SUM(W700:W705)</f>
        <v>11284</v>
      </c>
      <c r="AA705" s="33">
        <f t="shared" ref="AA705" si="1111">+AA704+W705</f>
        <v>841381</v>
      </c>
      <c r="AB705" s="33"/>
      <c r="AC705" s="46">
        <f t="shared" ref="AC705" si="1112">+AA705/H705</f>
        <v>1.2018196594739787E-2</v>
      </c>
      <c r="AD705" s="33"/>
      <c r="AE705" s="33">
        <f t="shared" ref="AE705" si="1113">+AA705/BW705</f>
        <v>1208.8807471264367</v>
      </c>
      <c r="AF705" s="50"/>
      <c r="AG705" s="33"/>
      <c r="AH705" s="33"/>
      <c r="AI705" s="213"/>
      <c r="AJ705" s="50"/>
      <c r="AL705" s="23">
        <f t="shared" ref="AL705" si="1114">+AP705-AP704</f>
        <v>77499</v>
      </c>
      <c r="AM705" s="24"/>
      <c r="AN705" s="24"/>
      <c r="AO705" s="24">
        <v>178263</v>
      </c>
      <c r="AP705" s="24">
        <v>49836893</v>
      </c>
      <c r="AQ705" s="24">
        <v>20336656</v>
      </c>
      <c r="AR705" s="461">
        <f t="shared" ref="AR705" si="1115">+AL705/AP704</f>
        <v>1.5574747554200519E-3</v>
      </c>
      <c r="AS705" s="25"/>
      <c r="AT705" s="25"/>
      <c r="AU705" s="24"/>
      <c r="AV705" s="298">
        <f t="shared" ref="AV705" si="1116">+AP705/H705</f>
        <v>0.7118648718535493</v>
      </c>
      <c r="AW705" s="298"/>
      <c r="AX705" s="24">
        <f t="shared" ref="AX705" si="1117">+AP705/BW705</f>
        <v>71604.731321839077</v>
      </c>
      <c r="AY705" s="308"/>
      <c r="BA705" s="65">
        <f t="shared" ref="BA705" si="1118">+BC705-BC704</f>
        <v>407001</v>
      </c>
      <c r="BB705" s="66"/>
      <c r="BC705" s="66">
        <v>926645063</v>
      </c>
      <c r="BD705" s="66"/>
      <c r="BE705" s="66">
        <f t="shared" ref="BE705" si="1119">+D705</f>
        <v>31652</v>
      </c>
      <c r="BF705" s="66"/>
      <c r="BG705" s="144">
        <f t="shared" ref="BG705" si="1120">+BE705/BA705</f>
        <v>7.7768850690784541E-2</v>
      </c>
      <c r="BH705" s="66"/>
      <c r="BI705" s="170"/>
      <c r="BJ705" s="66"/>
      <c r="BK705" s="66"/>
      <c r="BL705" s="66"/>
      <c r="BM705" s="144"/>
      <c r="BN705" s="65">
        <f t="shared" ref="BN705" si="1121">+BC705/BW705</f>
        <v>1331386.5847701149</v>
      </c>
      <c r="BO705" s="66"/>
      <c r="BP705" s="66">
        <f t="shared" ref="BP705" si="1122">+BP704+BE705</f>
        <v>69101945</v>
      </c>
      <c r="BQ705" s="66"/>
      <c r="BR705" s="435">
        <f t="shared" ref="BR705" si="1123">+BP705/BC705</f>
        <v>7.4572182768970305E-2</v>
      </c>
      <c r="BS705" s="66"/>
      <c r="BT705" s="75"/>
      <c r="BU705" s="170"/>
      <c r="BV705" s="1"/>
      <c r="BW705" s="61">
        <f t="shared" si="399"/>
        <v>696</v>
      </c>
      <c r="BZ705" s="1"/>
      <c r="CA705" s="61"/>
    </row>
    <row r="706" spans="2:79" x14ac:dyDescent="0.3">
      <c r="B706" s="158">
        <f t="shared" si="1063"/>
        <v>44606</v>
      </c>
      <c r="C706" s="61"/>
      <c r="D706" s="17">
        <v>80842</v>
      </c>
      <c r="E706" s="16"/>
      <c r="F706" s="16"/>
      <c r="G706" s="16"/>
      <c r="H706" s="16">
        <f t="shared" ref="H706" si="1124">+H705+D706</f>
        <v>70089765</v>
      </c>
      <c r="I706" s="16"/>
      <c r="J706" s="436">
        <f t="shared" ref="J706" si="1125">+D706/H705</f>
        <v>1.1547385181171835E-3</v>
      </c>
      <c r="K706" s="16"/>
      <c r="L706" s="16"/>
      <c r="M706" s="16"/>
      <c r="N706" s="16">
        <f t="shared" ref="N706" si="1126">SUM(D700:D706)</f>
        <v>907255</v>
      </c>
      <c r="O706" s="16">
        <f t="shared" ref="O706" si="1127">+H706/BW706</f>
        <v>100559.20373027259</v>
      </c>
      <c r="P706" s="41"/>
      <c r="Q706" s="17">
        <f t="shared" ref="Q706" si="1128">SUM(D700:D706)</f>
        <v>907255</v>
      </c>
      <c r="R706" s="16"/>
      <c r="S706" s="60">
        <f t="shared" ref="S706" si="1129">+(Q706-Q699)/Q699</f>
        <v>-0.38405246099303297</v>
      </c>
      <c r="T706" s="16"/>
      <c r="U706" s="41"/>
      <c r="V706" s="10">
        <f t="shared" si="558"/>
        <v>598</v>
      </c>
      <c r="W706" s="34">
        <v>949</v>
      </c>
      <c r="X706" s="33">
        <v>4256</v>
      </c>
      <c r="Y706" s="33"/>
      <c r="Z706" s="33">
        <f t="shared" ref="Z706" si="1130">SUM(W701:W706)</f>
        <v>9456</v>
      </c>
      <c r="AA706" s="33">
        <f t="shared" ref="AA706" si="1131">+AA705+W706</f>
        <v>842330</v>
      </c>
      <c r="AB706" s="33"/>
      <c r="AC706" s="46">
        <f t="shared" ref="AC706" si="1132">+AA706/H706</f>
        <v>1.2017874507069613E-2</v>
      </c>
      <c r="AD706" s="33"/>
      <c r="AE706" s="33">
        <f t="shared" ref="AE706" si="1133">+AA706/BW706</f>
        <v>1208.5078909612625</v>
      </c>
      <c r="AF706" s="50"/>
      <c r="AG706" s="33"/>
      <c r="AH706" s="33"/>
      <c r="AI706" s="213"/>
      <c r="AJ706" s="50"/>
      <c r="AL706" s="23">
        <f t="shared" ref="AL706" si="1134">+AP706-AP705</f>
        <v>371524</v>
      </c>
      <c r="AM706" s="24"/>
      <c r="AN706" s="24"/>
      <c r="AO706" s="24">
        <v>178263</v>
      </c>
      <c r="AP706" s="24">
        <v>50208417</v>
      </c>
      <c r="AQ706" s="24">
        <v>20336656</v>
      </c>
      <c r="AR706" s="461">
        <f t="shared" ref="AR706" si="1135">+AL706/AP705</f>
        <v>7.4547985966942204E-3</v>
      </c>
      <c r="AS706" s="25"/>
      <c r="AT706" s="25"/>
      <c r="AU706" s="24"/>
      <c r="AV706" s="298">
        <f t="shared" ref="AV706" si="1136">+AP706/H706</f>
        <v>0.71634449052582783</v>
      </c>
      <c r="AW706" s="298"/>
      <c r="AX706" s="24">
        <f t="shared" ref="AX706" si="1137">+AP706/BW706</f>
        <v>72035.031563845056</v>
      </c>
      <c r="AY706" s="308"/>
      <c r="BA706" s="65">
        <f t="shared" ref="BA706" si="1138">+BC706-BC705</f>
        <v>2520306</v>
      </c>
      <c r="BB706" s="66"/>
      <c r="BC706" s="66">
        <v>929165369</v>
      </c>
      <c r="BD706" s="66"/>
      <c r="BE706" s="66">
        <f t="shared" ref="BE706" si="1139">+D706</f>
        <v>80842</v>
      </c>
      <c r="BF706" s="66"/>
      <c r="BG706" s="144">
        <f t="shared" ref="BG706" si="1140">+BE706/BA706</f>
        <v>3.2076263755274163E-2</v>
      </c>
      <c r="BH706" s="66"/>
      <c r="BI706" s="170"/>
      <c r="BJ706" s="66"/>
      <c r="BK706" s="66"/>
      <c r="BL706" s="66"/>
      <c r="BM706" s="144"/>
      <c r="BN706" s="65">
        <f t="shared" ref="BN706" si="1141">+BC706/BW706</f>
        <v>1333092.3515064563</v>
      </c>
      <c r="BO706" s="66"/>
      <c r="BP706" s="66">
        <f t="shared" ref="BP706" si="1142">+BP705+BE706</f>
        <v>69182787</v>
      </c>
      <c r="BQ706" s="66"/>
      <c r="BR706" s="435">
        <f t="shared" ref="BR706" si="1143">+BP706/BC706</f>
        <v>7.4456915107002877E-2</v>
      </c>
      <c r="BS706" s="66"/>
      <c r="BT706" s="75"/>
      <c r="BU706" s="170"/>
      <c r="BV706" s="1"/>
      <c r="BW706" s="61">
        <f t="shared" si="399"/>
        <v>697</v>
      </c>
      <c r="BZ706" s="1"/>
      <c r="CA706" s="61"/>
    </row>
    <row r="707" spans="2:79" x14ac:dyDescent="0.3">
      <c r="B707" s="158">
        <f t="shared" si="1063"/>
        <v>44607</v>
      </c>
      <c r="C707" s="61"/>
      <c r="D707" s="17">
        <v>97867</v>
      </c>
      <c r="E707" s="16"/>
      <c r="F707" s="16"/>
      <c r="G707" s="16"/>
      <c r="H707" s="16">
        <f t="shared" ref="H707" si="1144">+H706+D707</f>
        <v>70187632</v>
      </c>
      <c r="I707" s="16"/>
      <c r="J707" s="436">
        <f t="shared" ref="J707" si="1145">+D707/H706</f>
        <v>1.396309432625434E-3</v>
      </c>
      <c r="K707" s="16"/>
      <c r="L707" s="16"/>
      <c r="M707" s="16"/>
      <c r="N707" s="16">
        <f t="shared" ref="N707" si="1146">SUM(D701:D707)</f>
        <v>825953</v>
      </c>
      <c r="O707" s="16">
        <f t="shared" ref="O707" si="1147">+H707/BW707</f>
        <v>100555.34670487106</v>
      </c>
      <c r="P707" s="41"/>
      <c r="Q707" s="17">
        <f t="shared" ref="Q707" si="1148">SUM(D701:D707)</f>
        <v>825953</v>
      </c>
      <c r="R707" s="16"/>
      <c r="S707" s="60">
        <f t="shared" ref="S707" si="1149">+(Q707-Q700)/Q700</f>
        <v>-0.38824957578693281</v>
      </c>
      <c r="T707" s="16"/>
      <c r="U707" s="41"/>
      <c r="V707" s="10">
        <f t="shared" si="558"/>
        <v>599</v>
      </c>
      <c r="W707" s="34">
        <v>2223</v>
      </c>
      <c r="X707" s="33">
        <v>4256</v>
      </c>
      <c r="Y707" s="33"/>
      <c r="Z707" s="33">
        <f t="shared" ref="Z707" si="1150">SUM(W702:W707)</f>
        <v>8894</v>
      </c>
      <c r="AA707" s="33">
        <f t="shared" ref="AA707" si="1151">+AA706+W707</f>
        <v>844553</v>
      </c>
      <c r="AB707" s="33"/>
      <c r="AC707" s="46">
        <f t="shared" ref="AC707" si="1152">+AA707/H707</f>
        <v>1.2032789480631004E-2</v>
      </c>
      <c r="AD707" s="33"/>
      <c r="AE707" s="33">
        <f t="shared" ref="AE707" si="1153">+AA707/BW707</f>
        <v>1209.961318051576</v>
      </c>
      <c r="AF707" s="50"/>
      <c r="AG707" s="33"/>
      <c r="AH707" s="33"/>
      <c r="AI707" s="213"/>
      <c r="AJ707" s="50"/>
      <c r="AL707" s="23">
        <f t="shared" ref="AL707" si="1154">+AP707-AP706</f>
        <v>356630</v>
      </c>
      <c r="AM707" s="24"/>
      <c r="AN707" s="24"/>
      <c r="AO707" s="24">
        <v>178263</v>
      </c>
      <c r="AP707" s="24">
        <v>50565047</v>
      </c>
      <c r="AQ707" s="24">
        <v>20336656</v>
      </c>
      <c r="AR707" s="461">
        <f t="shared" ref="AR707" si="1155">+AL707/AP706</f>
        <v>7.102992313021938E-3</v>
      </c>
      <c r="AS707" s="25"/>
      <c r="AT707" s="25"/>
      <c r="AU707" s="24"/>
      <c r="AV707" s="298">
        <f t="shared" ref="AV707" si="1156">+AP707/H707</f>
        <v>0.72042674128114192</v>
      </c>
      <c r="AW707" s="298"/>
      <c r="AX707" s="24">
        <f t="shared" ref="AX707" si="1157">+AP707/BW707</f>
        <v>72442.760744985673</v>
      </c>
      <c r="AY707" s="308"/>
      <c r="BA707" s="65">
        <f t="shared" ref="BA707" si="1158">+BC707-BC706</f>
        <v>3722812</v>
      </c>
      <c r="BB707" s="66"/>
      <c r="BC707" s="66">
        <v>932888181</v>
      </c>
      <c r="BD707" s="66"/>
      <c r="BE707" s="66">
        <f t="shared" ref="BE707" si="1159">+D707</f>
        <v>97867</v>
      </c>
      <c r="BF707" s="66"/>
      <c r="BG707" s="144">
        <f t="shared" ref="BG707" si="1160">+BE707/BA707</f>
        <v>2.628846151779891E-2</v>
      </c>
      <c r="BH707" s="66"/>
      <c r="BI707" s="170"/>
      <c r="BJ707" s="66"/>
      <c r="BK707" s="66"/>
      <c r="BL707" s="66"/>
      <c r="BM707" s="144"/>
      <c r="BN707" s="65">
        <f t="shared" ref="BN707" si="1161">+BC707/BW707</f>
        <v>1336516.0186246419</v>
      </c>
      <c r="BO707" s="66"/>
      <c r="BP707" s="66">
        <f t="shared" ref="BP707" si="1162">+BP706+BE707</f>
        <v>69280654</v>
      </c>
      <c r="BQ707" s="66"/>
      <c r="BR707" s="435">
        <f t="shared" ref="BR707" si="1163">+BP707/BC707</f>
        <v>7.4264692608427413E-2</v>
      </c>
      <c r="BS707" s="66"/>
      <c r="BT707" s="75"/>
      <c r="BU707" s="170"/>
      <c r="BV707" s="1"/>
      <c r="BW707" s="61">
        <f t="shared" si="399"/>
        <v>698</v>
      </c>
      <c r="BZ707" s="1"/>
      <c r="CA707" s="61"/>
    </row>
    <row r="708" spans="2:79" x14ac:dyDescent="0.3">
      <c r="B708" s="158">
        <f t="shared" si="1063"/>
        <v>44608</v>
      </c>
      <c r="C708" s="61"/>
      <c r="D708" s="17">
        <v>114668</v>
      </c>
      <c r="E708" s="16"/>
      <c r="F708" s="16"/>
      <c r="G708" s="16"/>
      <c r="H708" s="16">
        <f t="shared" ref="H708" si="1164">+H707+D708</f>
        <v>70302300</v>
      </c>
      <c r="I708" s="16"/>
      <c r="J708" s="436">
        <f t="shared" ref="J708" si="1165">+D708/H707</f>
        <v>1.6337351287189744E-3</v>
      </c>
      <c r="K708" s="16"/>
      <c r="L708" s="16"/>
      <c r="M708" s="16"/>
      <c r="N708" s="16">
        <f t="shared" ref="N708" si="1166">SUM(D702:D708)</f>
        <v>713163</v>
      </c>
      <c r="O708" s="16">
        <f t="shared" ref="O708" si="1167">+H708/BW708</f>
        <v>100575.5364806867</v>
      </c>
      <c r="P708" s="41"/>
      <c r="Q708" s="17">
        <f t="shared" ref="Q708" si="1168">SUM(D702:D708)</f>
        <v>713163</v>
      </c>
      <c r="R708" s="16"/>
      <c r="S708" s="60">
        <f t="shared" ref="S708" si="1169">+(Q708-Q701)/Q701</f>
        <v>-0.44084417152516647</v>
      </c>
      <c r="T708" s="16"/>
      <c r="U708" s="41"/>
      <c r="V708" s="10">
        <f t="shared" si="558"/>
        <v>600</v>
      </c>
      <c r="W708" s="34">
        <v>2802</v>
      </c>
      <c r="X708" s="33">
        <v>4256</v>
      </c>
      <c r="Y708" s="33"/>
      <c r="Z708" s="33">
        <f t="shared" ref="Z708" si="1170">SUM(W703:W708)</f>
        <v>9231</v>
      </c>
      <c r="AA708" s="33">
        <f t="shared" ref="AA708" si="1171">+AA707+W708</f>
        <v>847355</v>
      </c>
      <c r="AB708" s="33"/>
      <c r="AC708" s="46">
        <f t="shared" ref="AC708" si="1172">+AA708/H708</f>
        <v>1.2053019602488111E-2</v>
      </c>
      <c r="AD708" s="33"/>
      <c r="AE708" s="33">
        <f t="shared" ref="AE708" si="1173">+AA708/BW708</f>
        <v>1212.238912732475</v>
      </c>
      <c r="AF708" s="50"/>
      <c r="AG708" s="33"/>
      <c r="AH708" s="33"/>
      <c r="AI708" s="213"/>
      <c r="AJ708" s="50"/>
      <c r="AL708" s="23">
        <f t="shared" ref="AL708" si="1174">+AP708-AP707</f>
        <v>255973</v>
      </c>
      <c r="AM708" s="24"/>
      <c r="AN708" s="24"/>
      <c r="AO708" s="24">
        <v>178263</v>
      </c>
      <c r="AP708" s="24">
        <v>50821020</v>
      </c>
      <c r="AQ708" s="24">
        <v>20336656</v>
      </c>
      <c r="AR708" s="461">
        <f t="shared" ref="AR708" si="1175">+AL708/AP707</f>
        <v>5.0622517961864053E-3</v>
      </c>
      <c r="AS708" s="25"/>
      <c r="AT708" s="25"/>
      <c r="AU708" s="24"/>
      <c r="AV708" s="298">
        <f t="shared" ref="AV708" si="1176">+AP708/H708</f>
        <v>0.72289270763545432</v>
      </c>
      <c r="AW708" s="298"/>
      <c r="AX708" s="24">
        <f t="shared" ref="AX708" si="1177">+AP708/BW708</f>
        <v>72705.321888412014</v>
      </c>
      <c r="AY708" s="308"/>
      <c r="BA708" s="65">
        <f t="shared" ref="BA708" si="1178">+BC708-BC707</f>
        <v>1409493</v>
      </c>
      <c r="BB708" s="66"/>
      <c r="BC708" s="66">
        <v>934297674</v>
      </c>
      <c r="BD708" s="66"/>
      <c r="BE708" s="66">
        <f t="shared" ref="BE708" si="1179">+D708</f>
        <v>114668</v>
      </c>
      <c r="BF708" s="66"/>
      <c r="BG708" s="144">
        <f t="shared" ref="BG708" si="1180">+BE708/BA708</f>
        <v>8.1354075543475568E-2</v>
      </c>
      <c r="BH708" s="66"/>
      <c r="BI708" s="170"/>
      <c r="BJ708" s="66"/>
      <c r="BK708" s="66"/>
      <c r="BL708" s="66"/>
      <c r="BM708" s="144"/>
      <c r="BN708" s="65">
        <f t="shared" ref="BN708" si="1181">+BC708/BW708</f>
        <v>1336620.4206008583</v>
      </c>
      <c r="BO708" s="66"/>
      <c r="BP708" s="66">
        <f t="shared" ref="BP708" si="1182">+BP707+BE708</f>
        <v>69395322</v>
      </c>
      <c r="BQ708" s="66"/>
      <c r="BR708" s="435">
        <f t="shared" ref="BR708" si="1183">+BP708/BC708</f>
        <v>7.4275387739004481E-2</v>
      </c>
      <c r="BS708" s="66"/>
      <c r="BT708" s="75"/>
      <c r="BU708" s="170"/>
      <c r="BV708" s="1"/>
      <c r="BW708" s="61">
        <f t="shared" si="399"/>
        <v>699</v>
      </c>
      <c r="BZ708" s="1"/>
      <c r="CA708" s="61"/>
    </row>
    <row r="709" spans="2:79" x14ac:dyDescent="0.3">
      <c r="B709" s="158">
        <f t="shared" si="1063"/>
        <v>44609</v>
      </c>
      <c r="C709" s="61"/>
      <c r="D709" s="17">
        <v>103377</v>
      </c>
      <c r="E709" s="16"/>
      <c r="F709" s="16"/>
      <c r="G709" s="16"/>
      <c r="H709" s="16">
        <f t="shared" ref="H709" si="1184">+H708+D709</f>
        <v>70405677</v>
      </c>
      <c r="I709" s="16"/>
      <c r="J709" s="436">
        <f t="shared" ref="J709" si="1185">+D709/H708</f>
        <v>1.4704639819749852E-3</v>
      </c>
      <c r="K709" s="16"/>
      <c r="L709" s="16"/>
      <c r="M709" s="16"/>
      <c r="N709" s="16">
        <f t="shared" ref="N709" si="1186">SUM(D703:D709)</f>
        <v>637303</v>
      </c>
      <c r="O709" s="16">
        <f t="shared" ref="O709" si="1187">+H709/BW709</f>
        <v>100579.53857142857</v>
      </c>
      <c r="P709" s="41"/>
      <c r="Q709" s="17">
        <f t="shared" ref="Q709" si="1188">SUM(D703:D709)</f>
        <v>637303</v>
      </c>
      <c r="R709" s="16"/>
      <c r="S709" s="60">
        <f t="shared" ref="S709" si="1189">+(Q709-Q702)/Q702</f>
        <v>-0.46832533697736911</v>
      </c>
      <c r="T709" s="16"/>
      <c r="U709" s="41"/>
      <c r="V709" s="10">
        <f t="shared" si="558"/>
        <v>601</v>
      </c>
      <c r="W709" s="34">
        <v>2184</v>
      </c>
      <c r="X709" s="33">
        <v>4256</v>
      </c>
      <c r="Y709" s="33"/>
      <c r="Z709" s="33">
        <f t="shared" ref="Z709" si="1190">SUM(W704:W709)</f>
        <v>9498</v>
      </c>
      <c r="AA709" s="33">
        <f t="shared" ref="AA709" si="1191">+AA708+W709</f>
        <v>849539</v>
      </c>
      <c r="AB709" s="33"/>
      <c r="AC709" s="46">
        <f t="shared" ref="AC709" si="1192">+AA709/H709</f>
        <v>1.2066342320662579E-2</v>
      </c>
      <c r="AD709" s="33"/>
      <c r="AE709" s="33">
        <f t="shared" ref="AE709" si="1193">+AA709/BW709</f>
        <v>1213.6271428571429</v>
      </c>
      <c r="AF709" s="50"/>
      <c r="AG709" s="33"/>
      <c r="AH709" s="33"/>
      <c r="AI709" s="213"/>
      <c r="AJ709" s="50"/>
      <c r="AL709" s="23">
        <f t="shared" ref="AL709" si="1194">+AP709-AP708</f>
        <v>198295</v>
      </c>
      <c r="AM709" s="24"/>
      <c r="AN709" s="24"/>
      <c r="AO709" s="24">
        <v>178263</v>
      </c>
      <c r="AP709" s="24">
        <v>51019315</v>
      </c>
      <c r="AQ709" s="24">
        <v>20336656</v>
      </c>
      <c r="AR709" s="461">
        <f t="shared" ref="AR709" si="1195">+AL709/AP708</f>
        <v>3.901830384356709E-3</v>
      </c>
      <c r="AS709" s="25"/>
      <c r="AT709" s="25"/>
      <c r="AU709" s="24"/>
      <c r="AV709" s="298">
        <f t="shared" ref="AV709" si="1196">+AP709/H709</f>
        <v>0.72464774395962417</v>
      </c>
      <c r="AW709" s="298"/>
      <c r="AX709" s="24">
        <f t="shared" ref="AX709" si="1197">+AP709/BW709</f>
        <v>72884.735714285707</v>
      </c>
      <c r="AY709" s="308"/>
      <c r="BA709" s="65">
        <f t="shared" ref="BA709" si="1198">+BC709-BC708</f>
        <v>1582227</v>
      </c>
      <c r="BB709" s="66"/>
      <c r="BC709" s="66">
        <v>935879901</v>
      </c>
      <c r="BD709" s="66"/>
      <c r="BE709" s="66">
        <f t="shared" ref="BE709" si="1199">+D709</f>
        <v>103377</v>
      </c>
      <c r="BF709" s="66"/>
      <c r="BG709" s="144">
        <f t="shared" ref="BG709" si="1200">+BE709/BA709</f>
        <v>6.5336389784778043E-2</v>
      </c>
      <c r="BH709" s="66"/>
      <c r="BI709" s="170"/>
      <c r="BJ709" s="66"/>
      <c r="BK709" s="66"/>
      <c r="BL709" s="66"/>
      <c r="BM709" s="144"/>
      <c r="BN709" s="65">
        <f t="shared" ref="BN709" si="1201">+BC709/BW709</f>
        <v>1336971.2871428572</v>
      </c>
      <c r="BO709" s="66"/>
      <c r="BP709" s="66">
        <f t="shared" ref="BP709" si="1202">+BP708+BE709</f>
        <v>69498699</v>
      </c>
      <c r="BQ709" s="66"/>
      <c r="BR709" s="435">
        <f t="shared" ref="BR709" si="1203">+BP709/BC709</f>
        <v>7.4260275197426215E-2</v>
      </c>
      <c r="BS709" s="66"/>
      <c r="BT709" s="75"/>
      <c r="BU709" s="170"/>
      <c r="BV709" s="1"/>
      <c r="BW709" s="61">
        <f t="shared" si="399"/>
        <v>700</v>
      </c>
      <c r="BZ709" s="1"/>
      <c r="CA709" s="61"/>
    </row>
    <row r="710" spans="2:79" x14ac:dyDescent="0.3">
      <c r="B710" s="158">
        <f t="shared" si="1063"/>
        <v>44610</v>
      </c>
      <c r="C710" s="61"/>
      <c r="D710" s="17">
        <v>108480</v>
      </c>
      <c r="E710" s="16"/>
      <c r="F710" s="16"/>
      <c r="G710" s="16"/>
      <c r="H710" s="16">
        <f t="shared" ref="H710" si="1204">+H709+D710</f>
        <v>70514157</v>
      </c>
      <c r="I710" s="16"/>
      <c r="J710" s="436">
        <f t="shared" ref="J710" si="1205">+D710/H709</f>
        <v>1.540784843244956E-3</v>
      </c>
      <c r="K710" s="16"/>
      <c r="L710" s="16"/>
      <c r="M710" s="16"/>
      <c r="N710" s="16">
        <f t="shared" ref="N710" si="1206">SUM(D704:D710)</f>
        <v>596465</v>
      </c>
      <c r="O710" s="16">
        <f t="shared" ref="O710" si="1207">+H710/BW710</f>
        <v>100590.80884450785</v>
      </c>
      <c r="P710" s="41"/>
      <c r="Q710" s="17">
        <f t="shared" ref="Q710" si="1208">SUM(D704:D710)</f>
        <v>596465</v>
      </c>
      <c r="R710" s="16"/>
      <c r="S710" s="60">
        <f t="shared" ref="S710" si="1209">+(Q710-Q703)/Q703</f>
        <v>-0.42906493247925753</v>
      </c>
      <c r="T710" s="16"/>
      <c r="U710" s="41"/>
      <c r="V710" s="10">
        <f t="shared" si="558"/>
        <v>602</v>
      </c>
      <c r="W710" s="34">
        <v>2070</v>
      </c>
      <c r="X710" s="33">
        <v>4256</v>
      </c>
      <c r="Y710" s="33"/>
      <c r="Z710" s="33">
        <f t="shared" ref="Z710" si="1210">SUM(W705:W710)</f>
        <v>10695</v>
      </c>
      <c r="AA710" s="33">
        <f t="shared" ref="AA710" si="1211">+AA709+W710</f>
        <v>851609</v>
      </c>
      <c r="AB710" s="33"/>
      <c r="AC710" s="46">
        <f t="shared" ref="AC710" si="1212">+AA710/H710</f>
        <v>1.2077135092177305E-2</v>
      </c>
      <c r="AD710" s="33"/>
      <c r="AE710" s="33">
        <f t="shared" ref="AE710" si="1213">+AA710/BW710</f>
        <v>1214.848787446505</v>
      </c>
      <c r="AF710" s="50"/>
      <c r="AG710" s="33"/>
      <c r="AH710" s="33"/>
      <c r="AI710" s="213"/>
      <c r="AJ710" s="50"/>
      <c r="AL710" s="23">
        <f t="shared" ref="AL710" si="1214">+AP710-AP709</f>
        <v>397428</v>
      </c>
      <c r="AM710" s="24"/>
      <c r="AN710" s="24"/>
      <c r="AO710" s="24">
        <v>178263</v>
      </c>
      <c r="AP710" s="24">
        <v>51416743</v>
      </c>
      <c r="AQ710" s="24">
        <v>20336656</v>
      </c>
      <c r="AR710" s="461">
        <f t="shared" ref="AR710" si="1215">+AL710/AP709</f>
        <v>7.789755703305699E-3</v>
      </c>
      <c r="AS710" s="25"/>
      <c r="AT710" s="25"/>
      <c r="AU710" s="24"/>
      <c r="AV710" s="298">
        <f t="shared" ref="AV710" si="1216">+AP710/H710</f>
        <v>0.72916908018910298</v>
      </c>
      <c r="AW710" s="298"/>
      <c r="AX710" s="24">
        <f t="shared" ref="AX710" si="1217">+AP710/BW710</f>
        <v>73347.707560627678</v>
      </c>
      <c r="AY710" s="308"/>
      <c r="BA710" s="65">
        <f t="shared" ref="BA710" si="1218">+BC710-BC709</f>
        <v>1963474</v>
      </c>
      <c r="BB710" s="66"/>
      <c r="BC710" s="66">
        <v>937843375</v>
      </c>
      <c r="BD710" s="66"/>
      <c r="BE710" s="66">
        <f t="shared" ref="BE710" si="1219">+D710</f>
        <v>108480</v>
      </c>
      <c r="BF710" s="66"/>
      <c r="BG710" s="144">
        <f t="shared" ref="BG710" si="1220">+BE710/BA710</f>
        <v>5.5249012719292438E-2</v>
      </c>
      <c r="BH710" s="66"/>
      <c r="BI710" s="170"/>
      <c r="BJ710" s="66"/>
      <c r="BK710" s="66"/>
      <c r="BL710" s="66"/>
      <c r="BM710" s="144"/>
      <c r="BN710" s="65">
        <f t="shared" ref="BN710" si="1221">+BC710/BW710</f>
        <v>1337865.0142653352</v>
      </c>
      <c r="BO710" s="66"/>
      <c r="BP710" s="66">
        <f t="shared" ref="BP710" si="1222">+BP709+BE710</f>
        <v>69607179</v>
      </c>
      <c r="BQ710" s="66"/>
      <c r="BR710" s="435">
        <f t="shared" ref="BR710" si="1223">+BP710/BC710</f>
        <v>7.4220473114713845E-2</v>
      </c>
      <c r="BS710" s="66"/>
      <c r="BT710" s="75"/>
      <c r="BU710" s="170"/>
      <c r="BV710" s="1"/>
      <c r="BW710" s="61">
        <f t="shared" si="399"/>
        <v>701</v>
      </c>
      <c r="BZ710" s="1"/>
      <c r="CA710" s="61"/>
    </row>
    <row r="711" spans="2:79" x14ac:dyDescent="0.3">
      <c r="B711" s="158">
        <f t="shared" si="1063"/>
        <v>44611</v>
      </c>
      <c r="C711" s="61"/>
      <c r="D711" s="17">
        <v>41443</v>
      </c>
      <c r="E711" s="16"/>
      <c r="F711" s="16"/>
      <c r="G711" s="16"/>
      <c r="H711" s="16">
        <f t="shared" ref="H711" si="1224">+H710+D711</f>
        <v>70555600</v>
      </c>
      <c r="I711" s="16"/>
      <c r="J711" s="436">
        <f t="shared" ref="J711" si="1225">+D711/H710</f>
        <v>5.8772595125827006E-4</v>
      </c>
      <c r="K711" s="16"/>
      <c r="L711" s="16"/>
      <c r="M711" s="16"/>
      <c r="N711" s="16">
        <f t="shared" ref="N711" si="1226">SUM(D705:D711)</f>
        <v>578329</v>
      </c>
      <c r="O711" s="16">
        <f t="shared" ref="O711" si="1227">+H711/BW711</f>
        <v>100506.55270655271</v>
      </c>
      <c r="P711" s="41"/>
      <c r="Q711" s="17">
        <f t="shared" ref="Q711" si="1228">SUM(D705:D711)</f>
        <v>578329</v>
      </c>
      <c r="R711" s="16"/>
      <c r="S711" s="60">
        <f t="shared" ref="S711" si="1229">+(Q711-Q704)/Q704</f>
        <v>-0.42125024893097279</v>
      </c>
      <c r="T711" s="16"/>
      <c r="U711" s="41"/>
      <c r="V711" s="10">
        <f t="shared" si="558"/>
        <v>603</v>
      </c>
      <c r="W711" s="34">
        <v>715</v>
      </c>
      <c r="X711" s="33">
        <v>4256</v>
      </c>
      <c r="Y711" s="33"/>
      <c r="Z711" s="33">
        <f t="shared" ref="Z711" si="1230">SUM(W706:W711)</f>
        <v>10943</v>
      </c>
      <c r="AA711" s="33">
        <f t="shared" ref="AA711" si="1231">+AA710+W711</f>
        <v>852324</v>
      </c>
      <c r="AB711" s="33"/>
      <c r="AC711" s="46">
        <f t="shared" ref="AC711" si="1232">+AA711/H711</f>
        <v>1.2080175067606256E-2</v>
      </c>
      <c r="AD711" s="33"/>
      <c r="AE711" s="33">
        <f t="shared" ref="AE711" si="1233">+AA711/BW711</f>
        <v>1214.1367521367522</v>
      </c>
      <c r="AF711" s="50"/>
      <c r="AG711" s="33"/>
      <c r="AH711" s="33"/>
      <c r="AI711" s="213"/>
      <c r="AJ711" s="50"/>
      <c r="AL711" s="23">
        <f t="shared" ref="AL711" si="1234">+AP711-AP710</f>
        <v>128108</v>
      </c>
      <c r="AM711" s="24"/>
      <c r="AN711" s="24"/>
      <c r="AO711" s="24">
        <v>178263</v>
      </c>
      <c r="AP711" s="24">
        <v>51544851</v>
      </c>
      <c r="AQ711" s="24">
        <v>20336656</v>
      </c>
      <c r="AR711" s="461">
        <f t="shared" ref="AR711" si="1235">+AL711/AP710</f>
        <v>2.4915619412143627E-3</v>
      </c>
      <c r="AS711" s="25"/>
      <c r="AT711" s="25"/>
      <c r="AU711" s="24"/>
      <c r="AV711" s="298">
        <f t="shared" ref="AV711" si="1236">+AP711/H711</f>
        <v>0.73055648311402643</v>
      </c>
      <c r="AW711" s="298"/>
      <c r="AX711" s="24">
        <f t="shared" ref="AX711" si="1237">+AP711/BW711</f>
        <v>73425.713675213672</v>
      </c>
      <c r="AY711" s="308"/>
      <c r="BA711" s="65">
        <f t="shared" ref="BA711" si="1238">+BC711-BC710</f>
        <v>596804</v>
      </c>
      <c r="BB711" s="66"/>
      <c r="BC711" s="66">
        <v>938440179</v>
      </c>
      <c r="BD711" s="66"/>
      <c r="BE711" s="66">
        <f t="shared" ref="BE711" si="1239">+D711</f>
        <v>41443</v>
      </c>
      <c r="BF711" s="66"/>
      <c r="BG711" s="144">
        <f t="shared" ref="BG711" si="1240">+BE711/BA711</f>
        <v>6.9441558702689657E-2</v>
      </c>
      <c r="BH711" s="66"/>
      <c r="BI711" s="170"/>
      <c r="BJ711" s="66"/>
      <c r="BK711" s="66"/>
      <c r="BL711" s="66"/>
      <c r="BM711" s="144"/>
      <c r="BN711" s="65">
        <f t="shared" ref="BN711" si="1241">+BC711/BW711</f>
        <v>1336809.3717948718</v>
      </c>
      <c r="BO711" s="66"/>
      <c r="BP711" s="66">
        <f t="shared" ref="BP711" si="1242">+BP710+BE711</f>
        <v>69648622</v>
      </c>
      <c r="BQ711" s="66"/>
      <c r="BR711" s="435">
        <f t="shared" ref="BR711" si="1243">+BP711/BC711</f>
        <v>7.4217433948978437E-2</v>
      </c>
      <c r="BS711" s="66"/>
      <c r="BT711" s="75"/>
      <c r="BU711" s="170"/>
      <c r="BV711" s="1"/>
      <c r="BW711" s="61">
        <f t="shared" si="399"/>
        <v>702</v>
      </c>
      <c r="BZ711" s="1"/>
      <c r="CA711" s="61"/>
    </row>
    <row r="712" spans="2:79" x14ac:dyDescent="0.3">
      <c r="B712" s="347">
        <f t="shared" si="1063"/>
        <v>44612</v>
      </c>
      <c r="C712" s="61"/>
      <c r="D712" s="17">
        <v>15056</v>
      </c>
      <c r="E712" s="16"/>
      <c r="F712" s="16"/>
      <c r="G712" s="16"/>
      <c r="H712" s="16">
        <f t="shared" ref="H712" si="1244">+H711+D712</f>
        <v>70570656</v>
      </c>
      <c r="I712" s="16"/>
      <c r="J712" s="436">
        <f t="shared" ref="J712" si="1245">+D712/H711</f>
        <v>2.1339199156409979E-4</v>
      </c>
      <c r="K712" s="16"/>
      <c r="L712" s="16"/>
      <c r="M712" s="16"/>
      <c r="N712" s="16">
        <f t="shared" ref="N712" si="1246">SUM(D706:D712)</f>
        <v>561733</v>
      </c>
      <c r="O712" s="16">
        <f t="shared" ref="O712" si="1247">+H712/BW712</f>
        <v>100385.00142247511</v>
      </c>
      <c r="P712" s="41"/>
      <c r="Q712" s="17">
        <f t="shared" ref="Q712" si="1248">SUM(D706:D712)</f>
        <v>561733</v>
      </c>
      <c r="R712" s="16"/>
      <c r="S712" s="60">
        <f t="shared" ref="S712" si="1249">+(Q712-Q705)/Q705</f>
        <v>-0.42692820139275711</v>
      </c>
      <c r="T712" s="16"/>
      <c r="U712" s="41"/>
      <c r="V712" s="10">
        <f t="shared" si="558"/>
        <v>604</v>
      </c>
      <c r="W712" s="34">
        <v>282</v>
      </c>
      <c r="X712" s="33">
        <v>4256</v>
      </c>
      <c r="Y712" s="33"/>
      <c r="Z712" s="33">
        <f t="shared" ref="Z712" si="1250">SUM(W707:W712)</f>
        <v>10276</v>
      </c>
      <c r="AA712" s="33">
        <f t="shared" ref="AA712" si="1251">+AA711+W712</f>
        <v>852606</v>
      </c>
      <c r="AB712" s="33"/>
      <c r="AC712" s="46">
        <f t="shared" ref="AC712" si="1252">+AA712/H712</f>
        <v>1.2081593800119982E-2</v>
      </c>
      <c r="AD712" s="33"/>
      <c r="AE712" s="33">
        <f t="shared" ref="AE712" si="1253">+AA712/BW712</f>
        <v>1212.8108108108108</v>
      </c>
      <c r="AF712" s="50"/>
      <c r="AG712" s="33"/>
      <c r="AH712" s="33"/>
      <c r="AI712" s="213"/>
      <c r="AJ712" s="50"/>
      <c r="AL712" s="23">
        <f t="shared" ref="AL712" si="1254">+AP712-AP711</f>
        <v>129104</v>
      </c>
      <c r="AM712" s="24"/>
      <c r="AN712" s="24"/>
      <c r="AO712" s="24">
        <v>178263</v>
      </c>
      <c r="AP712" s="24">
        <v>51673955</v>
      </c>
      <c r="AQ712" s="24">
        <v>20336656</v>
      </c>
      <c r="AR712" s="461">
        <f t="shared" ref="AR712" si="1255">+AL712/AP711</f>
        <v>2.5046924667606468E-3</v>
      </c>
      <c r="AS712" s="25"/>
      <c r="AT712" s="25"/>
      <c r="AU712" s="24"/>
      <c r="AV712" s="298">
        <f t="shared" ref="AV712" si="1256">+AP712/H712</f>
        <v>0.73223005040508626</v>
      </c>
      <c r="AW712" s="298"/>
      <c r="AX712" s="24">
        <f t="shared" ref="AX712" si="1257">+AP712/BW712</f>
        <v>73504.9146514936</v>
      </c>
      <c r="AY712" s="308"/>
      <c r="BA712" s="65">
        <f t="shared" ref="BA712" si="1258">+BC712-BC711</f>
        <v>271012</v>
      </c>
      <c r="BB712" s="66"/>
      <c r="BC712" s="66">
        <v>938711191</v>
      </c>
      <c r="BD712" s="66"/>
      <c r="BE712" s="66">
        <f t="shared" ref="BE712" si="1259">+D712</f>
        <v>15056</v>
      </c>
      <c r="BF712" s="66"/>
      <c r="BG712" s="144">
        <f t="shared" ref="BG712" si="1260">+BE712/BA712</f>
        <v>5.5554735583664194E-2</v>
      </c>
      <c r="BH712" s="66"/>
      <c r="BI712" s="170"/>
      <c r="BJ712" s="66"/>
      <c r="BK712" s="66"/>
      <c r="BL712" s="66"/>
      <c r="BM712" s="144"/>
      <c r="BN712" s="65">
        <f t="shared" ref="BN712" si="1261">+BC712/BW712</f>
        <v>1335293.3015647226</v>
      </c>
      <c r="BO712" s="66"/>
      <c r="BP712" s="66">
        <f t="shared" ref="BP712" si="1262">+BP711+BE712</f>
        <v>69663678</v>
      </c>
      <c r="BQ712" s="66"/>
      <c r="BR712" s="435">
        <f t="shared" ref="BR712" si="1263">+BP712/BC712</f>
        <v>7.4212045907099455E-2</v>
      </c>
      <c r="BS712" s="66"/>
      <c r="BT712" s="75"/>
      <c r="BU712" s="170"/>
      <c r="BV712" s="1"/>
      <c r="BW712" s="61">
        <f t="shared" si="399"/>
        <v>703</v>
      </c>
      <c r="BZ712" s="1"/>
      <c r="CA712" s="61"/>
    </row>
    <row r="713" spans="2:79" x14ac:dyDescent="0.3">
      <c r="B713" s="158">
        <f t="shared" si="1063"/>
        <v>44613</v>
      </c>
      <c r="C713" s="61"/>
      <c r="D713" s="17">
        <v>27798</v>
      </c>
      <c r="E713" s="16"/>
      <c r="F713" s="16"/>
      <c r="G713" s="16"/>
      <c r="H713" s="16">
        <f t="shared" ref="H713" si="1264">+H712+D713</f>
        <v>70598454</v>
      </c>
      <c r="I713" s="16"/>
      <c r="J713" s="436">
        <f t="shared" ref="J713" si="1265">+D713/H712</f>
        <v>3.9390309762743313E-4</v>
      </c>
      <c r="K713" s="16"/>
      <c r="L713" s="16"/>
      <c r="M713" s="16"/>
      <c r="N713" s="16">
        <f t="shared" ref="N713" si="1266">SUM(D707:D713)</f>
        <v>508689</v>
      </c>
      <c r="O713" s="16">
        <f t="shared" ref="O713" si="1267">+H713/BW713</f>
        <v>100281.89488636363</v>
      </c>
      <c r="P713" s="41"/>
      <c r="Q713" s="17">
        <f t="shared" ref="Q713" si="1268">SUM(D707:D713)</f>
        <v>508689</v>
      </c>
      <c r="R713" s="16"/>
      <c r="S713" s="60">
        <f t="shared" ref="S713" si="1269">+(Q713-Q706)/Q706</f>
        <v>-0.43930978611305532</v>
      </c>
      <c r="T713" s="16"/>
      <c r="U713" s="41"/>
      <c r="V713" s="10">
        <f t="shared" si="558"/>
        <v>605</v>
      </c>
      <c r="W713" s="34">
        <v>294</v>
      </c>
      <c r="X713" s="33">
        <v>4256</v>
      </c>
      <c r="Y713" s="33"/>
      <c r="Z713" s="33">
        <f t="shared" ref="Z713" si="1270">SUM(W708:W713)</f>
        <v>8347</v>
      </c>
      <c r="AA713" s="33">
        <f t="shared" ref="AA713" si="1271">+AA712+W713</f>
        <v>852900</v>
      </c>
      <c r="AB713" s="33"/>
      <c r="AC713" s="46">
        <f t="shared" ref="AC713" si="1272">+AA713/H713</f>
        <v>1.2081001093876645E-2</v>
      </c>
      <c r="AD713" s="33"/>
      <c r="AE713" s="33">
        <f t="shared" ref="AE713" si="1273">+AA713/BW713</f>
        <v>1211.5056818181818</v>
      </c>
      <c r="AF713" s="50"/>
      <c r="AG713" s="33"/>
      <c r="AH713" s="33"/>
      <c r="AI713" s="213"/>
      <c r="AJ713" s="50"/>
      <c r="AL713" s="23">
        <f t="shared" ref="AL713" si="1274">+AP713-AP712</f>
        <v>255289</v>
      </c>
      <c r="AM713" s="24"/>
      <c r="AN713" s="24"/>
      <c r="AO713" s="24">
        <v>178263</v>
      </c>
      <c r="AP713" s="24">
        <v>51929244</v>
      </c>
      <c r="AQ713" s="24">
        <v>20336656</v>
      </c>
      <c r="AR713" s="461">
        <f t="shared" ref="AR713" si="1275">+AL713/AP712</f>
        <v>4.9403805069691302E-3</v>
      </c>
      <c r="AS713" s="25"/>
      <c r="AT713" s="25"/>
      <c r="AU713" s="24"/>
      <c r="AV713" s="298">
        <f t="shared" ref="AV713" si="1276">+AP713/H713</f>
        <v>0.73555780697407336</v>
      </c>
      <c r="AW713" s="298"/>
      <c r="AX713" s="24">
        <f t="shared" ref="AX713" si="1277">+AP713/BW713</f>
        <v>73763.130681818177</v>
      </c>
      <c r="AY713" s="308"/>
      <c r="BA713" s="65">
        <f t="shared" ref="BA713" si="1278">+BC713-BC712</f>
        <v>801897</v>
      </c>
      <c r="BB713" s="66"/>
      <c r="BC713" s="66">
        <v>939513088</v>
      </c>
      <c r="BD713" s="66"/>
      <c r="BE713" s="66">
        <f t="shared" ref="BE713" si="1279">+D713</f>
        <v>27798</v>
      </c>
      <c r="BF713" s="66"/>
      <c r="BG713" s="144">
        <f t="shared" ref="BG713" si="1280">+BE713/BA713</f>
        <v>3.4665299907594115E-2</v>
      </c>
      <c r="BH713" s="66"/>
      <c r="BI713" s="170"/>
      <c r="BJ713" s="66"/>
      <c r="BK713" s="66"/>
      <c r="BL713" s="66"/>
      <c r="BM713" s="144"/>
      <c r="BN713" s="65">
        <f t="shared" ref="BN713" si="1281">+BC713/BW713</f>
        <v>1334535.6363636365</v>
      </c>
      <c r="BO713" s="66"/>
      <c r="BP713" s="66">
        <f t="shared" ref="BP713" si="1282">+BP712+BE713</f>
        <v>69691476</v>
      </c>
      <c r="BQ713" s="66"/>
      <c r="BR713" s="435">
        <f t="shared" ref="BR713" si="1283">+BP713/BC713</f>
        <v>7.417829180895881E-2</v>
      </c>
      <c r="BS713" s="66"/>
      <c r="BT713" s="75"/>
      <c r="BU713" s="170"/>
      <c r="BV713" s="1"/>
      <c r="BW713" s="61">
        <f t="shared" si="399"/>
        <v>704</v>
      </c>
      <c r="BZ713" s="1"/>
      <c r="CA713" s="61"/>
    </row>
    <row r="714" spans="2:79" x14ac:dyDescent="0.3">
      <c r="B714" s="158">
        <f t="shared" si="1063"/>
        <v>44614</v>
      </c>
      <c r="C714" s="61"/>
      <c r="D714" s="17">
        <v>61863</v>
      </c>
      <c r="E714" s="16"/>
      <c r="F714" s="16"/>
      <c r="G714" s="16"/>
      <c r="H714" s="16">
        <f t="shared" ref="H714" si="1284">+H713+D714</f>
        <v>70660317</v>
      </c>
      <c r="I714" s="16"/>
      <c r="J714" s="436">
        <f t="shared" ref="J714" si="1285">+D714/H713</f>
        <v>8.762656474035536E-4</v>
      </c>
      <c r="K714" s="16"/>
      <c r="L714" s="16"/>
      <c r="M714" s="16"/>
      <c r="N714" s="16">
        <f t="shared" ref="N714" si="1286">SUM(D708:D714)</f>
        <v>472685</v>
      </c>
      <c r="O714" s="16">
        <f t="shared" ref="O714" si="1287">+H714/BW714</f>
        <v>100227.4</v>
      </c>
      <c r="P714" s="41"/>
      <c r="Q714" s="17">
        <f t="shared" ref="Q714" si="1288">SUM(D708:D714)</f>
        <v>472685</v>
      </c>
      <c r="R714" s="16"/>
      <c r="S714" s="60">
        <f t="shared" ref="S714" si="1289">+(Q714-Q707)/Q707</f>
        <v>-0.42770956700926083</v>
      </c>
      <c r="T714" s="16"/>
      <c r="U714" s="41"/>
      <c r="V714" s="10">
        <f t="shared" si="558"/>
        <v>606</v>
      </c>
      <c r="W714" s="34">
        <v>1558</v>
      </c>
      <c r="X714" s="33">
        <v>4256</v>
      </c>
      <c r="Y714" s="33"/>
      <c r="Z714" s="33">
        <f t="shared" ref="Z714" si="1290">SUM(W709:W714)</f>
        <v>7103</v>
      </c>
      <c r="AA714" s="33">
        <f t="shared" ref="AA714" si="1291">+AA713+W714</f>
        <v>854458</v>
      </c>
      <c r="AB714" s="33"/>
      <c r="AC714" s="46">
        <f t="shared" ref="AC714" si="1292">+AA714/H714</f>
        <v>1.2092473346815017E-2</v>
      </c>
      <c r="AD714" s="33"/>
      <c r="AE714" s="33">
        <f t="shared" ref="AE714" si="1293">+AA714/BW714</f>
        <v>1211.9971631205674</v>
      </c>
      <c r="AF714" s="50"/>
      <c r="AG714" s="33"/>
      <c r="AH714" s="33"/>
      <c r="AI714" s="213"/>
      <c r="AJ714" s="50"/>
      <c r="AL714" s="23">
        <f t="shared" ref="AL714" si="1294">+AP714-AP713</f>
        <v>270585</v>
      </c>
      <c r="AM714" s="24"/>
      <c r="AN714" s="24"/>
      <c r="AO714" s="24">
        <v>178263</v>
      </c>
      <c r="AP714" s="24">
        <v>52199829</v>
      </c>
      <c r="AQ714" s="24">
        <v>20336656</v>
      </c>
      <c r="AR714" s="461">
        <f t="shared" ref="AR714" si="1295">+AL714/AP713</f>
        <v>5.2106477806609314E-3</v>
      </c>
      <c r="AS714" s="25"/>
      <c r="AT714" s="25"/>
      <c r="AU714" s="24"/>
      <c r="AV714" s="298">
        <f t="shared" ref="AV714" si="1296">+AP714/H714</f>
        <v>0.7387432043363179</v>
      </c>
      <c r="AW714" s="298"/>
      <c r="AX714" s="24">
        <f t="shared" ref="AX714" si="1297">+AP714/BW714</f>
        <v>74042.310638297873</v>
      </c>
      <c r="AY714" s="308"/>
      <c r="BA714" s="65">
        <f t="shared" ref="BA714" si="1298">+BC714-BC713</f>
        <v>3304692</v>
      </c>
      <c r="BB714" s="66"/>
      <c r="BC714" s="66">
        <v>942817780</v>
      </c>
      <c r="BD714" s="66"/>
      <c r="BE714" s="66">
        <f t="shared" ref="BE714" si="1299">+D714</f>
        <v>61863</v>
      </c>
      <c r="BF714" s="66"/>
      <c r="BG714" s="144">
        <f t="shared" ref="BG714" si="1300">+BE714/BA714</f>
        <v>1.8719747558925311E-2</v>
      </c>
      <c r="BH714" s="66"/>
      <c r="BI714" s="170"/>
      <c r="BJ714" s="66"/>
      <c r="BK714" s="66"/>
      <c r="BL714" s="66"/>
      <c r="BM714" s="144"/>
      <c r="BN714" s="65">
        <f t="shared" ref="BN714" si="1301">+BC714/BW714</f>
        <v>1337330.1843971631</v>
      </c>
      <c r="BO714" s="66"/>
      <c r="BP714" s="66">
        <f t="shared" ref="BP714" si="1302">+BP713+BE714</f>
        <v>69753339</v>
      </c>
      <c r="BQ714" s="66"/>
      <c r="BR714" s="435">
        <f t="shared" ref="BR714" si="1303">+BP714/BC714</f>
        <v>7.3983902806754445E-2</v>
      </c>
      <c r="BS714" s="66"/>
      <c r="BT714" s="75"/>
      <c r="BU714" s="170"/>
      <c r="BV714" s="1"/>
      <c r="BW714" s="61">
        <f t="shared" si="399"/>
        <v>705</v>
      </c>
      <c r="BZ714" s="1"/>
      <c r="CA714" s="61"/>
    </row>
    <row r="715" spans="2:79" x14ac:dyDescent="0.3">
      <c r="B715" s="158">
        <f t="shared" si="1063"/>
        <v>44615</v>
      </c>
      <c r="C715" s="61"/>
      <c r="D715" s="17">
        <v>75300</v>
      </c>
      <c r="E715" s="16"/>
      <c r="F715" s="16"/>
      <c r="G715" s="16"/>
      <c r="H715" s="16">
        <f t="shared" ref="H715" si="1304">+H714+D715</f>
        <v>70735617</v>
      </c>
      <c r="I715" s="16"/>
      <c r="J715" s="436">
        <f t="shared" ref="J715" si="1305">+D715/H714</f>
        <v>1.0656617914691778E-3</v>
      </c>
      <c r="K715" s="16"/>
      <c r="L715" s="16"/>
      <c r="M715" s="16"/>
      <c r="N715" s="16">
        <f t="shared" ref="N715" si="1306">SUM(D709:D715)</f>
        <v>433317</v>
      </c>
      <c r="O715" s="16">
        <f t="shared" ref="O715" si="1307">+H715/BW715</f>
        <v>100192.09206798866</v>
      </c>
      <c r="P715" s="41"/>
      <c r="Q715" s="17">
        <f t="shared" ref="Q715" si="1308">SUM(D709:D715)</f>
        <v>433317</v>
      </c>
      <c r="R715" s="16"/>
      <c r="S715" s="60">
        <f t="shared" ref="S715" si="1309">+(Q715-Q708)/Q708</f>
        <v>-0.39240117616870196</v>
      </c>
      <c r="T715" s="16"/>
      <c r="U715" s="41"/>
      <c r="V715" s="10">
        <f t="shared" si="558"/>
        <v>607</v>
      </c>
      <c r="W715" s="34">
        <v>2440</v>
      </c>
      <c r="X715" s="33">
        <v>4256</v>
      </c>
      <c r="Y715" s="33"/>
      <c r="Z715" s="33">
        <f t="shared" ref="Z715" si="1310">SUM(W710:W715)</f>
        <v>7359</v>
      </c>
      <c r="AA715" s="33">
        <f t="shared" ref="AA715" si="1311">+AA714+W715</f>
        <v>856898</v>
      </c>
      <c r="AB715" s="33"/>
      <c r="AC715" s="46">
        <f t="shared" ref="AC715" si="1312">+AA715/H715</f>
        <v>1.2114095223061389E-2</v>
      </c>
      <c r="AD715" s="33"/>
      <c r="AE715" s="33">
        <f t="shared" ref="AE715" si="1313">+AA715/BW715</f>
        <v>1213.7365439093485</v>
      </c>
      <c r="AF715" s="50"/>
      <c r="AG715" s="33"/>
      <c r="AH715" s="33"/>
      <c r="AI715" s="213"/>
      <c r="AJ715" s="50"/>
      <c r="AL715" s="23">
        <f t="shared" ref="AL715" si="1314">+AP715-AP714</f>
        <v>253733</v>
      </c>
      <c r="AM715" s="24"/>
      <c r="AN715" s="24"/>
      <c r="AO715" s="24">
        <v>178263</v>
      </c>
      <c r="AP715" s="24">
        <v>52453562</v>
      </c>
      <c r="AQ715" s="24">
        <v>20336656</v>
      </c>
      <c r="AR715" s="461">
        <f t="shared" ref="AR715" si="1315">+AL715/AP714</f>
        <v>4.8608013639278398E-3</v>
      </c>
      <c r="AS715" s="25"/>
      <c r="AT715" s="25"/>
      <c r="AU715" s="24"/>
      <c r="AV715" s="298">
        <f t="shared" ref="AV715" si="1316">+AP715/H715</f>
        <v>0.74154385336032347</v>
      </c>
      <c r="AW715" s="298"/>
      <c r="AX715" s="24">
        <f t="shared" ref="AX715" si="1317">+AP715/BW715</f>
        <v>74296.830028328608</v>
      </c>
      <c r="AY715" s="308"/>
      <c r="BA715" s="65">
        <f t="shared" ref="BA715" si="1318">+BC715-BC714</f>
        <v>1308978</v>
      </c>
      <c r="BB715" s="66"/>
      <c r="BC715" s="66">
        <v>944126758</v>
      </c>
      <c r="BD715" s="66"/>
      <c r="BE715" s="66">
        <f t="shared" ref="BE715" si="1319">+D715</f>
        <v>75300</v>
      </c>
      <c r="BF715" s="66"/>
      <c r="BG715" s="144">
        <f t="shared" ref="BG715" si="1320">+BE715/BA715</f>
        <v>5.7525794933146315E-2</v>
      </c>
      <c r="BH715" s="66"/>
      <c r="BI715" s="170"/>
      <c r="BJ715" s="66"/>
      <c r="BK715" s="66"/>
      <c r="BL715" s="66"/>
      <c r="BM715" s="144"/>
      <c r="BN715" s="65">
        <f t="shared" ref="BN715" si="1321">+BC715/BW715</f>
        <v>1337290.0254957506</v>
      </c>
      <c r="BO715" s="66"/>
      <c r="BP715" s="66">
        <f t="shared" ref="BP715" si="1322">+BP714+BE715</f>
        <v>69828639</v>
      </c>
      <c r="BQ715" s="66"/>
      <c r="BR715" s="435">
        <f t="shared" ref="BR715" si="1323">+BP715/BC715</f>
        <v>7.3961084577162259E-2</v>
      </c>
      <c r="BS715" s="66"/>
      <c r="BT715" s="75"/>
      <c r="BU715" s="170"/>
      <c r="BV715" s="1"/>
      <c r="BW715" s="61">
        <f t="shared" si="399"/>
        <v>706</v>
      </c>
      <c r="BZ715" s="1"/>
      <c r="CA715" s="61"/>
    </row>
    <row r="716" spans="2:79" x14ac:dyDescent="0.3">
      <c r="B716" s="158">
        <f t="shared" si="1063"/>
        <v>44616</v>
      </c>
      <c r="C716" s="61"/>
      <c r="D716" s="17">
        <v>70885</v>
      </c>
      <c r="E716" s="16"/>
      <c r="F716" s="16"/>
      <c r="G716" s="16"/>
      <c r="H716" s="16">
        <f t="shared" ref="H716" si="1324">+H715+D716</f>
        <v>70806502</v>
      </c>
      <c r="I716" s="16"/>
      <c r="J716" s="436">
        <f t="shared" ref="J716" si="1325">+D716/H715</f>
        <v>1.0021118498195895E-3</v>
      </c>
      <c r="K716" s="16"/>
      <c r="L716" s="16"/>
      <c r="M716" s="16"/>
      <c r="N716" s="16">
        <f t="shared" ref="N716" si="1326">SUM(D710:D716)</f>
        <v>400825</v>
      </c>
      <c r="O716" s="16">
        <f t="shared" ref="O716" si="1327">+H716/BW716</f>
        <v>100150.63932107497</v>
      </c>
      <c r="P716" s="41"/>
      <c r="Q716" s="17">
        <f t="shared" ref="Q716" si="1328">SUM(D710:D716)</f>
        <v>400825</v>
      </c>
      <c r="R716" s="16"/>
      <c r="S716" s="60">
        <f t="shared" ref="S716" si="1329">+(Q716-Q709)/Q709</f>
        <v>-0.37106054733776556</v>
      </c>
      <c r="T716" s="16"/>
      <c r="U716" s="41"/>
      <c r="V716" s="10">
        <f t="shared" si="558"/>
        <v>608</v>
      </c>
      <c r="W716" s="34">
        <v>1823</v>
      </c>
      <c r="X716" s="33">
        <v>4256</v>
      </c>
      <c r="Y716" s="33"/>
      <c r="Z716" s="33">
        <f t="shared" ref="Z716" si="1330">SUM(W711:W716)</f>
        <v>7112</v>
      </c>
      <c r="AA716" s="33">
        <f t="shared" ref="AA716" si="1331">+AA715+W716</f>
        <v>858721</v>
      </c>
      <c r="AB716" s="33"/>
      <c r="AC716" s="46">
        <f t="shared" ref="AC716" si="1332">+AA716/H716</f>
        <v>1.2127713920961665E-2</v>
      </c>
      <c r="AD716" s="33"/>
      <c r="AE716" s="33">
        <f t="shared" ref="AE716" si="1333">+AA716/BW716</f>
        <v>1214.5983026874117</v>
      </c>
      <c r="AF716" s="50"/>
      <c r="AG716" s="33"/>
      <c r="AH716" s="33"/>
      <c r="AI716" s="213"/>
      <c r="AJ716" s="50"/>
      <c r="AL716" s="23">
        <f t="shared" ref="AL716" si="1334">+AP716-AP715</f>
        <v>209108</v>
      </c>
      <c r="AM716" s="24"/>
      <c r="AN716" s="24"/>
      <c r="AO716" s="24">
        <v>178263</v>
      </c>
      <c r="AP716" s="24">
        <v>52662670</v>
      </c>
      <c r="AQ716" s="24">
        <v>20336656</v>
      </c>
      <c r="AR716" s="461">
        <f t="shared" ref="AR716" si="1335">+AL716/AP715</f>
        <v>3.986535747562768E-3</v>
      </c>
      <c r="AS716" s="25"/>
      <c r="AT716" s="25"/>
      <c r="AU716" s="24"/>
      <c r="AV716" s="298">
        <f t="shared" ref="AV716" si="1336">+AP716/H716</f>
        <v>0.74375471902283774</v>
      </c>
      <c r="AW716" s="298"/>
      <c r="AX716" s="24">
        <f t="shared" ref="AX716" si="1337">+AP716/BW716</f>
        <v>74487.51060820368</v>
      </c>
      <c r="AY716" s="308"/>
      <c r="BA716" s="65">
        <f t="shared" ref="BA716" si="1338">+BC716-BC715</f>
        <v>1292265</v>
      </c>
      <c r="BB716" s="66"/>
      <c r="BC716" s="66">
        <v>945419023</v>
      </c>
      <c r="BD716" s="66"/>
      <c r="BE716" s="66">
        <f t="shared" ref="BE716" si="1339">+D716</f>
        <v>70885</v>
      </c>
      <c r="BF716" s="66"/>
      <c r="BG716" s="144">
        <f t="shared" ref="BG716" si="1340">+BE716/BA716</f>
        <v>5.4853300213191569E-2</v>
      </c>
      <c r="BH716" s="66"/>
      <c r="BI716" s="170"/>
      <c r="BJ716" s="66"/>
      <c r="BK716" s="66"/>
      <c r="BL716" s="66"/>
      <c r="BM716" s="144"/>
      <c r="BN716" s="65">
        <f t="shared" ref="BN716" si="1341">+BC716/BW716</f>
        <v>1337226.3408769448</v>
      </c>
      <c r="BO716" s="66"/>
      <c r="BP716" s="66">
        <f t="shared" ref="BP716" si="1342">+BP715+BE716</f>
        <v>69899524</v>
      </c>
      <c r="BQ716" s="66"/>
      <c r="BR716" s="435">
        <f t="shared" ref="BR716" si="1343">+BP716/BC716</f>
        <v>7.3934966717926931E-2</v>
      </c>
      <c r="BS716" s="66"/>
      <c r="BT716" s="75"/>
      <c r="BU716" s="170"/>
      <c r="BV716" s="1"/>
      <c r="BW716" s="61">
        <f t="shared" si="399"/>
        <v>707</v>
      </c>
      <c r="BZ716" s="1"/>
      <c r="CA716" s="61"/>
    </row>
    <row r="717" spans="2:79" x14ac:dyDescent="0.3">
      <c r="B717" s="158">
        <f t="shared" si="1063"/>
        <v>44617</v>
      </c>
      <c r="C717" s="61"/>
      <c r="D717" s="17">
        <v>76258</v>
      </c>
      <c r="E717" s="16"/>
      <c r="F717" s="16"/>
      <c r="G717" s="16"/>
      <c r="H717" s="16">
        <f t="shared" ref="H717" si="1344">+H716+D717</f>
        <v>70882760</v>
      </c>
      <c r="I717" s="16"/>
      <c r="J717" s="436">
        <f t="shared" ref="J717" si="1345">+D717/H716</f>
        <v>1.0769914887194963E-3</v>
      </c>
      <c r="K717" s="16"/>
      <c r="L717" s="16"/>
      <c r="M717" s="16"/>
      <c r="N717" s="16">
        <f t="shared" ref="N717" si="1346">SUM(D711:D717)</f>
        <v>368603</v>
      </c>
      <c r="O717" s="16">
        <f t="shared" ref="O717" si="1347">+H717/BW717</f>
        <v>100116.89265536724</v>
      </c>
      <c r="P717" s="41"/>
      <c r="Q717" s="17">
        <f t="shared" ref="Q717" si="1348">SUM(D711:D717)</f>
        <v>368603</v>
      </c>
      <c r="R717" s="16"/>
      <c r="S717" s="60">
        <f t="shared" ref="S717" si="1349">+(Q717-Q710)/Q710</f>
        <v>-0.38202073885307603</v>
      </c>
      <c r="T717" s="16"/>
      <c r="U717" s="41"/>
      <c r="V717" s="10">
        <f t="shared" si="558"/>
        <v>609</v>
      </c>
      <c r="W717" s="34">
        <v>1853</v>
      </c>
      <c r="X717" s="33">
        <v>4256</v>
      </c>
      <c r="Y717" s="33"/>
      <c r="Z717" s="33">
        <f t="shared" ref="Z717" si="1350">SUM(W712:W717)</f>
        <v>8250</v>
      </c>
      <c r="AA717" s="33">
        <f t="shared" ref="AA717" si="1351">+AA716+W717</f>
        <v>860574</v>
      </c>
      <c r="AB717" s="33"/>
      <c r="AC717" s="46">
        <f t="shared" ref="AC717" si="1352">+AA717/H717</f>
        <v>1.2140808286810502E-2</v>
      </c>
      <c r="AD717" s="33"/>
      <c r="AE717" s="33">
        <f t="shared" ref="AE717" si="1353">+AA717/BW717</f>
        <v>1215.5</v>
      </c>
      <c r="AF717" s="50"/>
      <c r="AG717" s="33"/>
      <c r="AH717" s="33"/>
      <c r="AI717" s="213"/>
      <c r="AJ717" s="50"/>
      <c r="AL717" s="23">
        <f t="shared" ref="AL717" si="1354">+AP717-AP716</f>
        <v>203580</v>
      </c>
      <c r="AM717" s="24"/>
      <c r="AN717" s="24"/>
      <c r="AO717" s="24">
        <v>178263</v>
      </c>
      <c r="AP717" s="24">
        <v>52866250</v>
      </c>
      <c r="AQ717" s="24">
        <v>20336656</v>
      </c>
      <c r="AR717" s="461">
        <f t="shared" ref="AR717" si="1355">+AL717/AP716</f>
        <v>3.8657363935402441E-3</v>
      </c>
      <c r="AS717" s="25"/>
      <c r="AT717" s="25"/>
      <c r="AU717" s="24"/>
      <c r="AV717" s="298">
        <f t="shared" ref="AV717" si="1356">+AP717/H717</f>
        <v>0.74582662977570291</v>
      </c>
      <c r="AW717" s="298"/>
      <c r="AX717" s="24">
        <f t="shared" ref="AX717" si="1357">+AP717/BW717</f>
        <v>74669.844632768363</v>
      </c>
      <c r="AY717" s="308"/>
      <c r="BA717" s="65">
        <f t="shared" ref="BA717" si="1358">+BC717-BC716</f>
        <v>1712369</v>
      </c>
      <c r="BB717" s="66"/>
      <c r="BC717" s="66">
        <v>947131392</v>
      </c>
      <c r="BD717" s="66"/>
      <c r="BE717" s="66">
        <f t="shared" ref="BE717" si="1359">+D717</f>
        <v>76258</v>
      </c>
      <c r="BF717" s="66"/>
      <c r="BG717" s="144">
        <f t="shared" ref="BG717" si="1360">+BE717/BA717</f>
        <v>4.4533625637932013E-2</v>
      </c>
      <c r="BH717" s="66"/>
      <c r="BI717" s="170"/>
      <c r="BJ717" s="66"/>
      <c r="BK717" s="66"/>
      <c r="BL717" s="66"/>
      <c r="BM717" s="144"/>
      <c r="BN717" s="65">
        <f t="shared" ref="BN717" si="1361">+BC717/BW717</f>
        <v>1337756.2033898304</v>
      </c>
      <c r="BO717" s="66"/>
      <c r="BP717" s="66">
        <f t="shared" ref="BP717" si="1362">+BP716+BE717</f>
        <v>69975782</v>
      </c>
      <c r="BQ717" s="66"/>
      <c r="BR717" s="435">
        <f t="shared" ref="BR717" si="1363">+BP717/BC717</f>
        <v>7.3881810476407475E-2</v>
      </c>
      <c r="BS717" s="66"/>
      <c r="BT717" s="75"/>
      <c r="BU717" s="170"/>
      <c r="BV717" s="1"/>
      <c r="BW717" s="61">
        <f t="shared" si="399"/>
        <v>708</v>
      </c>
      <c r="BZ717" s="1"/>
      <c r="CA717" s="61"/>
    </row>
    <row r="718" spans="2:79" x14ac:dyDescent="0.3">
      <c r="B718" s="158">
        <f t="shared" si="1063"/>
        <v>44618</v>
      </c>
      <c r="C718" s="61"/>
      <c r="D718" s="17">
        <v>26003</v>
      </c>
      <c r="E718" s="16"/>
      <c r="F718" s="16"/>
      <c r="G718" s="16"/>
      <c r="H718" s="16">
        <f t="shared" ref="H718" si="1364">+H717+D718</f>
        <v>70908763</v>
      </c>
      <c r="I718" s="16"/>
      <c r="J718" s="436">
        <f t="shared" ref="J718" si="1365">+D718/H717</f>
        <v>3.6684519620849978E-4</v>
      </c>
      <c r="K718" s="16"/>
      <c r="L718" s="16"/>
      <c r="M718" s="16"/>
      <c r="N718" s="16">
        <f t="shared" ref="N718" si="1366">SUM(D712:D718)</f>
        <v>353163</v>
      </c>
      <c r="O718" s="16">
        <f t="shared" ref="O718" si="1367">+H718/BW718</f>
        <v>100012.35966149507</v>
      </c>
      <c r="P718" s="41"/>
      <c r="Q718" s="17">
        <f t="shared" ref="Q718" si="1368">SUM(D712:D718)</f>
        <v>353163</v>
      </c>
      <c r="R718" s="16"/>
      <c r="S718" s="60">
        <f t="shared" ref="S718" si="1369">+(Q718-Q711)/Q711</f>
        <v>-0.38933894029177163</v>
      </c>
      <c r="T718" s="16"/>
      <c r="U718" s="41"/>
      <c r="V718" s="10">
        <f t="shared" si="558"/>
        <v>610</v>
      </c>
      <c r="W718" s="34">
        <v>635</v>
      </c>
      <c r="X718" s="33">
        <v>4256</v>
      </c>
      <c r="Y718" s="33"/>
      <c r="Z718" s="33">
        <f t="shared" ref="Z718" si="1370">SUM(W713:W718)</f>
        <v>8603</v>
      </c>
      <c r="AA718" s="33">
        <f t="shared" ref="AA718" si="1371">+AA717+W718</f>
        <v>861209</v>
      </c>
      <c r="AB718" s="33"/>
      <c r="AC718" s="46">
        <f t="shared" ref="AC718" si="1372">+AA718/H718</f>
        <v>1.21453112924844E-2</v>
      </c>
      <c r="AD718" s="33"/>
      <c r="AE718" s="33">
        <f t="shared" ref="AE718" si="1373">+AA718/BW718</f>
        <v>1214.6812411847673</v>
      </c>
      <c r="AF718" s="50"/>
      <c r="AG718" s="33"/>
      <c r="AH718" s="33"/>
      <c r="AI718" s="213"/>
      <c r="AJ718" s="50"/>
      <c r="AL718" s="23">
        <f t="shared" ref="AL718" si="1374">+AP718-AP717</f>
        <v>170795</v>
      </c>
      <c r="AM718" s="24"/>
      <c r="AN718" s="24"/>
      <c r="AO718" s="24">
        <v>178263</v>
      </c>
      <c r="AP718" s="24">
        <v>53037045</v>
      </c>
      <c r="AQ718" s="24">
        <v>20336656</v>
      </c>
      <c r="AR718" s="461">
        <f t="shared" ref="AR718" si="1375">+AL718/AP717</f>
        <v>3.2307001158584162E-3</v>
      </c>
      <c r="AS718" s="25"/>
      <c r="AT718" s="25"/>
      <c r="AU718" s="24"/>
      <c r="AV718" s="298">
        <f t="shared" ref="AV718" si="1376">+AP718/H718</f>
        <v>0.74796178576687344</v>
      </c>
      <c r="AW718" s="298"/>
      <c r="AX718" s="24">
        <f t="shared" ref="AX718" si="1377">+AP718/BW718</f>
        <v>74805.423131170668</v>
      </c>
      <c r="AY718" s="308"/>
      <c r="BA718" s="65">
        <f t="shared" ref="BA718" si="1378">+BC718-BC717</f>
        <v>401696</v>
      </c>
      <c r="BB718" s="66"/>
      <c r="BC718" s="66">
        <v>947533088</v>
      </c>
      <c r="BD718" s="66"/>
      <c r="BE718" s="66">
        <f t="shared" ref="BE718" si="1379">+D718</f>
        <v>26003</v>
      </c>
      <c r="BF718" s="66"/>
      <c r="BG718" s="144">
        <f t="shared" ref="BG718" si="1380">+BE718/BA718</f>
        <v>6.4733031944555083E-2</v>
      </c>
      <c r="BH718" s="66"/>
      <c r="BI718" s="170"/>
      <c r="BJ718" s="66"/>
      <c r="BK718" s="66"/>
      <c r="BL718" s="66"/>
      <c r="BM718" s="144"/>
      <c r="BN718" s="65">
        <f t="shared" ref="BN718" si="1381">+BC718/BW718</f>
        <v>1336435.9492242595</v>
      </c>
      <c r="BO718" s="66"/>
      <c r="BP718" s="66">
        <f t="shared" ref="BP718" si="1382">+BP717+BE718</f>
        <v>70001785</v>
      </c>
      <c r="BQ718" s="66"/>
      <c r="BR718" s="435">
        <f t="shared" ref="BR718" si="1383">+BP718/BC718</f>
        <v>7.3877931954604209E-2</v>
      </c>
      <c r="BS718" s="66"/>
      <c r="BT718" s="75"/>
      <c r="BU718" s="170"/>
      <c r="BV718" s="1"/>
      <c r="BW718" s="61">
        <f t="shared" si="399"/>
        <v>709</v>
      </c>
      <c r="BZ718" s="1"/>
      <c r="CA718" s="61"/>
    </row>
    <row r="719" spans="2:79" x14ac:dyDescent="0.3">
      <c r="B719" s="158">
        <f t="shared" si="1063"/>
        <v>44619</v>
      </c>
      <c r="C719" s="61"/>
      <c r="D719" s="17">
        <v>7464</v>
      </c>
      <c r="E719" s="16"/>
      <c r="F719" s="16"/>
      <c r="G719" s="16"/>
      <c r="H719" s="16">
        <f t="shared" ref="H719" si="1384">+H718+D719</f>
        <v>70916227</v>
      </c>
      <c r="I719" s="16"/>
      <c r="J719" s="436">
        <f t="shared" ref="J719" si="1385">+D719/H718</f>
        <v>1.052620252309295E-4</v>
      </c>
      <c r="K719" s="16"/>
      <c r="L719" s="16"/>
      <c r="M719" s="16"/>
      <c r="N719" s="16">
        <f t="shared" ref="N719" si="1386">SUM(D713:D719)</f>
        <v>345571</v>
      </c>
      <c r="O719" s="16">
        <f t="shared" ref="O719" si="1387">+H719/BW719</f>
        <v>99882.009859154932</v>
      </c>
      <c r="P719" s="41"/>
      <c r="Q719" s="17">
        <f t="shared" ref="Q719" si="1388">SUM(D713:D719)</f>
        <v>345571</v>
      </c>
      <c r="R719" s="16"/>
      <c r="S719" s="60">
        <f t="shared" ref="S719" si="1389">+(Q719-Q712)/Q712</f>
        <v>-0.38481271351335955</v>
      </c>
      <c r="T719" s="16"/>
      <c r="U719" s="41"/>
      <c r="V719" s="10">
        <f t="shared" si="558"/>
        <v>611</v>
      </c>
      <c r="W719" s="34">
        <v>189</v>
      </c>
      <c r="X719" s="33">
        <v>4256</v>
      </c>
      <c r="Y719" s="33"/>
      <c r="Z719" s="33">
        <f t="shared" ref="Z719" si="1390">SUM(W714:W719)</f>
        <v>8498</v>
      </c>
      <c r="AA719" s="33">
        <f t="shared" ref="AA719" si="1391">+AA718+W719</f>
        <v>861398</v>
      </c>
      <c r="AB719" s="33"/>
      <c r="AC719" s="46">
        <f t="shared" ref="AC719" si="1392">+AA719/H719</f>
        <v>1.2146698103383306E-2</v>
      </c>
      <c r="AD719" s="33"/>
      <c r="AE719" s="33">
        <f t="shared" ref="AE719" si="1393">+AA719/BW719</f>
        <v>1213.2366197183098</v>
      </c>
      <c r="AF719" s="50"/>
      <c r="AG719" s="33"/>
      <c r="AH719" s="33"/>
      <c r="AI719" s="213"/>
      <c r="AJ719" s="50"/>
      <c r="AL719" s="23">
        <f t="shared" ref="AL719" si="1394">+AP719-AP718</f>
        <v>155945</v>
      </c>
      <c r="AM719" s="24"/>
      <c r="AN719" s="24"/>
      <c r="AO719" s="24">
        <v>178263</v>
      </c>
      <c r="AP719" s="24">
        <v>53192990</v>
      </c>
      <c r="AQ719" s="24">
        <v>20336656</v>
      </c>
      <c r="AR719" s="461">
        <f t="shared" ref="AR719" si="1395">+AL719/AP718</f>
        <v>2.9403033294935644E-3</v>
      </c>
      <c r="AS719" s="25"/>
      <c r="AT719" s="25"/>
      <c r="AU719" s="24"/>
      <c r="AV719" s="298">
        <f t="shared" ref="AV719" si="1396">+AP719/H719</f>
        <v>0.75008206513863185</v>
      </c>
      <c r="AW719" s="298"/>
      <c r="AX719" s="24">
        <f t="shared" ref="AX719" si="1397">+AP719/BW719</f>
        <v>74919.704225352107</v>
      </c>
      <c r="AY719" s="308"/>
      <c r="BA719" s="65">
        <f t="shared" ref="BA719" si="1398">+BC719-BC718</f>
        <v>219233</v>
      </c>
      <c r="BB719" s="66"/>
      <c r="BC719" s="66">
        <v>947752321</v>
      </c>
      <c r="BD719" s="66"/>
      <c r="BE719" s="66">
        <f t="shared" ref="BE719" si="1399">+D719</f>
        <v>7464</v>
      </c>
      <c r="BF719" s="66"/>
      <c r="BG719" s="144">
        <f t="shared" ref="BG719" si="1400">+BE719/BA719</f>
        <v>3.4045969356803034E-2</v>
      </c>
      <c r="BH719" s="66"/>
      <c r="BI719" s="170"/>
      <c r="BJ719" s="66"/>
      <c r="BK719" s="66"/>
      <c r="BL719" s="66"/>
      <c r="BM719" s="144"/>
      <c r="BN719" s="65">
        <f t="shared" ref="BN719" si="1401">+BC719/BW719</f>
        <v>1334862.4239436621</v>
      </c>
      <c r="BO719" s="66"/>
      <c r="BP719" s="66">
        <f t="shared" ref="BP719" si="1402">+BP718+BE719</f>
        <v>70009249</v>
      </c>
      <c r="BQ719" s="66"/>
      <c r="BR719" s="435">
        <f t="shared" ref="BR719" si="1403">+BP719/BC719</f>
        <v>7.3868718069855302E-2</v>
      </c>
      <c r="BS719" s="66"/>
      <c r="BT719" s="75"/>
      <c r="BU719" s="170"/>
      <c r="BV719" s="1"/>
      <c r="BW719" s="61">
        <f t="shared" si="399"/>
        <v>710</v>
      </c>
      <c r="BZ719" s="1"/>
      <c r="CA719" s="61"/>
    </row>
    <row r="720" spans="2:79" x14ac:dyDescent="0.3">
      <c r="B720" s="158">
        <f t="shared" si="1063"/>
        <v>44620</v>
      </c>
      <c r="C720" s="61"/>
      <c r="D720" s="17"/>
      <c r="E720" s="16"/>
      <c r="F720" s="16"/>
      <c r="G720" s="16"/>
      <c r="H720" s="16"/>
      <c r="I720" s="16"/>
      <c r="J720" s="436"/>
      <c r="K720" s="16"/>
      <c r="L720" s="16"/>
      <c r="M720" s="16"/>
      <c r="N720" s="16"/>
      <c r="O720" s="16"/>
      <c r="P720" s="41"/>
      <c r="Q720" s="17"/>
      <c r="R720" s="16"/>
      <c r="S720" s="60"/>
      <c r="T720" s="16"/>
      <c r="U720" s="41"/>
      <c r="V720" s="10"/>
      <c r="W720" s="34"/>
      <c r="X720" s="33"/>
      <c r="Y720" s="33"/>
      <c r="Z720" s="33"/>
      <c r="AA720" s="33"/>
      <c r="AB720" s="33"/>
      <c r="AC720" s="46"/>
      <c r="AD720" s="33"/>
      <c r="AE720" s="33"/>
      <c r="AF720" s="50"/>
      <c r="AG720" s="33"/>
      <c r="AH720" s="33"/>
      <c r="AI720" s="213"/>
      <c r="AJ720" s="50"/>
      <c r="AL720" s="23"/>
      <c r="AM720" s="24"/>
      <c r="AN720" s="24"/>
      <c r="AO720" s="24"/>
      <c r="AP720" s="24"/>
      <c r="AQ720" s="24"/>
      <c r="AR720" s="461"/>
      <c r="AS720" s="25"/>
      <c r="AT720" s="25"/>
      <c r="AU720" s="24"/>
      <c r="AV720" s="298"/>
      <c r="AW720" s="298"/>
      <c r="AX720" s="24"/>
      <c r="AY720" s="308"/>
      <c r="BA720" s="65"/>
      <c r="BB720" s="66"/>
      <c r="BC720" s="66"/>
      <c r="BD720" s="66"/>
      <c r="BE720" s="66"/>
      <c r="BF720" s="66"/>
      <c r="BG720" s="144"/>
      <c r="BH720" s="66"/>
      <c r="BI720" s="170"/>
      <c r="BJ720" s="66"/>
      <c r="BK720" s="66"/>
      <c r="BL720" s="66"/>
      <c r="BM720" s="144"/>
      <c r="BN720" s="65"/>
      <c r="BO720" s="66"/>
      <c r="BP720" s="66"/>
      <c r="BQ720" s="66"/>
      <c r="BR720" s="435"/>
      <c r="BS720" s="66"/>
      <c r="BT720" s="75"/>
      <c r="BU720" s="170"/>
      <c r="BV720" s="1"/>
      <c r="BW720" s="61"/>
      <c r="BZ720" s="1"/>
      <c r="CA720" s="61"/>
    </row>
    <row r="721" spans="2:85" x14ac:dyDescent="0.3">
      <c r="B721" s="158">
        <f t="shared" si="1063"/>
        <v>44621</v>
      </c>
      <c r="C721" s="61"/>
      <c r="D721" s="17"/>
      <c r="E721" s="16"/>
      <c r="F721" s="16"/>
      <c r="G721" s="16"/>
      <c r="H721" s="16"/>
      <c r="I721" s="16"/>
      <c r="J721" s="436"/>
      <c r="K721" s="16"/>
      <c r="L721" s="16"/>
      <c r="M721" s="16"/>
      <c r="N721" s="16"/>
      <c r="O721" s="16"/>
      <c r="P721" s="41"/>
      <c r="Q721" s="410"/>
      <c r="R721" s="16"/>
      <c r="S721" s="60"/>
      <c r="T721" s="16"/>
      <c r="U721" s="41"/>
      <c r="V721" s="10"/>
      <c r="W721" s="34"/>
      <c r="X721" s="33"/>
      <c r="Y721" s="33"/>
      <c r="Z721" s="33"/>
      <c r="AA721" s="33"/>
      <c r="AB721" s="33"/>
      <c r="AC721" s="46"/>
      <c r="AD721" s="33"/>
      <c r="AE721" s="33"/>
      <c r="AF721" s="50"/>
      <c r="AG721" s="33"/>
      <c r="AH721" s="33"/>
      <c r="AI721" s="213"/>
      <c r="AJ721" s="50"/>
      <c r="AK721" s="10"/>
      <c r="AL721" s="23"/>
      <c r="AM721" s="24"/>
      <c r="AN721" s="24"/>
      <c r="AO721" s="24"/>
      <c r="AP721" s="24"/>
      <c r="AQ721" s="24"/>
      <c r="AR721" s="461"/>
      <c r="AS721" s="25"/>
      <c r="AT721" s="25"/>
      <c r="AU721" s="24"/>
      <c r="AV721" s="298"/>
      <c r="AW721" s="298"/>
      <c r="AX721" s="24"/>
      <c r="AY721" s="308"/>
      <c r="AZ721" s="10"/>
      <c r="BA721" s="65"/>
      <c r="BB721" s="66"/>
      <c r="BC721" s="66"/>
      <c r="BD721" s="66"/>
      <c r="BE721" s="66"/>
      <c r="BF721" s="66"/>
      <c r="BG721" s="144"/>
      <c r="BH721" s="66"/>
      <c r="BI721" s="170"/>
      <c r="BJ721" s="66"/>
      <c r="BK721" s="66"/>
      <c r="BL721" s="66"/>
      <c r="BM721" s="144"/>
      <c r="BN721" s="65"/>
      <c r="BO721" s="66"/>
      <c r="BP721" s="66"/>
      <c r="BQ721" s="66"/>
      <c r="BR721" s="435"/>
      <c r="BS721" s="66"/>
      <c r="BT721" s="75"/>
      <c r="BU721" s="170"/>
      <c r="BV721" s="1"/>
      <c r="BW721" s="61">
        <f>+BW586+1</f>
        <v>578</v>
      </c>
    </row>
    <row r="722" spans="2:85" x14ac:dyDescent="0.3">
      <c r="B722" s="158">
        <f t="shared" si="448"/>
        <v>44622</v>
      </c>
      <c r="D722" s="559"/>
      <c r="E722" s="19"/>
      <c r="F722" s="19"/>
      <c r="G722" s="19"/>
      <c r="H722" s="19"/>
      <c r="I722" s="19"/>
      <c r="J722" s="39"/>
      <c r="K722" s="19"/>
      <c r="L722" s="19"/>
      <c r="M722" s="19"/>
      <c r="N722" s="19"/>
      <c r="O722" s="19"/>
      <c r="P722" s="43"/>
      <c r="Q722" s="18"/>
      <c r="R722" s="19"/>
      <c r="S722" s="19"/>
      <c r="T722" s="19"/>
      <c r="U722" s="43"/>
      <c r="V722" s="1"/>
      <c r="W722" s="35"/>
      <c r="X722" s="36"/>
      <c r="Y722" s="36"/>
      <c r="Z722" s="36"/>
      <c r="AA722" s="36"/>
      <c r="AB722" s="36"/>
      <c r="AC722" s="47"/>
      <c r="AD722" s="36"/>
      <c r="AE722" s="36"/>
      <c r="AF722" s="51"/>
      <c r="AG722" s="36"/>
      <c r="AH722" s="36"/>
      <c r="AI722" s="36"/>
      <c r="AJ722" s="51"/>
      <c r="AK722" s="1"/>
      <c r="AL722" s="26"/>
      <c r="AM722" s="27"/>
      <c r="AN722" s="27"/>
      <c r="AO722" s="27"/>
      <c r="AP722" s="27"/>
      <c r="AQ722" s="27"/>
      <c r="AR722" s="27"/>
      <c r="AS722" s="27"/>
      <c r="AT722" s="27"/>
      <c r="AU722" s="27"/>
      <c r="AV722" s="300"/>
      <c r="AW722" s="300"/>
      <c r="AX722" s="27"/>
      <c r="AY722" s="307"/>
      <c r="AZ722" s="1"/>
      <c r="BA722" s="67"/>
      <c r="BB722" s="68"/>
      <c r="BC722" s="68"/>
      <c r="BD722" s="68"/>
      <c r="BE722" s="68"/>
      <c r="BF722" s="68"/>
      <c r="BG722" s="68"/>
      <c r="BH722" s="68"/>
      <c r="BI722" s="171"/>
      <c r="BJ722" s="68"/>
      <c r="BK722" s="68"/>
      <c r="BL722" s="68"/>
      <c r="BM722" s="68"/>
      <c r="BN722" s="67"/>
      <c r="BO722" s="68"/>
      <c r="BP722" s="68"/>
      <c r="BQ722" s="68"/>
      <c r="BR722" s="70"/>
      <c r="BS722" s="68"/>
      <c r="BT722" s="68"/>
      <c r="BU722" s="171"/>
      <c r="BV722" s="1"/>
      <c r="BW722" s="61">
        <f>+BW721+1</f>
        <v>579</v>
      </c>
    </row>
    <row r="723" spans="2:85" x14ac:dyDescent="0.3">
      <c r="B723" s="56"/>
      <c r="D723" s="1"/>
      <c r="E723" s="1"/>
      <c r="F723" s="1"/>
      <c r="G723" s="1"/>
      <c r="H723" s="59"/>
      <c r="I723" s="1"/>
      <c r="J723" s="59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59"/>
      <c r="X723" s="1"/>
      <c r="Y723" s="1"/>
      <c r="Z723" s="1"/>
      <c r="AA723" s="1"/>
      <c r="AB723" s="1"/>
      <c r="AC723" s="59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59"/>
      <c r="BD723" s="1"/>
      <c r="BE723" s="59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</row>
    <row r="724" spans="2:85" x14ac:dyDescent="0.3">
      <c r="B724" s="166" t="s">
        <v>74</v>
      </c>
      <c r="D724" s="56">
        <f>+D719</f>
        <v>7464</v>
      </c>
      <c r="E724" s="56">
        <f>+E238</f>
        <v>0</v>
      </c>
      <c r="F724" s="56">
        <f>+F238</f>
        <v>0</v>
      </c>
      <c r="G724" s="56">
        <f>+G238</f>
        <v>0</v>
      </c>
      <c r="H724" s="56">
        <f t="shared" ref="H724:BP724" si="1404">+H719</f>
        <v>70916227</v>
      </c>
      <c r="I724" s="56">
        <f t="shared" si="1404"/>
        <v>0</v>
      </c>
      <c r="J724" s="56">
        <f t="shared" si="1404"/>
        <v>1.052620252309295E-4</v>
      </c>
      <c r="K724" s="56">
        <f t="shared" si="1404"/>
        <v>0</v>
      </c>
      <c r="L724" s="56">
        <f t="shared" si="1404"/>
        <v>0</v>
      </c>
      <c r="M724" s="56">
        <f t="shared" si="1404"/>
        <v>0</v>
      </c>
      <c r="N724" s="56">
        <f t="shared" si="1404"/>
        <v>345571</v>
      </c>
      <c r="O724" s="56">
        <f t="shared" si="1404"/>
        <v>99882.009859154932</v>
      </c>
      <c r="P724" s="56">
        <f t="shared" si="1404"/>
        <v>0</v>
      </c>
      <c r="Q724" s="56">
        <f t="shared" si="1404"/>
        <v>345571</v>
      </c>
      <c r="R724" s="56">
        <f t="shared" si="1404"/>
        <v>0</v>
      </c>
      <c r="S724" s="56">
        <f t="shared" si="1404"/>
        <v>-0.38481271351335955</v>
      </c>
      <c r="T724" s="56">
        <f t="shared" si="1404"/>
        <v>0</v>
      </c>
      <c r="U724" s="56">
        <f t="shared" si="1404"/>
        <v>0</v>
      </c>
      <c r="V724" s="56">
        <f t="shared" si="1404"/>
        <v>611</v>
      </c>
      <c r="W724" s="56">
        <f t="shared" si="1404"/>
        <v>189</v>
      </c>
      <c r="X724" s="56">
        <f t="shared" si="1404"/>
        <v>4256</v>
      </c>
      <c r="Y724" s="56">
        <f t="shared" si="1404"/>
        <v>0</v>
      </c>
      <c r="Z724" s="56">
        <f t="shared" si="1404"/>
        <v>8498</v>
      </c>
      <c r="AA724" s="56">
        <f t="shared" si="1404"/>
        <v>861398</v>
      </c>
      <c r="AB724" s="56">
        <f t="shared" si="1404"/>
        <v>0</v>
      </c>
      <c r="AC724" s="56">
        <f t="shared" si="1404"/>
        <v>1.2146698103383306E-2</v>
      </c>
      <c r="AD724" s="56">
        <f t="shared" si="1404"/>
        <v>0</v>
      </c>
      <c r="AE724" s="56">
        <f t="shared" si="1404"/>
        <v>1213.2366197183098</v>
      </c>
      <c r="AF724" s="56">
        <f t="shared" si="1404"/>
        <v>0</v>
      </c>
      <c r="AG724" s="56">
        <f t="shared" si="1404"/>
        <v>0</v>
      </c>
      <c r="AH724" s="56">
        <f t="shared" si="1404"/>
        <v>0</v>
      </c>
      <c r="AI724" s="56">
        <f t="shared" si="1404"/>
        <v>0</v>
      </c>
      <c r="AJ724" s="56">
        <f t="shared" si="1404"/>
        <v>0</v>
      </c>
      <c r="AK724" s="56">
        <f t="shared" si="1404"/>
        <v>0</v>
      </c>
      <c r="AL724" s="56">
        <f t="shared" si="1404"/>
        <v>155945</v>
      </c>
      <c r="AM724" s="56">
        <f t="shared" si="1404"/>
        <v>0</v>
      </c>
      <c r="AN724" s="56">
        <f t="shared" si="1404"/>
        <v>0</v>
      </c>
      <c r="AO724" s="56">
        <f t="shared" si="1404"/>
        <v>178263</v>
      </c>
      <c r="AP724" s="56">
        <f t="shared" si="1404"/>
        <v>53192990</v>
      </c>
      <c r="AQ724" s="56">
        <f t="shared" si="1404"/>
        <v>20336656</v>
      </c>
      <c r="AR724" s="56">
        <f t="shared" si="1404"/>
        <v>2.9403033294935644E-3</v>
      </c>
      <c r="AS724" s="56">
        <f t="shared" si="1404"/>
        <v>0</v>
      </c>
      <c r="AT724" s="56">
        <f t="shared" si="1404"/>
        <v>0</v>
      </c>
      <c r="AU724" s="56">
        <f t="shared" si="1404"/>
        <v>0</v>
      </c>
      <c r="AV724" s="56">
        <f t="shared" si="1404"/>
        <v>0.75008206513863185</v>
      </c>
      <c r="AW724" s="56">
        <f t="shared" si="1404"/>
        <v>0</v>
      </c>
      <c r="AX724" s="56">
        <f t="shared" si="1404"/>
        <v>74919.704225352107</v>
      </c>
      <c r="AY724" s="56">
        <f t="shared" si="1404"/>
        <v>0</v>
      </c>
      <c r="AZ724" s="56">
        <f t="shared" si="1404"/>
        <v>0</v>
      </c>
      <c r="BA724" s="56">
        <f t="shared" si="1404"/>
        <v>219233</v>
      </c>
      <c r="BB724" s="56">
        <f t="shared" si="1404"/>
        <v>0</v>
      </c>
      <c r="BC724" s="56">
        <f t="shared" si="1404"/>
        <v>947752321</v>
      </c>
      <c r="BD724" s="56">
        <f t="shared" si="1404"/>
        <v>0</v>
      </c>
      <c r="BE724" s="56">
        <f t="shared" si="1404"/>
        <v>7464</v>
      </c>
      <c r="BF724" s="56">
        <f t="shared" si="1404"/>
        <v>0</v>
      </c>
      <c r="BG724" s="56">
        <f t="shared" si="1404"/>
        <v>3.4045969356803034E-2</v>
      </c>
      <c r="BH724" s="56">
        <f t="shared" si="1404"/>
        <v>0</v>
      </c>
      <c r="BI724" s="56">
        <f t="shared" si="1404"/>
        <v>0</v>
      </c>
      <c r="BJ724" s="56">
        <f t="shared" si="1404"/>
        <v>0</v>
      </c>
      <c r="BK724" s="56">
        <f t="shared" si="1404"/>
        <v>0</v>
      </c>
      <c r="BL724" s="56">
        <f t="shared" si="1404"/>
        <v>0</v>
      </c>
      <c r="BM724" s="56">
        <f t="shared" si="1404"/>
        <v>0</v>
      </c>
      <c r="BN724" s="56">
        <f t="shared" si="1404"/>
        <v>1334862.4239436621</v>
      </c>
      <c r="BO724" s="56">
        <f t="shared" si="1404"/>
        <v>0</v>
      </c>
      <c r="BP724" s="56">
        <f t="shared" si="1404"/>
        <v>70009249</v>
      </c>
      <c r="BQ724" s="56">
        <f>+BQ530</f>
        <v>0</v>
      </c>
      <c r="BR724" s="56"/>
      <c r="BS724" s="56"/>
      <c r="BT724" s="56"/>
      <c r="BU724" s="56">
        <f>+BU509</f>
        <v>0</v>
      </c>
      <c r="BV724" s="56">
        <f>+BV505</f>
        <v>0</v>
      </c>
      <c r="BW724" s="56"/>
      <c r="BX724" s="56"/>
      <c r="BY724" s="56"/>
      <c r="BZ724" s="56"/>
      <c r="CA724" s="56"/>
      <c r="CB724" s="56"/>
      <c r="CC724" s="56"/>
      <c r="CD724" s="56"/>
      <c r="CE724" s="61"/>
      <c r="CF724" s="61"/>
      <c r="CG724" s="145"/>
    </row>
    <row r="725" spans="2:85" x14ac:dyDescent="0.3">
      <c r="B725" t="s">
        <v>105</v>
      </c>
      <c r="D725" s="56">
        <f>+D718-D719</f>
        <v>18539</v>
      </c>
      <c r="E725" s="56">
        <f>+E237-E724</f>
        <v>0</v>
      </c>
      <c r="F725" s="56">
        <f>+F237-F724</f>
        <v>0</v>
      </c>
      <c r="G725" s="56">
        <f>+G237-G724</f>
        <v>0</v>
      </c>
      <c r="H725" s="56">
        <f t="shared" ref="H725:BP725" si="1405">+H718-H719</f>
        <v>-7464</v>
      </c>
      <c r="I725" s="56">
        <f t="shared" si="1405"/>
        <v>0</v>
      </c>
      <c r="J725" s="56">
        <f t="shared" si="1405"/>
        <v>2.6158317097757028E-4</v>
      </c>
      <c r="K725" s="56">
        <f t="shared" si="1405"/>
        <v>0</v>
      </c>
      <c r="L725" s="56">
        <f t="shared" si="1405"/>
        <v>0</v>
      </c>
      <c r="M725" s="56">
        <f t="shared" si="1405"/>
        <v>0</v>
      </c>
      <c r="N725" s="56">
        <f t="shared" si="1405"/>
        <v>7592</v>
      </c>
      <c r="O725" s="56">
        <f t="shared" si="1405"/>
        <v>130.34980234013346</v>
      </c>
      <c r="P725" s="56">
        <f t="shared" si="1405"/>
        <v>0</v>
      </c>
      <c r="Q725" s="56">
        <f t="shared" si="1405"/>
        <v>7592</v>
      </c>
      <c r="R725" s="56">
        <f t="shared" si="1405"/>
        <v>0</v>
      </c>
      <c r="S725" s="56">
        <f t="shared" si="1405"/>
        <v>-4.5262267784120791E-3</v>
      </c>
      <c r="T725" s="56">
        <f t="shared" si="1405"/>
        <v>0</v>
      </c>
      <c r="U725" s="56">
        <f t="shared" si="1405"/>
        <v>0</v>
      </c>
      <c r="V725" s="56">
        <f t="shared" si="1405"/>
        <v>-1</v>
      </c>
      <c r="W725" s="56">
        <f t="shared" si="1405"/>
        <v>446</v>
      </c>
      <c r="X725" s="56">
        <f t="shared" si="1405"/>
        <v>0</v>
      </c>
      <c r="Y725" s="56">
        <f t="shared" si="1405"/>
        <v>0</v>
      </c>
      <c r="Z725" s="56">
        <f t="shared" si="1405"/>
        <v>105</v>
      </c>
      <c r="AA725" s="56">
        <f t="shared" si="1405"/>
        <v>-189</v>
      </c>
      <c r="AB725" s="56">
        <f t="shared" si="1405"/>
        <v>0</v>
      </c>
      <c r="AC725" s="56">
        <f t="shared" si="1405"/>
        <v>-1.3868108989061045E-6</v>
      </c>
      <c r="AD725" s="56">
        <f t="shared" si="1405"/>
        <v>0</v>
      </c>
      <c r="AE725" s="56">
        <f t="shared" si="1405"/>
        <v>1.44462146645742</v>
      </c>
      <c r="AF725" s="56">
        <f t="shared" si="1405"/>
        <v>0</v>
      </c>
      <c r="AG725" s="56">
        <f t="shared" si="1405"/>
        <v>0</v>
      </c>
      <c r="AH725" s="56">
        <f t="shared" si="1405"/>
        <v>0</v>
      </c>
      <c r="AI725" s="56">
        <f t="shared" si="1405"/>
        <v>0</v>
      </c>
      <c r="AJ725" s="56">
        <f t="shared" si="1405"/>
        <v>0</v>
      </c>
      <c r="AK725" s="56">
        <f t="shared" si="1405"/>
        <v>0</v>
      </c>
      <c r="AL725" s="56">
        <f t="shared" si="1405"/>
        <v>14850</v>
      </c>
      <c r="AM725" s="56">
        <f t="shared" si="1405"/>
        <v>0</v>
      </c>
      <c r="AN725" s="56">
        <f t="shared" si="1405"/>
        <v>0</v>
      </c>
      <c r="AO725" s="56">
        <f t="shared" si="1405"/>
        <v>0</v>
      </c>
      <c r="AP725" s="56">
        <f t="shared" si="1405"/>
        <v>-155945</v>
      </c>
      <c r="AQ725" s="56">
        <f t="shared" si="1405"/>
        <v>0</v>
      </c>
      <c r="AR725" s="56">
        <f t="shared" si="1405"/>
        <v>2.9039678636485176E-4</v>
      </c>
      <c r="AS725" s="56">
        <f t="shared" si="1405"/>
        <v>0</v>
      </c>
      <c r="AT725" s="56">
        <f t="shared" si="1405"/>
        <v>0</v>
      </c>
      <c r="AU725" s="56">
        <f t="shared" si="1405"/>
        <v>0</v>
      </c>
      <c r="AV725" s="56">
        <f t="shared" si="1405"/>
        <v>-2.1202793717584045E-3</v>
      </c>
      <c r="AW725" s="56">
        <f t="shared" si="1405"/>
        <v>0</v>
      </c>
      <c r="AX725" s="56">
        <f t="shared" si="1405"/>
        <v>-114.28109418143868</v>
      </c>
      <c r="AY725" s="56">
        <f t="shared" si="1405"/>
        <v>0</v>
      </c>
      <c r="AZ725" s="56">
        <f t="shared" si="1405"/>
        <v>0</v>
      </c>
      <c r="BA725" s="56">
        <f t="shared" si="1405"/>
        <v>182463</v>
      </c>
      <c r="BB725" s="56">
        <f t="shared" si="1405"/>
        <v>0</v>
      </c>
      <c r="BC725" s="56">
        <f t="shared" si="1405"/>
        <v>-219233</v>
      </c>
      <c r="BD725" s="56">
        <f t="shared" si="1405"/>
        <v>0</v>
      </c>
      <c r="BE725" s="56">
        <f t="shared" si="1405"/>
        <v>18539</v>
      </c>
      <c r="BF725" s="56">
        <f t="shared" si="1405"/>
        <v>0</v>
      </c>
      <c r="BG725" s="56">
        <f t="shared" si="1405"/>
        <v>3.0687062587752049E-2</v>
      </c>
      <c r="BH725" s="56">
        <f t="shared" si="1405"/>
        <v>0</v>
      </c>
      <c r="BI725" s="56">
        <f t="shared" si="1405"/>
        <v>0</v>
      </c>
      <c r="BJ725" s="56">
        <f t="shared" si="1405"/>
        <v>0</v>
      </c>
      <c r="BK725" s="56">
        <f t="shared" si="1405"/>
        <v>0</v>
      </c>
      <c r="BL725" s="56">
        <f t="shared" si="1405"/>
        <v>0</v>
      </c>
      <c r="BM725" s="56">
        <f t="shared" si="1405"/>
        <v>0</v>
      </c>
      <c r="BN725" s="56">
        <f t="shared" si="1405"/>
        <v>1573.5252805973869</v>
      </c>
      <c r="BO725" s="56">
        <f t="shared" si="1405"/>
        <v>0</v>
      </c>
      <c r="BP725" s="56">
        <f t="shared" si="1405"/>
        <v>-7464</v>
      </c>
      <c r="BQ725" s="56">
        <f>+BQ529-BQ724</f>
        <v>0</v>
      </c>
      <c r="BR725" s="56"/>
      <c r="BS725" s="56"/>
      <c r="BT725" s="56"/>
      <c r="BU725" s="56">
        <f>+BU508-BU724</f>
        <v>0</v>
      </c>
      <c r="BV725" s="56">
        <f>+BV504-BV724</f>
        <v>0</v>
      </c>
      <c r="BW725" s="56"/>
      <c r="BX725" s="56"/>
      <c r="BY725" s="56"/>
      <c r="BZ725" s="56"/>
      <c r="CA725" s="56"/>
      <c r="CB725" s="56"/>
      <c r="CC725" s="56"/>
      <c r="CD725" s="56"/>
      <c r="CE725" s="61"/>
      <c r="CF725" s="61"/>
      <c r="CG725" s="105"/>
    </row>
    <row r="726" spans="2:85" x14ac:dyDescent="0.3">
      <c r="B726" s="56"/>
      <c r="D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/>
      <c r="BF726" s="56"/>
      <c r="BG726" s="56"/>
      <c r="BH726" s="56"/>
      <c r="BI726" s="56"/>
      <c r="BJ726" s="56"/>
      <c r="BK726" s="56"/>
      <c r="BL726" s="56"/>
      <c r="BM726" s="56"/>
      <c r="BN726" s="56"/>
      <c r="BO726" s="56"/>
      <c r="BP726" s="56"/>
      <c r="BQ726" s="56"/>
      <c r="BR726" s="56"/>
      <c r="BS726" s="10"/>
      <c r="BT726" s="10"/>
      <c r="BU726" s="10"/>
      <c r="BV726" s="10"/>
      <c r="BW726" s="10"/>
      <c r="BX726" s="10"/>
      <c r="BY726" s="10"/>
      <c r="BZ726" s="10"/>
      <c r="CA726" s="10"/>
      <c r="CB726" s="61"/>
      <c r="CC726" s="105"/>
      <c r="CD726" s="105"/>
      <c r="CE726" s="105"/>
      <c r="CF726" s="105"/>
    </row>
    <row r="727" spans="2:85" x14ac:dyDescent="0.3">
      <c r="B727" s="56"/>
      <c r="D727" s="56">
        <f>SUM(D297:D677)</f>
        <v>40188841</v>
      </c>
      <c r="H727" s="1"/>
      <c r="N727" s="145">
        <f>+N684-N712</f>
        <v>3272725</v>
      </c>
      <c r="O727" s="1"/>
      <c r="W727" s="56">
        <f>SUM(W297:W677)</f>
        <v>434376</v>
      </c>
      <c r="AA727" s="59"/>
      <c r="BA727" s="59"/>
      <c r="BC727" s="56"/>
      <c r="BE727" s="59"/>
      <c r="BJ727" s="61"/>
      <c r="BK727" s="10">
        <f>+BK187</f>
        <v>4928581</v>
      </c>
      <c r="BL727" s="61"/>
      <c r="BM727" s="61"/>
      <c r="BN727" s="61"/>
      <c r="BO727" s="61"/>
      <c r="BP727" s="61"/>
      <c r="BQ727" s="61"/>
      <c r="BR727" s="61"/>
      <c r="BS727" s="10"/>
      <c r="BT727" s="10"/>
    </row>
    <row r="728" spans="2:85" x14ac:dyDescent="0.3">
      <c r="B728" s="56"/>
      <c r="D728" s="56"/>
      <c r="H728" s="56"/>
      <c r="N728" s="231"/>
      <c r="W728" s="56"/>
      <c r="AA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56"/>
      <c r="AU728" t="s">
        <v>161</v>
      </c>
      <c r="BC728" s="56"/>
      <c r="BE728" s="59"/>
      <c r="BH728" s="96"/>
      <c r="BI728" s="96"/>
      <c r="BJ728" s="96"/>
      <c r="BK728" s="493"/>
      <c r="BL728" s="96"/>
      <c r="BM728" s="96"/>
      <c r="BN728" s="96"/>
      <c r="BO728" s="96"/>
      <c r="BP728" s="96"/>
      <c r="BQ728" s="96"/>
      <c r="BR728" s="78"/>
      <c r="BS728" s="1"/>
      <c r="BT728" s="1"/>
    </row>
    <row r="729" spans="2:85" x14ac:dyDescent="0.3">
      <c r="D729" s="1"/>
      <c r="E729" s="111" t="s">
        <v>26</v>
      </c>
      <c r="F729" s="112"/>
      <c r="H729" s="112" t="s">
        <v>59</v>
      </c>
      <c r="I729" s="104"/>
      <c r="J729" s="104"/>
      <c r="K729" s="61"/>
      <c r="L729" s="10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BA729" s="56">
        <f>SUM(BA664:BA677)</f>
        <v>44881345</v>
      </c>
      <c r="BC729" s="56"/>
      <c r="BE729" s="56">
        <f>SUM(BE664:BE677)</f>
        <v>9000128</v>
      </c>
      <c r="BG729" s="231">
        <f>+BE729/BA729</f>
        <v>0.20053160171559029</v>
      </c>
      <c r="BH729" s="96"/>
      <c r="BI729" s="96"/>
      <c r="BJ729" s="96"/>
      <c r="BK729" s="493">
        <f>+BK194-BK724</f>
        <v>5763109</v>
      </c>
      <c r="BL729" s="96"/>
      <c r="BM729" s="96"/>
      <c r="BN729" s="96"/>
      <c r="BO729" s="96"/>
      <c r="BP729" s="96"/>
      <c r="BQ729" s="96"/>
      <c r="BR729" s="78"/>
      <c r="BS729" s="1"/>
      <c r="BT729" s="1"/>
    </row>
    <row r="730" spans="2:85" x14ac:dyDescent="0.3">
      <c r="B730" s="56"/>
      <c r="D730" s="1"/>
      <c r="E730" s="111" t="s">
        <v>38</v>
      </c>
      <c r="F730" s="112"/>
      <c r="H730" s="112" t="s">
        <v>40</v>
      </c>
      <c r="I730" s="10"/>
      <c r="J730" s="10"/>
      <c r="K730" s="61"/>
      <c r="L730" s="10"/>
      <c r="AD730" s="1"/>
      <c r="AE730" s="1"/>
      <c r="AF730" s="1"/>
      <c r="AG730" s="1"/>
      <c r="AH730" s="1"/>
      <c r="AI730" s="1">
        <f>SUM(W213:W243)</f>
        <v>25465</v>
      </c>
      <c r="AJ730" s="1"/>
      <c r="AK730" s="1"/>
      <c r="AL730" s="1" t="s">
        <v>17</v>
      </c>
      <c r="AM730" s="1"/>
      <c r="AN730" s="1"/>
      <c r="AO730" s="1"/>
      <c r="BC730" s="56"/>
      <c r="BE730" s="59"/>
      <c r="BH730" s="97"/>
      <c r="BI730" s="97"/>
      <c r="BJ730" s="97"/>
      <c r="BK730" s="493">
        <f>+BK187-BK724</f>
        <v>4928581</v>
      </c>
      <c r="BL730" s="97"/>
      <c r="BM730" s="97"/>
      <c r="BN730" s="97"/>
      <c r="BO730" s="97"/>
      <c r="BP730" s="97"/>
      <c r="BQ730" s="97"/>
      <c r="BR730" s="78"/>
      <c r="BS730" s="1"/>
      <c r="BT730" s="1"/>
    </row>
    <row r="731" spans="2:85" x14ac:dyDescent="0.3">
      <c r="B731" s="231"/>
      <c r="D731" s="1"/>
      <c r="E731" s="111" t="s">
        <v>45</v>
      </c>
      <c r="F731" s="112"/>
      <c r="H731" s="112" t="s">
        <v>55</v>
      </c>
      <c r="I731" s="10"/>
      <c r="J731" s="10"/>
      <c r="K731" s="61"/>
      <c r="L731" s="10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BC731" s="56"/>
      <c r="BE731" s="59"/>
      <c r="BH731" s="97"/>
      <c r="BI731" s="97"/>
      <c r="BJ731" s="97"/>
      <c r="BK731" s="493"/>
      <c r="BL731" s="97"/>
      <c r="BM731" s="97"/>
      <c r="BN731" s="97"/>
      <c r="BO731" s="97"/>
      <c r="BP731" s="97"/>
      <c r="BQ731" s="97"/>
      <c r="BR731" s="78"/>
      <c r="BS731" s="1"/>
      <c r="BT731" s="1"/>
    </row>
    <row r="732" spans="2:85" x14ac:dyDescent="0.3">
      <c r="D732" s="1"/>
      <c r="E732" s="111" t="s">
        <v>60</v>
      </c>
      <c r="F732" s="61"/>
      <c r="H732" s="81" t="s">
        <v>135</v>
      </c>
      <c r="I732" s="61"/>
      <c r="J732" s="61"/>
      <c r="K732" s="61"/>
      <c r="L732" s="6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BH732" s="97"/>
      <c r="BI732" s="97"/>
      <c r="BJ732" s="97"/>
      <c r="BK732" s="496"/>
      <c r="BL732" s="97"/>
      <c r="BM732" s="97"/>
      <c r="BN732" s="97"/>
      <c r="BO732" s="97"/>
      <c r="BP732" s="97"/>
      <c r="BQ732" s="97"/>
      <c r="BR732" s="78"/>
      <c r="BS732" s="1"/>
      <c r="BT732" s="1"/>
    </row>
    <row r="733" spans="2:85" x14ac:dyDescent="0.3">
      <c r="E733" s="111" t="s">
        <v>136</v>
      </c>
      <c r="H733" s="81" t="s">
        <v>137</v>
      </c>
      <c r="AD733" s="1"/>
      <c r="AE733" s="1"/>
      <c r="AF733" s="1"/>
      <c r="AG733" s="1"/>
      <c r="AH733" s="1"/>
      <c r="AI733" s="1"/>
      <c r="BD733" s="78"/>
      <c r="BE733" s="78"/>
      <c r="BF733" s="78"/>
      <c r="BG733" s="78"/>
      <c r="BH733" s="78"/>
      <c r="BI733" s="78"/>
      <c r="BJ733" s="78"/>
      <c r="BK733" s="494"/>
      <c r="BL733" s="78"/>
      <c r="BM733" s="78"/>
      <c r="BN733" s="78"/>
      <c r="BO733" s="78"/>
      <c r="BP733" s="78"/>
      <c r="BQ733" s="78"/>
      <c r="BR733" s="78"/>
      <c r="BS733" s="1"/>
      <c r="BT733" s="1"/>
    </row>
    <row r="734" spans="2:85" x14ac:dyDescent="0.3">
      <c r="B734" s="56"/>
      <c r="AD734" s="1"/>
      <c r="AE734" s="1"/>
      <c r="AF734" s="1"/>
      <c r="AG734" s="1"/>
      <c r="AH734" s="1"/>
      <c r="AI734" s="1"/>
      <c r="BA734" s="545">
        <v>157602857</v>
      </c>
      <c r="BK734" s="495"/>
    </row>
    <row r="735" spans="2:85" ht="15" thickBot="1" x14ac:dyDescent="0.35">
      <c r="D735" s="56">
        <f>SUM(D363:D369)</f>
        <v>378583</v>
      </c>
      <c r="AD735" s="1"/>
      <c r="AE735" s="507"/>
      <c r="AF735" s="547"/>
      <c r="AG735" s="507"/>
      <c r="AH735" s="507"/>
      <c r="AI735" s="507"/>
      <c r="AJ735" s="500"/>
      <c r="AK735" s="500"/>
      <c r="AL735" s="500"/>
      <c r="AM735" s="500"/>
      <c r="AN735" s="500"/>
      <c r="AO735" s="500"/>
      <c r="AP735" s="500"/>
      <c r="AQ735" s="500"/>
      <c r="AR735" s="500"/>
      <c r="AS735" s="500"/>
      <c r="AT735" s="500"/>
      <c r="AU735" s="500"/>
      <c r="AV735" s="500"/>
      <c r="AW735" s="500"/>
      <c r="AX735" s="500"/>
      <c r="AZ735" s="106"/>
      <c r="BA735" s="106"/>
      <c r="BB735" s="106"/>
      <c r="BC735" s="106"/>
      <c r="BK735" s="1"/>
    </row>
    <row r="736" spans="2:85" x14ac:dyDescent="0.3">
      <c r="D736" s="531">
        <f>SUM(D356:D362)</f>
        <v>417052</v>
      </c>
      <c r="J736" s="486"/>
      <c r="V736" s="106"/>
      <c r="AA736" s="56"/>
      <c r="AD736" s="1"/>
      <c r="AE736" s="507"/>
      <c r="AF736" s="546"/>
      <c r="AG736" s="1"/>
      <c r="AH736" s="1"/>
      <c r="AI736" s="485"/>
      <c r="AJ736" s="464"/>
      <c r="AK736" s="465"/>
      <c r="AL736" s="465"/>
      <c r="AM736" s="465"/>
      <c r="AN736" s="465"/>
      <c r="AO736" s="465"/>
      <c r="AP736" s="465"/>
      <c r="AQ736" s="465"/>
      <c r="AR736" s="465"/>
      <c r="AS736" s="465"/>
      <c r="AT736" s="465"/>
      <c r="AU736" s="465"/>
      <c r="AV736" s="465"/>
      <c r="AW736" s="466"/>
      <c r="AX736" s="500"/>
      <c r="AZ736" s="106"/>
      <c r="BA736" s="77"/>
      <c r="BB736" s="106"/>
      <c r="BC736" s="106"/>
      <c r="BK736" s="56"/>
    </row>
    <row r="737" spans="2:87" x14ac:dyDescent="0.3">
      <c r="D737" s="1"/>
      <c r="J737" s="214"/>
      <c r="AD737" s="1"/>
      <c r="AE737" s="507"/>
      <c r="AF737" s="546"/>
      <c r="AG737" s="1"/>
      <c r="AH737" s="1"/>
      <c r="AI737" s="485"/>
      <c r="AJ737" s="467"/>
      <c r="AK737" s="608" t="s">
        <v>142</v>
      </c>
      <c r="AL737" s="608"/>
      <c r="AM737" s="608"/>
      <c r="AN737" s="608"/>
      <c r="AO737" s="608"/>
      <c r="AP737" s="608"/>
      <c r="AQ737" s="608"/>
      <c r="AR737" s="608"/>
      <c r="AS737" s="608"/>
      <c r="AT737" s="608"/>
      <c r="AU737" s="608"/>
      <c r="AV737" s="608"/>
      <c r="AW737" s="468"/>
      <c r="AX737" s="500"/>
      <c r="AZ737" s="106"/>
      <c r="BA737" s="106"/>
      <c r="BB737" s="106"/>
      <c r="BC737" s="106"/>
    </row>
    <row r="738" spans="2:87" ht="15.6" x14ac:dyDescent="0.3">
      <c r="D738" s="1">
        <v>331000000</v>
      </c>
      <c r="H738" s="235">
        <f>+H269/D738</f>
        <v>4.5635842900302113E-2</v>
      </c>
      <c r="J738" s="57"/>
      <c r="AD738" s="1"/>
      <c r="AE738" s="507"/>
      <c r="AF738" s="546"/>
      <c r="AG738" s="1"/>
      <c r="AH738" s="1"/>
      <c r="AI738" s="485"/>
      <c r="AJ738" s="467"/>
      <c r="AK738" s="608" t="s">
        <v>141</v>
      </c>
      <c r="AL738" s="608"/>
      <c r="AM738" s="608"/>
      <c r="AN738" s="608"/>
      <c r="AO738" s="473"/>
      <c r="AP738" s="474" t="s">
        <v>20</v>
      </c>
      <c r="AQ738" s="473"/>
      <c r="AR738" s="474" t="s">
        <v>4</v>
      </c>
      <c r="AS738" s="475"/>
      <c r="AT738" s="475"/>
      <c r="AU738" s="475"/>
      <c r="AV738" s="479" t="s">
        <v>10</v>
      </c>
      <c r="AW738" s="468"/>
      <c r="AX738" s="500"/>
      <c r="AZ738" s="106"/>
      <c r="BA738" s="106"/>
      <c r="BB738" s="106"/>
      <c r="BC738" s="106"/>
    </row>
    <row r="739" spans="2:87" ht="15.6" x14ac:dyDescent="0.3">
      <c r="H739" s="235">
        <f>+AA269/H269</f>
        <v>1.9000541790705667E-2</v>
      </c>
      <c r="AD739" s="1"/>
      <c r="AE739" s="507"/>
      <c r="AF739" s="546"/>
      <c r="AG739" s="1"/>
      <c r="AH739" s="1"/>
      <c r="AI739" s="485"/>
      <c r="AJ739" s="467"/>
      <c r="AK739" s="623" t="s">
        <v>138</v>
      </c>
      <c r="AL739" s="623"/>
      <c r="AM739" s="623"/>
      <c r="AN739" s="623"/>
      <c r="AO739" s="473"/>
      <c r="AP739" s="476">
        <f>+AH50</f>
        <v>898992</v>
      </c>
      <c r="AQ739" s="477"/>
      <c r="AR739" s="476">
        <f>+AH51</f>
        <v>55687</v>
      </c>
      <c r="AS739" s="478"/>
      <c r="AT739" s="478"/>
      <c r="AU739" s="478"/>
      <c r="AV739" s="491">
        <f t="shared" ref="AV739:AV745" si="1406">+AR739/AP739</f>
        <v>6.194382152455194E-2</v>
      </c>
      <c r="AW739" s="468"/>
      <c r="AX739" s="500"/>
      <c r="AZ739" s="106"/>
      <c r="BA739" s="77"/>
      <c r="BB739" s="106"/>
      <c r="BC739" s="106"/>
    </row>
    <row r="740" spans="2:87" ht="15.6" x14ac:dyDescent="0.3">
      <c r="D740" s="235"/>
      <c r="AD740" s="1"/>
      <c r="AE740" s="507"/>
      <c r="AF740" s="546"/>
      <c r="AG740" s="1"/>
      <c r="AH740" s="1"/>
      <c r="AI740" s="485"/>
      <c r="AJ740" s="467"/>
      <c r="AK740" s="624" t="s">
        <v>139</v>
      </c>
      <c r="AL740" s="625"/>
      <c r="AM740" s="625"/>
      <c r="AN740" s="625"/>
      <c r="AO740" s="64"/>
      <c r="AP740" s="469">
        <f>+AG83</f>
        <v>742147</v>
      </c>
      <c r="AQ740" s="64"/>
      <c r="AR740" s="469">
        <f>+AG84</f>
        <v>42339</v>
      </c>
      <c r="AS740" s="64"/>
      <c r="AT740" s="64"/>
      <c r="AU740" s="64"/>
      <c r="AV740" s="489">
        <f t="shared" si="1406"/>
        <v>5.7049344671608188E-2</v>
      </c>
      <c r="AW740" s="468"/>
      <c r="AX740" s="500"/>
      <c r="AZ740" s="106"/>
      <c r="BA740" s="77"/>
      <c r="BB740" s="106"/>
      <c r="BC740" s="106"/>
    </row>
    <row r="741" spans="2:87" ht="15.6" x14ac:dyDescent="0.3">
      <c r="AD741" s="1"/>
      <c r="AE741" s="507"/>
      <c r="AF741" s="546"/>
      <c r="AG741" s="1"/>
      <c r="AH741" s="1"/>
      <c r="AI741" s="485"/>
      <c r="AJ741" s="467"/>
      <c r="AK741" s="625" t="s">
        <v>140</v>
      </c>
      <c r="AL741" s="625"/>
      <c r="AM741" s="625"/>
      <c r="AN741" s="625"/>
      <c r="AO741" s="64"/>
      <c r="AP741" s="469">
        <f>+AH113</f>
        <v>869627</v>
      </c>
      <c r="AQ741" s="64"/>
      <c r="AR741" s="469">
        <f>+AH114</f>
        <v>21252</v>
      </c>
      <c r="AS741" s="64"/>
      <c r="AT741" s="64"/>
      <c r="AU741" s="64"/>
      <c r="AV741" s="489">
        <f t="shared" si="1406"/>
        <v>2.4438063675575852E-2</v>
      </c>
      <c r="AW741" s="468"/>
      <c r="AX741" s="500"/>
      <c r="AZ741" s="106"/>
      <c r="BA741" s="106"/>
      <c r="BB741" s="106"/>
      <c r="BC741" s="106"/>
    </row>
    <row r="742" spans="2:87" ht="15.6" x14ac:dyDescent="0.3">
      <c r="D742" s="428"/>
      <c r="AD742" s="1"/>
      <c r="AE742" s="507"/>
      <c r="AF742" s="546"/>
      <c r="AG742" s="1"/>
      <c r="AH742" s="1"/>
      <c r="AI742" s="485"/>
      <c r="AJ742" s="467"/>
      <c r="AK742" s="625" t="s">
        <v>143</v>
      </c>
      <c r="AL742" s="625"/>
      <c r="AM742" s="625"/>
      <c r="AN742" s="625"/>
      <c r="AO742" s="64"/>
      <c r="AP742" s="469">
        <f>+AG748</f>
        <v>1970617</v>
      </c>
      <c r="AQ742" s="64"/>
      <c r="AR742" s="469">
        <f>+AG750</f>
        <v>25901</v>
      </c>
      <c r="AS742" s="64"/>
      <c r="AT742" s="64"/>
      <c r="AU742" s="64"/>
      <c r="AV742" s="489">
        <f t="shared" si="1406"/>
        <v>1.3143599187462607E-2</v>
      </c>
      <c r="AW742" s="468"/>
      <c r="AX742" s="500"/>
    </row>
    <row r="743" spans="2:87" ht="15.6" x14ac:dyDescent="0.3">
      <c r="D743" s="428"/>
      <c r="AD743" s="1"/>
      <c r="AE743" s="507"/>
      <c r="AF743" s="546"/>
      <c r="AG743" s="1"/>
      <c r="AH743" s="1"/>
      <c r="AI743" s="485"/>
      <c r="AJ743" s="467"/>
      <c r="AK743" s="543"/>
      <c r="AL743" s="543" t="s">
        <v>151</v>
      </c>
      <c r="AM743" s="543"/>
      <c r="AN743" s="543"/>
      <c r="AO743" s="64"/>
      <c r="AP743" s="469">
        <f>SUM(D144:D174)</f>
        <v>1493931</v>
      </c>
      <c r="AQ743" s="64"/>
      <c r="AR743" s="469">
        <f>SUM(W144:W174)</f>
        <v>30354</v>
      </c>
      <c r="AS743" s="64"/>
      <c r="AT743" s="64"/>
      <c r="AU743" s="64"/>
      <c r="AV743" s="489">
        <f t="shared" si="1406"/>
        <v>2.0318207467413155E-2</v>
      </c>
      <c r="AW743" s="468"/>
      <c r="AX743" s="500"/>
    </row>
    <row r="744" spans="2:87" ht="15.6" x14ac:dyDescent="0.3">
      <c r="D744" s="428"/>
      <c r="AD744" s="1"/>
      <c r="AE744" s="507"/>
      <c r="AF744" s="546"/>
      <c r="AG744" s="1"/>
      <c r="AH744" s="1"/>
      <c r="AI744" s="485"/>
      <c r="AJ744" s="467"/>
      <c r="AK744" s="543"/>
      <c r="AL744" s="543" t="s">
        <v>152</v>
      </c>
      <c r="AM744" s="543"/>
      <c r="AN744" s="543"/>
      <c r="AO744" s="64"/>
      <c r="AP744" s="469">
        <f>SUM(D175:D204)</f>
        <v>1202331</v>
      </c>
      <c r="AQ744" s="64"/>
      <c r="AR744" s="544">
        <f>SUM(W175:W204)</f>
        <v>24042</v>
      </c>
      <c r="AS744" s="64"/>
      <c r="AT744" s="64"/>
      <c r="AU744" s="64"/>
      <c r="AV744" s="489">
        <f t="shared" si="1406"/>
        <v>1.9996157464125936E-2</v>
      </c>
      <c r="AW744" s="468"/>
      <c r="AX744" s="500"/>
    </row>
    <row r="745" spans="2:87" ht="15.6" x14ac:dyDescent="0.3">
      <c r="D745" s="428"/>
      <c r="AD745" s="1"/>
      <c r="AE745" s="507"/>
      <c r="AF745" s="546"/>
      <c r="AG745" s="1"/>
      <c r="AH745" s="1"/>
      <c r="AI745" s="485"/>
      <c r="AJ745" s="467"/>
      <c r="AK745" s="543"/>
      <c r="AL745" s="543" t="s">
        <v>153</v>
      </c>
      <c r="AM745" s="543"/>
      <c r="AN745" s="543"/>
      <c r="AO745" s="64"/>
      <c r="AP745" s="469">
        <f>SUM(D205:D230)</f>
        <v>1470960</v>
      </c>
      <c r="AQ745" s="64"/>
      <c r="AR745" s="469">
        <f>SUM(W205:W235)</f>
        <v>24156</v>
      </c>
      <c r="AS745" s="64"/>
      <c r="AT745" s="64"/>
      <c r="AU745" s="64"/>
      <c r="AV745" s="489">
        <f t="shared" si="1406"/>
        <v>1.6421928536465982E-2</v>
      </c>
      <c r="AW745" s="468"/>
      <c r="AX745" s="500"/>
      <c r="BA745" s="486">
        <f>+AV739-AV745</f>
        <v>4.5521892988085955E-2</v>
      </c>
    </row>
    <row r="746" spans="2:87" ht="15" thickBot="1" x14ac:dyDescent="0.35">
      <c r="B746" s="427"/>
      <c r="D746" s="235"/>
      <c r="AD746" s="1"/>
      <c r="AE746" s="507"/>
      <c r="AF746" s="546"/>
      <c r="AG746" s="1"/>
      <c r="AH746" s="1"/>
      <c r="AI746" s="485"/>
      <c r="AJ746" s="467"/>
      <c r="AK746" s="480"/>
      <c r="AL746" s="480"/>
      <c r="AM746" s="480"/>
      <c r="AN746" s="480"/>
      <c r="AO746" s="481"/>
      <c r="AP746" s="482"/>
      <c r="AQ746" s="481"/>
      <c r="AR746" s="482"/>
      <c r="AS746" s="481"/>
      <c r="AT746" s="481"/>
      <c r="AU746" s="481"/>
      <c r="AV746" s="483"/>
      <c r="AW746" s="468"/>
      <c r="AX746" s="500"/>
      <c r="BA746">
        <f>+BA745/AV739</f>
        <v>0.73488996751747038</v>
      </c>
    </row>
    <row r="747" spans="2:87" ht="15.6" x14ac:dyDescent="0.3">
      <c r="B747" s="427"/>
      <c r="D747" s="235"/>
      <c r="AD747" s="1"/>
      <c r="AE747" s="507"/>
      <c r="AF747" s="546"/>
      <c r="AG747" s="1"/>
      <c r="AH747" s="1"/>
      <c r="AI747" s="485"/>
      <c r="AJ747" s="467"/>
      <c r="AK747" s="623" t="s">
        <v>138</v>
      </c>
      <c r="AL747" s="623"/>
      <c r="AM747" s="623"/>
      <c r="AN747" s="623"/>
      <c r="AO747" s="64"/>
      <c r="AP747" s="469"/>
      <c r="AQ747" s="64"/>
      <c r="AR747" s="469">
        <f>+AR739</f>
        <v>55687</v>
      </c>
      <c r="AS747" s="64"/>
      <c r="AT747" s="64"/>
      <c r="AU747" s="64"/>
      <c r="AV747" s="144"/>
      <c r="AW747" s="468"/>
      <c r="AX747" s="500"/>
    </row>
    <row r="748" spans="2:87" ht="15.6" x14ac:dyDescent="0.3">
      <c r="B748" s="427"/>
      <c r="D748" s="235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10"/>
      <c r="AE748" s="507"/>
      <c r="AF748" s="546"/>
      <c r="AG748" s="33">
        <f>SUM(D113:D143)</f>
        <v>1970617</v>
      </c>
      <c r="AH748" s="1"/>
      <c r="AI748" s="485"/>
      <c r="AJ748" s="467"/>
      <c r="AK748" s="609" t="s">
        <v>153</v>
      </c>
      <c r="AL748" s="609"/>
      <c r="AM748" s="609"/>
      <c r="AN748" s="609"/>
      <c r="AO748" s="64"/>
      <c r="AP748" s="469"/>
      <c r="AQ748" s="64"/>
      <c r="AR748" s="469">
        <f>+AR745</f>
        <v>24156</v>
      </c>
      <c r="AS748" s="64"/>
      <c r="AT748" s="64"/>
      <c r="AU748" s="64"/>
      <c r="AV748" s="144"/>
      <c r="AW748" s="468"/>
      <c r="AX748" s="500"/>
    </row>
    <row r="749" spans="2:87" ht="15.6" x14ac:dyDescent="0.3">
      <c r="B749" s="427"/>
      <c r="D749" s="235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10"/>
      <c r="AE749" s="507"/>
      <c r="AF749" s="546"/>
      <c r="AG749" s="33">
        <f>SUM(W125:W138)</f>
        <v>12117</v>
      </c>
      <c r="AH749" s="1"/>
      <c r="AI749" s="485"/>
      <c r="AJ749" s="467"/>
      <c r="AK749" s="63"/>
      <c r="AL749" s="497" t="s">
        <v>3</v>
      </c>
      <c r="AM749" s="63"/>
      <c r="AN749" s="63"/>
      <c r="AO749" s="64"/>
      <c r="AP749" s="469"/>
      <c r="AQ749" s="64"/>
      <c r="AR749" s="469">
        <f>+AR747-AR748</f>
        <v>31531</v>
      </c>
      <c r="AS749" s="64"/>
      <c r="AT749" s="64"/>
      <c r="AU749" s="64"/>
      <c r="AV749" s="484">
        <f>+AR749/AR747</f>
        <v>0.5662183274372834</v>
      </c>
      <c r="AW749" s="468"/>
      <c r="AX749" s="500"/>
    </row>
    <row r="750" spans="2:87" ht="15" thickBot="1" x14ac:dyDescent="0.35">
      <c r="D750" s="427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10"/>
      <c r="AE750" s="507"/>
      <c r="AF750" s="548"/>
      <c r="AG750" s="33">
        <f>SUM(W113:W143)</f>
        <v>25901</v>
      </c>
      <c r="AH750" s="1"/>
      <c r="AI750" s="485"/>
      <c r="AJ750" s="470"/>
      <c r="AK750" s="471"/>
      <c r="AL750" s="471"/>
      <c r="AM750" s="471"/>
      <c r="AN750" s="471"/>
      <c r="AO750" s="471"/>
      <c r="AP750" s="471"/>
      <c r="AQ750" s="471"/>
      <c r="AR750" s="471"/>
      <c r="AS750" s="471"/>
      <c r="AT750" s="471"/>
      <c r="AU750" s="471"/>
      <c r="AV750" s="471"/>
      <c r="AW750" s="472"/>
      <c r="AX750" s="500"/>
      <c r="BD750" s="78"/>
      <c r="BE750" s="78"/>
      <c r="BF750" s="78"/>
      <c r="BG750" s="78"/>
      <c r="BH750" s="78"/>
      <c r="BI750" s="78"/>
      <c r="BJ750" s="78"/>
      <c r="BK750" s="78"/>
      <c r="BL750" s="78"/>
      <c r="BM750" s="78"/>
      <c r="BN750" s="78"/>
      <c r="BO750" s="78"/>
      <c r="BP750" s="78"/>
      <c r="BQ750" s="78"/>
      <c r="BR750" s="78"/>
      <c r="BS750" s="1"/>
      <c r="BT750" s="1"/>
      <c r="BU750" s="1"/>
      <c r="BV750" s="1"/>
      <c r="BW750" s="78"/>
      <c r="BX750" s="78"/>
      <c r="BY750" s="78"/>
      <c r="BZ750" s="78"/>
      <c r="CA750" s="78"/>
      <c r="CB750" s="78"/>
      <c r="CC750" s="78"/>
      <c r="CD750" s="78"/>
      <c r="CE750" s="78"/>
      <c r="CF750" s="78"/>
      <c r="CG750" s="78"/>
      <c r="CH750" s="78"/>
      <c r="CI750" s="78"/>
    </row>
    <row r="751" spans="2:87" x14ac:dyDescent="0.3"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10"/>
      <c r="AE751" s="507"/>
      <c r="AF751" s="507"/>
      <c r="AG751" s="507"/>
      <c r="AH751" s="507"/>
      <c r="AI751" s="507"/>
      <c r="AJ751" s="500"/>
      <c r="AK751" s="500"/>
      <c r="AL751" s="500"/>
      <c r="AM751" s="500"/>
      <c r="AN751" s="500"/>
      <c r="AO751" s="500"/>
      <c r="AP751" s="500"/>
      <c r="AQ751" s="500"/>
      <c r="AR751" s="500"/>
      <c r="AS751" s="500"/>
      <c r="AT751" s="500"/>
      <c r="AU751" s="500"/>
      <c r="AV751" s="500"/>
      <c r="AW751" s="500"/>
      <c r="AX751" s="500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77"/>
      <c r="BX751" s="77"/>
      <c r="BY751" s="77"/>
      <c r="BZ751" s="77"/>
      <c r="CA751" s="109"/>
      <c r="CB751" s="1"/>
      <c r="CC751" s="1"/>
      <c r="CD751" s="1"/>
      <c r="CE751" s="1"/>
      <c r="CF751" s="1"/>
      <c r="CG751" s="1"/>
      <c r="CH751" s="1"/>
      <c r="CI751" s="1"/>
    </row>
    <row r="752" spans="2:87" x14ac:dyDescent="0.3">
      <c r="D752">
        <v>10</v>
      </c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10"/>
      <c r="AE752" s="10"/>
      <c r="AF752" s="10"/>
      <c r="AG752" s="10"/>
      <c r="AH752" s="10"/>
      <c r="AI752" s="10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77"/>
      <c r="BX752" s="77"/>
      <c r="BY752" s="77"/>
      <c r="BZ752" s="77"/>
      <c r="CA752" s="77"/>
      <c r="CB752" s="1"/>
      <c r="CC752" s="1"/>
      <c r="CD752" s="1"/>
      <c r="CE752" s="1"/>
      <c r="CF752" s="1"/>
      <c r="CG752" s="1"/>
      <c r="CH752" s="1"/>
      <c r="CI752" s="1"/>
    </row>
    <row r="753" spans="2:85" x14ac:dyDescent="0.3">
      <c r="D753" s="1">
        <v>77000000</v>
      </c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10"/>
      <c r="AE753" s="10"/>
      <c r="AF753" s="10"/>
      <c r="AG753" s="10"/>
      <c r="AH753" s="10"/>
      <c r="AI753" s="10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77"/>
      <c r="BX753" s="77"/>
      <c r="BY753" s="77"/>
      <c r="BZ753" s="77"/>
      <c r="CA753" s="77"/>
      <c r="CB753" s="1"/>
      <c r="CC753" s="1"/>
      <c r="CD753" s="1"/>
      <c r="CE753" s="1"/>
      <c r="CF753" s="1"/>
      <c r="CG753" s="1"/>
    </row>
    <row r="754" spans="2:85" x14ac:dyDescent="0.3">
      <c r="D754" s="57">
        <f>+D753/D756</f>
        <v>0.23262839879154079</v>
      </c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10"/>
      <c r="AE754" s="10"/>
      <c r="AF754" s="10"/>
      <c r="AG754" s="501"/>
      <c r="AH754" s="10"/>
      <c r="AI754" s="10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77"/>
      <c r="BX754" s="77"/>
      <c r="BY754" s="77"/>
      <c r="BZ754" s="77"/>
      <c r="CA754" s="77"/>
      <c r="CB754" s="1"/>
      <c r="CC754" s="1"/>
      <c r="CD754" s="1"/>
      <c r="CE754" s="1"/>
      <c r="CF754" s="1"/>
      <c r="CG754" s="1"/>
    </row>
    <row r="755" spans="2:85" x14ac:dyDescent="0.3"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10"/>
      <c r="AE755" s="10"/>
      <c r="AF755" s="507"/>
      <c r="AG755" s="526"/>
      <c r="AH755" s="507"/>
      <c r="AI755" s="507"/>
      <c r="AJ755" s="500"/>
      <c r="AK755" s="500"/>
      <c r="AL755" s="500"/>
      <c r="AM755" s="500"/>
      <c r="AN755" s="500"/>
      <c r="AO755" s="500"/>
      <c r="AP755" s="500"/>
      <c r="AQ755" s="500"/>
      <c r="AR755" s="500"/>
      <c r="AS755" s="500"/>
      <c r="AT755" s="500"/>
      <c r="AU755" s="500"/>
      <c r="AV755" s="500"/>
      <c r="AW755" s="500"/>
      <c r="AX755" s="500"/>
      <c r="AY755" s="500"/>
      <c r="AZ755" s="500"/>
      <c r="BA755" s="500"/>
      <c r="BB755" s="500"/>
      <c r="BC755" s="500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77"/>
      <c r="BX755" s="77"/>
      <c r="BY755" s="110"/>
      <c r="BZ755" s="77"/>
      <c r="CA755" s="77"/>
    </row>
    <row r="756" spans="2:85" x14ac:dyDescent="0.3">
      <c r="D756" s="1">
        <v>331000000</v>
      </c>
      <c r="H756">
        <v>0.13400000000000001</v>
      </c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10"/>
      <c r="AE756" s="10"/>
      <c r="AF756" s="507"/>
      <c r="AG756" s="527"/>
      <c r="AH756" s="507"/>
      <c r="AI756" s="507"/>
      <c r="AJ756" s="524"/>
      <c r="AK756" s="524"/>
      <c r="AL756" s="525"/>
      <c r="AM756" s="525"/>
      <c r="AN756" s="525"/>
      <c r="AO756" s="525"/>
      <c r="AP756" s="525"/>
      <c r="AQ756" s="525"/>
      <c r="AR756" s="525"/>
      <c r="AS756" s="525"/>
      <c r="AT756" s="525"/>
      <c r="AU756" s="525"/>
      <c r="AV756" s="525"/>
      <c r="AW756" s="525"/>
      <c r="AX756" s="525"/>
      <c r="AY756" s="525"/>
      <c r="AZ756" s="525"/>
      <c r="BA756" s="525"/>
      <c r="BB756" s="524"/>
      <c r="BC756" s="524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77"/>
      <c r="BX756" s="77"/>
      <c r="BY756" s="77"/>
      <c r="BZ756" s="77"/>
      <c r="CA756" s="77"/>
    </row>
    <row r="757" spans="2:85" x14ac:dyDescent="0.3">
      <c r="D757" s="1">
        <f>+D756*H756</f>
        <v>44354000</v>
      </c>
      <c r="H757" s="1">
        <f>+D757*0.001</f>
        <v>44354</v>
      </c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10"/>
      <c r="AE757" s="10"/>
      <c r="AF757" s="507"/>
      <c r="AG757" s="526"/>
      <c r="AH757" s="507"/>
      <c r="AI757" s="507"/>
      <c r="AJ757" s="524"/>
      <c r="AK757" s="524"/>
      <c r="AL757" s="138"/>
      <c r="AM757" s="138"/>
      <c r="AN757" s="138"/>
      <c r="AO757" s="138"/>
      <c r="AP757" s="138"/>
      <c r="AQ757" s="138"/>
      <c r="AR757" s="138"/>
      <c r="AS757" s="78"/>
      <c r="AT757" s="78"/>
      <c r="AU757" s="78"/>
      <c r="AV757" s="98"/>
      <c r="AW757" s="98"/>
      <c r="AX757" s="98"/>
      <c r="AY757" s="98"/>
      <c r="AZ757" s="524"/>
      <c r="BA757" s="524"/>
      <c r="BB757" s="530"/>
      <c r="BC757" s="524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77"/>
      <c r="BX757" s="77"/>
      <c r="BY757" s="77"/>
      <c r="BZ757" s="77"/>
      <c r="CA757" s="77"/>
    </row>
    <row r="758" spans="2:85" x14ac:dyDescent="0.3">
      <c r="D758" s="425">
        <v>7.1999999999999995E-2</v>
      </c>
      <c r="H758" s="1">
        <f>+AA204*H756</f>
        <v>28746.886000000002</v>
      </c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10"/>
      <c r="AE758" s="10"/>
      <c r="AF758" s="507"/>
      <c r="AG758" s="526">
        <v>44031</v>
      </c>
      <c r="AH758" s="507"/>
      <c r="AI758" s="507"/>
      <c r="AJ758" s="524"/>
      <c r="AK758" s="524"/>
      <c r="AL758" s="138"/>
      <c r="AM758" s="138"/>
      <c r="AN758" s="138"/>
      <c r="AO758" s="138"/>
      <c r="AP758" s="138"/>
      <c r="AQ758" s="138"/>
      <c r="AR758" s="138"/>
      <c r="AS758" s="138"/>
      <c r="AT758" s="98"/>
      <c r="AU758" s="78"/>
      <c r="AV758" s="98"/>
      <c r="AW758" s="98"/>
      <c r="AX758" s="98"/>
      <c r="AY758" s="98"/>
      <c r="AZ758" s="524"/>
      <c r="BA758" s="524"/>
      <c r="BB758" s="530"/>
      <c r="BC758" s="524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77"/>
      <c r="BX758" s="77"/>
      <c r="BY758" s="77"/>
      <c r="BZ758" s="77"/>
      <c r="CA758" s="77"/>
    </row>
    <row r="759" spans="2:85" x14ac:dyDescent="0.3"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10"/>
      <c r="AE759" s="10"/>
      <c r="AF759" s="507"/>
      <c r="AG759" s="526">
        <v>44038</v>
      </c>
      <c r="AH759" s="507"/>
      <c r="AI759" s="507"/>
      <c r="AJ759" s="524"/>
      <c r="AK759" s="524"/>
      <c r="AL759" s="78"/>
      <c r="AM759" s="78"/>
      <c r="AN759" s="139"/>
      <c r="AO759" s="139"/>
      <c r="AP759" s="139"/>
      <c r="AQ759" s="139"/>
      <c r="AR759" s="139"/>
      <c r="AS759" s="78"/>
      <c r="AT759" s="78"/>
      <c r="AU759" s="78"/>
      <c r="AV759" s="98"/>
      <c r="AW759" s="98"/>
      <c r="AX759" s="98"/>
      <c r="AY759" s="98"/>
      <c r="AZ759" s="524"/>
      <c r="BA759" s="524"/>
      <c r="BB759" s="530"/>
      <c r="BC759" s="524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77"/>
      <c r="BX759" s="77"/>
      <c r="BY759" s="77"/>
      <c r="BZ759" s="77"/>
      <c r="CA759" s="77"/>
    </row>
    <row r="760" spans="2:85" x14ac:dyDescent="0.3">
      <c r="D760" s="235">
        <v>4.2000000000000003E-2</v>
      </c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10"/>
      <c r="AE760" s="10"/>
      <c r="AF760" s="507"/>
      <c r="AG760" s="526">
        <v>44045</v>
      </c>
      <c r="AH760" s="507"/>
      <c r="AI760" s="507"/>
      <c r="AJ760" s="524"/>
      <c r="AK760" s="524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98"/>
      <c r="AW760" s="98"/>
      <c r="AX760" s="98"/>
      <c r="AY760" s="98"/>
      <c r="AZ760" s="524"/>
      <c r="BA760" s="524"/>
      <c r="BB760" s="530"/>
      <c r="BC760" s="524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2:85" x14ac:dyDescent="0.3">
      <c r="D761" s="531">
        <f>+D756*D758*D760</f>
        <v>1000944.0000000001</v>
      </c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10"/>
      <c r="AE761" s="10"/>
      <c r="AF761" s="507"/>
      <c r="AG761" s="526">
        <v>44052</v>
      </c>
      <c r="AH761" s="507"/>
      <c r="AI761" s="507"/>
      <c r="AJ761" s="524"/>
      <c r="AK761" s="524"/>
      <c r="AL761" s="78"/>
      <c r="AM761" s="78"/>
      <c r="AN761" s="139"/>
      <c r="AO761" s="139"/>
      <c r="AP761" s="139"/>
      <c r="AQ761" s="139"/>
      <c r="AR761" s="139"/>
      <c r="AS761" s="139"/>
      <c r="AT761" s="139"/>
      <c r="AU761" s="78"/>
      <c r="AV761" s="98"/>
      <c r="AW761" s="98"/>
      <c r="AX761" s="98"/>
      <c r="AY761" s="98"/>
      <c r="AZ761" s="524"/>
      <c r="BA761" s="524"/>
      <c r="BB761" s="530"/>
      <c r="BC761" s="524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2:85" x14ac:dyDescent="0.3"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10"/>
      <c r="AE762" s="10"/>
      <c r="AF762" s="507"/>
      <c r="AG762" s="526"/>
      <c r="AH762" s="507"/>
      <c r="AI762" s="507"/>
      <c r="AJ762" s="524"/>
      <c r="AK762" s="524"/>
      <c r="AL762" s="78"/>
      <c r="AM762" s="78"/>
      <c r="AN762" s="139"/>
      <c r="AO762" s="139"/>
      <c r="AP762" s="139"/>
      <c r="AQ762" s="139"/>
      <c r="AR762" s="139"/>
      <c r="AS762" s="139"/>
      <c r="AT762" s="139"/>
      <c r="AU762" s="78"/>
      <c r="AV762" s="98"/>
      <c r="AW762" s="98"/>
      <c r="AX762" s="98"/>
      <c r="AY762" s="98"/>
      <c r="AZ762" s="524"/>
      <c r="BA762" s="524"/>
      <c r="BB762" s="530"/>
      <c r="BC762" s="524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2:85" x14ac:dyDescent="0.3"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10"/>
      <c r="AE763" s="10"/>
      <c r="AF763" s="507"/>
      <c r="AG763" s="526"/>
      <c r="AH763" s="507"/>
      <c r="AI763" s="507"/>
      <c r="AJ763" s="524"/>
      <c r="AK763" s="524"/>
      <c r="AL763" s="78"/>
      <c r="AM763" s="78"/>
      <c r="AN763" s="139"/>
      <c r="AO763" s="139"/>
      <c r="AP763" s="139"/>
      <c r="AQ763" s="139"/>
      <c r="AR763" s="139"/>
      <c r="AS763" s="139"/>
      <c r="AT763" s="139"/>
      <c r="AU763" s="78"/>
      <c r="AV763" s="98"/>
      <c r="AW763" s="98"/>
      <c r="AX763" s="98"/>
      <c r="AY763" s="98"/>
      <c r="AZ763" s="524"/>
      <c r="BA763" s="524"/>
      <c r="BB763" s="530"/>
      <c r="BC763" s="524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2:85" x14ac:dyDescent="0.3"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10"/>
      <c r="AE764" s="10"/>
      <c r="AF764" s="507"/>
      <c r="AG764" s="528"/>
      <c r="AH764" s="507"/>
      <c r="AI764" s="507"/>
      <c r="AJ764" s="524"/>
      <c r="AK764" s="524"/>
      <c r="AL764" s="78"/>
      <c r="AM764" s="78"/>
      <c r="AN764" s="139"/>
      <c r="AO764" s="139"/>
      <c r="AP764" s="139"/>
      <c r="AQ764" s="139"/>
      <c r="AR764" s="139"/>
      <c r="AS764" s="139"/>
      <c r="AT764" s="139"/>
      <c r="AU764" s="78"/>
      <c r="AV764" s="98"/>
      <c r="AW764" s="98"/>
      <c r="AX764" s="98"/>
      <c r="AY764" s="98"/>
      <c r="AZ764" s="524"/>
      <c r="BA764" s="524"/>
      <c r="BB764" s="530"/>
      <c r="BC764" s="524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2:85" x14ac:dyDescent="0.3"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10"/>
      <c r="AE765" s="10"/>
      <c r="AF765" s="507"/>
      <c r="AG765" s="507"/>
      <c r="AH765" s="507"/>
      <c r="AI765" s="507"/>
      <c r="AJ765" s="524"/>
      <c r="AK765" s="524"/>
      <c r="AL765" s="78"/>
      <c r="AM765" s="78"/>
      <c r="AN765" s="139"/>
      <c r="AO765" s="139"/>
      <c r="AP765" s="139"/>
      <c r="AQ765" s="139"/>
      <c r="AR765" s="139"/>
      <c r="AS765" s="139"/>
      <c r="AT765" s="139"/>
      <c r="AU765" s="78"/>
      <c r="AV765" s="98"/>
      <c r="AW765" s="98"/>
      <c r="AX765" s="98"/>
      <c r="AY765" s="98"/>
      <c r="AZ765" s="524"/>
      <c r="BA765" s="524"/>
      <c r="BB765" s="530"/>
      <c r="BC765" s="524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2:85" x14ac:dyDescent="0.3"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10"/>
      <c r="AE766" s="10"/>
      <c r="AF766" s="507"/>
      <c r="AG766" s="507"/>
      <c r="AH766" s="507"/>
      <c r="AI766" s="507"/>
      <c r="AJ766" s="524"/>
      <c r="AK766" s="524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78"/>
      <c r="AW766" s="78"/>
      <c r="AX766" s="78"/>
      <c r="AY766" s="78"/>
      <c r="AZ766" s="524"/>
      <c r="BA766" s="530"/>
      <c r="BB766" s="530"/>
      <c r="BC766" s="524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2:85" x14ac:dyDescent="0.3">
      <c r="AD767" s="10"/>
      <c r="AE767" s="10"/>
      <c r="AF767" s="507"/>
      <c r="AG767" s="507"/>
      <c r="AH767" s="507"/>
      <c r="AI767" s="507"/>
      <c r="AJ767" s="524"/>
      <c r="AK767" s="524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78"/>
      <c r="AW767" s="78"/>
      <c r="AX767" s="78"/>
      <c r="AY767" s="78"/>
      <c r="AZ767" s="524"/>
      <c r="BA767" s="530"/>
      <c r="BB767" s="530"/>
      <c r="BC767" s="524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2:85" ht="15" thickBot="1" x14ac:dyDescent="0.35">
      <c r="B768" s="500"/>
      <c r="C768" s="500"/>
      <c r="D768" s="500"/>
      <c r="E768" s="500"/>
      <c r="F768" s="500"/>
      <c r="G768" s="500"/>
      <c r="H768" s="500"/>
      <c r="I768" s="500"/>
      <c r="J768" s="500"/>
      <c r="K768" s="500"/>
      <c r="L768" s="500"/>
      <c r="M768" s="500"/>
      <c r="N768" s="500"/>
      <c r="O768" s="500"/>
      <c r="P768" s="500"/>
      <c r="Q768" s="500"/>
      <c r="R768" s="500"/>
      <c r="S768" s="500"/>
      <c r="T768" s="500"/>
      <c r="U768" s="500"/>
      <c r="V768" s="500"/>
      <c r="AD768" s="10"/>
      <c r="AE768" s="10"/>
      <c r="AF768" s="507"/>
      <c r="AG768" s="507"/>
      <c r="AH768" s="507"/>
      <c r="AI768" s="507"/>
      <c r="AJ768" s="524"/>
      <c r="AK768" s="524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78"/>
      <c r="AW768" s="78"/>
      <c r="AX768" s="78"/>
      <c r="AY768" s="78"/>
      <c r="AZ768" s="524"/>
      <c r="BA768" s="530"/>
      <c r="BB768" s="530"/>
      <c r="BC768" s="524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2:79" x14ac:dyDescent="0.3">
      <c r="B769" s="500"/>
      <c r="C769" s="510"/>
      <c r="D769" s="357"/>
      <c r="E769" s="357"/>
      <c r="F769" s="357"/>
      <c r="G769" s="357"/>
      <c r="H769" s="357"/>
      <c r="I769" s="357"/>
      <c r="J769" s="357"/>
      <c r="K769" s="357"/>
      <c r="L769" s="357"/>
      <c r="M769" s="357"/>
      <c r="N769" s="357"/>
      <c r="O769" s="357"/>
      <c r="P769" s="511"/>
      <c r="V769" s="500"/>
      <c r="AD769" s="10"/>
      <c r="AE769" s="10"/>
      <c r="AF769" s="507"/>
      <c r="AG769" s="507"/>
      <c r="AH769" s="507"/>
      <c r="AI769" s="507"/>
      <c r="AJ769" s="524"/>
      <c r="AK769" s="524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78"/>
      <c r="AW769" s="78"/>
      <c r="AX769" s="78"/>
      <c r="AY769" s="78"/>
      <c r="AZ769" s="524"/>
      <c r="BA769" s="530"/>
      <c r="BB769" s="530"/>
      <c r="BC769" s="524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2:79" x14ac:dyDescent="0.3">
      <c r="B770" s="500"/>
      <c r="C770" s="512"/>
      <c r="D770" s="502" t="s">
        <v>149</v>
      </c>
      <c r="E770" s="387"/>
      <c r="F770" s="387"/>
      <c r="G770" s="387"/>
      <c r="H770" s="627" t="s">
        <v>20</v>
      </c>
      <c r="I770" s="627"/>
      <c r="J770" s="627"/>
      <c r="K770" s="387"/>
      <c r="L770" s="387"/>
      <c r="M770" s="387"/>
      <c r="N770" s="387"/>
      <c r="O770" s="387"/>
      <c r="P770" s="513"/>
      <c r="V770" s="500"/>
      <c r="AD770" s="10"/>
      <c r="AE770" s="10"/>
      <c r="AF770" s="507"/>
      <c r="AG770" s="507"/>
      <c r="AH770" s="507"/>
      <c r="AI770" s="507"/>
      <c r="AJ770" s="524"/>
      <c r="AK770" s="524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78"/>
      <c r="AW770" s="78"/>
      <c r="AX770" s="78"/>
      <c r="AY770" s="78"/>
      <c r="AZ770" s="524"/>
      <c r="BA770" s="530"/>
      <c r="BB770" s="530"/>
      <c r="BC770" s="524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2:79" x14ac:dyDescent="0.3">
      <c r="B771" s="500"/>
      <c r="C771" s="512"/>
      <c r="D771" s="514" t="s">
        <v>150</v>
      </c>
      <c r="E771" s="387"/>
      <c r="F771" s="387"/>
      <c r="G771" s="387"/>
      <c r="H771" s="515" t="s">
        <v>147</v>
      </c>
      <c r="I771" s="502"/>
      <c r="J771" s="516" t="s">
        <v>148</v>
      </c>
      <c r="K771" s="502"/>
      <c r="L771" s="502"/>
      <c r="M771" s="502"/>
      <c r="N771" s="502"/>
      <c r="O771" s="517" t="s">
        <v>3</v>
      </c>
      <c r="P771" s="513"/>
      <c r="V771" s="500"/>
      <c r="AD771" s="10"/>
      <c r="AE771" s="10"/>
      <c r="AF771" s="507"/>
      <c r="AG771" s="507"/>
      <c r="AH771" s="507"/>
      <c r="AI771" s="507"/>
      <c r="AJ771" s="524"/>
      <c r="AK771" s="524"/>
      <c r="AL771" s="529"/>
      <c r="AM771" s="529"/>
      <c r="AN771" s="529"/>
      <c r="AO771" s="529"/>
      <c r="AP771" s="529"/>
      <c r="AQ771" s="529"/>
      <c r="AR771" s="529"/>
      <c r="AS771" s="529"/>
      <c r="AT771" s="529"/>
      <c r="AU771" s="529"/>
      <c r="AV771" s="524"/>
      <c r="AW771" s="524"/>
      <c r="AX771" s="524"/>
      <c r="AY771" s="524"/>
      <c r="AZ771" s="524"/>
      <c r="BA771" s="530"/>
      <c r="BB771" s="530"/>
      <c r="BC771" s="524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2:79" x14ac:dyDescent="0.3">
      <c r="B772" s="500"/>
      <c r="C772" s="512"/>
      <c r="D772" s="503" t="s">
        <v>146</v>
      </c>
      <c r="E772" s="15"/>
      <c r="F772" s="15"/>
      <c r="G772" s="15"/>
      <c r="H772" s="518">
        <f>SUM(D133:D139)</f>
        <v>471981</v>
      </c>
      <c r="I772" s="15"/>
      <c r="J772" s="16">
        <f>+H772/7</f>
        <v>67425.857142857145</v>
      </c>
      <c r="K772" s="15"/>
      <c r="L772" s="15"/>
      <c r="M772" s="15"/>
      <c r="N772" s="15"/>
      <c r="O772" s="15"/>
      <c r="P772" s="513"/>
      <c r="V772" s="500"/>
      <c r="AD772" s="10"/>
      <c r="AE772" s="10"/>
      <c r="AF772" s="507"/>
      <c r="AG772" s="507"/>
      <c r="AH772" s="507"/>
      <c r="AI772" s="507"/>
      <c r="AJ772" s="524"/>
      <c r="AK772" s="524"/>
      <c r="AL772" s="529"/>
      <c r="AM772" s="529"/>
      <c r="AN772" s="529"/>
      <c r="AO772" s="529"/>
      <c r="AP772" s="529"/>
      <c r="AQ772" s="529"/>
      <c r="AR772" s="529"/>
      <c r="AS772" s="529"/>
      <c r="AT772" s="529"/>
      <c r="AU772" s="529"/>
      <c r="AV772" s="529"/>
      <c r="AW772" s="529"/>
      <c r="AX772" s="529"/>
      <c r="AY772" s="529"/>
      <c r="AZ772" s="524"/>
      <c r="BA772" s="524"/>
      <c r="BB772" s="530"/>
      <c r="BC772" s="524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2:79" x14ac:dyDescent="0.3">
      <c r="B773" s="500"/>
      <c r="C773" s="512"/>
      <c r="D773" s="503" t="s">
        <v>145</v>
      </c>
      <c r="E773" s="15"/>
      <c r="F773" s="15"/>
      <c r="G773" s="15"/>
      <c r="H773" s="16">
        <f>SUM(D140:D146)</f>
        <v>427527</v>
      </c>
      <c r="I773" s="15"/>
      <c r="J773" s="16">
        <f>+H773/7</f>
        <v>61075.285714285717</v>
      </c>
      <c r="K773" s="15"/>
      <c r="L773" s="15"/>
      <c r="M773" s="15"/>
      <c r="N773" s="15"/>
      <c r="O773" s="15"/>
      <c r="P773" s="513"/>
      <c r="V773" s="500"/>
      <c r="AJ773" s="98"/>
      <c r="AK773" s="98"/>
      <c r="AL773" s="98"/>
      <c r="AM773" s="98"/>
      <c r="AN773" s="98"/>
      <c r="AO773" s="98"/>
      <c r="AP773" s="98"/>
      <c r="AQ773" s="98"/>
      <c r="AR773" s="98"/>
      <c r="AS773" s="98"/>
      <c r="AT773" s="78"/>
      <c r="AU773" s="98"/>
      <c r="AV773" s="140"/>
      <c r="AW773" s="140"/>
      <c r="AX773" s="140"/>
      <c r="AY773" s="140"/>
      <c r="AZ773" s="98"/>
      <c r="BA773" s="98"/>
      <c r="BB773" s="98"/>
      <c r="BC773" s="98"/>
    </row>
    <row r="774" spans="2:79" x14ac:dyDescent="0.3">
      <c r="B774" s="506"/>
      <c r="C774" s="512"/>
      <c r="D774" s="503" t="s">
        <v>144</v>
      </c>
      <c r="E774" s="15"/>
      <c r="F774" s="15"/>
      <c r="G774" s="15"/>
      <c r="H774" s="16">
        <f>SUM(D147:D153)</f>
        <v>383516</v>
      </c>
      <c r="I774" s="15"/>
      <c r="J774" s="16">
        <f>+H774/7</f>
        <v>54788</v>
      </c>
      <c r="K774" s="15"/>
      <c r="L774" s="15"/>
      <c r="M774" s="15"/>
      <c r="N774" s="15"/>
      <c r="O774" s="518">
        <f>+H772-H774</f>
        <v>88465</v>
      </c>
      <c r="P774" s="513"/>
      <c r="V774" s="500"/>
      <c r="AA774">
        <f>+O774/7</f>
        <v>12637.857142857143</v>
      </c>
      <c r="AJ774" s="98"/>
      <c r="AK774" s="98"/>
      <c r="AL774" s="98"/>
      <c r="AM774" s="98"/>
      <c r="AN774" s="98"/>
      <c r="AO774" s="98"/>
      <c r="AP774" s="98"/>
      <c r="AQ774" s="98"/>
      <c r="AR774" s="98"/>
      <c r="AS774" s="98"/>
      <c r="AT774" s="98"/>
      <c r="AU774" s="98"/>
      <c r="AV774" s="78"/>
      <c r="AW774" s="78"/>
      <c r="AX774" s="78"/>
      <c r="AY774" s="78"/>
      <c r="AZ774" s="98"/>
      <c r="BA774" s="141"/>
      <c r="BB774" s="98"/>
      <c r="BC774" s="98"/>
    </row>
    <row r="775" spans="2:79" x14ac:dyDescent="0.3">
      <c r="B775" s="507"/>
      <c r="C775" s="512"/>
      <c r="D775" s="519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60">
        <f>+O774/H772</f>
        <v>0.18743339244588236</v>
      </c>
      <c r="P775" s="513"/>
      <c r="V775" s="500"/>
      <c r="X775" s="61"/>
      <c r="Y775" s="61"/>
      <c r="Z775" s="98"/>
      <c r="AA775" s="98"/>
      <c r="AB775" s="98"/>
      <c r="AC775" s="98"/>
      <c r="AD775" s="98"/>
      <c r="AE775" s="98"/>
      <c r="AF775" s="98"/>
      <c r="AG775" s="98"/>
      <c r="AH775" s="98"/>
      <c r="AI775" s="98"/>
      <c r="AJ775" s="98"/>
      <c r="AK775" s="98"/>
      <c r="AL775" s="98"/>
      <c r="AM775" s="98"/>
      <c r="AN775" s="98"/>
      <c r="AO775" s="98"/>
      <c r="AP775" s="78">
        <v>480454</v>
      </c>
      <c r="AQ775" s="98"/>
      <c r="AR775" s="98"/>
      <c r="AS775" s="98"/>
      <c r="AT775" s="98"/>
      <c r="AU775" s="98"/>
      <c r="AV775" s="98"/>
      <c r="AW775" s="98"/>
      <c r="AX775" s="98"/>
      <c r="AY775" s="98"/>
      <c r="AZ775" s="98"/>
      <c r="BA775" s="98"/>
      <c r="BB775" s="98"/>
      <c r="BC775" s="98"/>
    </row>
    <row r="776" spans="2:79" ht="15" thickBot="1" x14ac:dyDescent="0.35">
      <c r="B776" s="507"/>
      <c r="C776" s="520"/>
      <c r="D776" s="521"/>
      <c r="E776" s="521"/>
      <c r="F776" s="521"/>
      <c r="G776" s="521"/>
      <c r="H776" s="521"/>
      <c r="I776" s="521"/>
      <c r="J776" s="522"/>
      <c r="K776" s="521"/>
      <c r="L776" s="521"/>
      <c r="M776" s="521"/>
      <c r="N776" s="521"/>
      <c r="O776" s="521"/>
      <c r="P776" s="523"/>
      <c r="V776" s="500"/>
      <c r="X776" s="61"/>
      <c r="Y776" s="61"/>
      <c r="Z776" s="98"/>
      <c r="AA776" s="98"/>
      <c r="AB776" s="98"/>
      <c r="AC776" s="98"/>
      <c r="AD776" s="98"/>
      <c r="AE776" s="98"/>
      <c r="AF776" s="98"/>
      <c r="AG776" s="98"/>
      <c r="AH776" s="98"/>
      <c r="AI776" s="98"/>
      <c r="AJ776" s="98"/>
      <c r="AK776" s="98"/>
      <c r="AL776" s="98"/>
      <c r="AM776" s="98"/>
      <c r="AN776" s="98"/>
      <c r="AO776" s="98"/>
      <c r="AP776" s="140">
        <f>+N201</f>
        <v>290088</v>
      </c>
      <c r="AQ776" s="98"/>
      <c r="AR776" s="98"/>
      <c r="AS776" s="98"/>
      <c r="AT776" s="98"/>
      <c r="AU776" s="98"/>
      <c r="AV776" s="98"/>
      <c r="AW776" s="98"/>
      <c r="AX776" s="98"/>
      <c r="AY776" s="98"/>
      <c r="AZ776" s="98"/>
      <c r="BA776" s="98"/>
      <c r="BB776" s="98"/>
      <c r="BC776" s="98"/>
    </row>
    <row r="777" spans="2:79" x14ac:dyDescent="0.3">
      <c r="B777" s="507"/>
      <c r="C777" s="500"/>
      <c r="D777" s="508"/>
      <c r="E777" s="500"/>
      <c r="F777" s="500"/>
      <c r="G777" s="500"/>
      <c r="H777" s="509"/>
      <c r="I777" s="500"/>
      <c r="J777" s="500"/>
      <c r="K777" s="500"/>
      <c r="L777" s="500"/>
      <c r="M777" s="500"/>
      <c r="N777" s="500"/>
      <c r="O777" s="500"/>
      <c r="P777" s="500"/>
      <c r="Q777" s="500"/>
      <c r="R777" s="500"/>
      <c r="S777" s="500"/>
      <c r="T777" s="500"/>
      <c r="U777" s="500"/>
      <c r="V777" s="500"/>
      <c r="X777" s="61"/>
      <c r="Y777" s="61"/>
      <c r="Z777" s="98"/>
      <c r="AA777" s="98"/>
      <c r="AB777" s="98"/>
      <c r="AC777" s="98"/>
      <c r="AD777" s="98"/>
      <c r="AE777" s="98"/>
      <c r="AF777" s="98"/>
      <c r="AG777" s="98"/>
      <c r="AH777" s="98"/>
      <c r="AI777" s="98"/>
      <c r="AJ777" s="98"/>
      <c r="AK777" s="98"/>
      <c r="AL777" s="98"/>
      <c r="AM777" s="98"/>
      <c r="AN777" s="98"/>
      <c r="AO777" s="98"/>
      <c r="AP777" s="140">
        <f>+AP775-AP776</f>
        <v>190366</v>
      </c>
      <c r="AQ777" s="98"/>
      <c r="AR777" s="98"/>
    </row>
    <row r="778" spans="2:79" x14ac:dyDescent="0.3">
      <c r="B778" s="1"/>
      <c r="D778" s="55"/>
      <c r="X778" s="61"/>
      <c r="Y778" s="61"/>
      <c r="Z778" s="98"/>
      <c r="AA778" s="98"/>
      <c r="AB778" s="98"/>
      <c r="AC778" s="98"/>
      <c r="AD778" s="98"/>
      <c r="AE778" s="98"/>
      <c r="AF778" s="98"/>
      <c r="AG778" s="98"/>
      <c r="AH778" s="98"/>
      <c r="AI778" s="98"/>
      <c r="AJ778" s="98"/>
      <c r="AK778" s="98"/>
      <c r="AL778" s="98"/>
      <c r="AM778" s="98"/>
      <c r="AN778" s="98"/>
      <c r="AO778" s="98"/>
      <c r="AP778" s="84">
        <f>+AP777/AP775</f>
        <v>0.3962210742339537</v>
      </c>
      <c r="AQ778" s="98"/>
      <c r="AR778" s="98"/>
    </row>
    <row r="779" spans="2:79" x14ac:dyDescent="0.3">
      <c r="B779" s="55"/>
      <c r="D779" s="55"/>
      <c r="J779" s="56">
        <f>+J772-J774</f>
        <v>12637.857142857145</v>
      </c>
      <c r="X779" s="61"/>
      <c r="Y779" s="61"/>
      <c r="Z779" s="98"/>
      <c r="AA779" s="98"/>
      <c r="AB779" s="98"/>
      <c r="AC779" s="98"/>
      <c r="AD779" s="98"/>
      <c r="AE779" s="98"/>
      <c r="AF779" s="98"/>
      <c r="AG779" s="98"/>
      <c r="AH779" s="98"/>
      <c r="AI779" s="98"/>
      <c r="AJ779" s="98"/>
      <c r="AK779" s="98"/>
      <c r="AL779" s="98"/>
      <c r="AM779" s="98"/>
      <c r="AN779" s="98"/>
      <c r="AO779" s="98"/>
      <c r="AP779" s="98"/>
      <c r="AQ779" s="98"/>
      <c r="AR779" s="98"/>
    </row>
    <row r="780" spans="2:79" x14ac:dyDescent="0.3">
      <c r="B780" s="57"/>
      <c r="D780" s="55"/>
      <c r="X780" s="61"/>
      <c r="Y780" s="61"/>
      <c r="Z780" s="98"/>
      <c r="AA780" s="98"/>
      <c r="AB780" s="98"/>
      <c r="AC780" s="98"/>
      <c r="AD780" s="98"/>
      <c r="AE780" s="98"/>
      <c r="AF780" s="98"/>
      <c r="AG780" s="98"/>
      <c r="AH780" s="98"/>
      <c r="AI780" s="98"/>
      <c r="AJ780" s="98"/>
      <c r="AK780" s="98"/>
      <c r="AL780" s="98"/>
      <c r="AM780" s="98"/>
      <c r="AN780" s="98"/>
      <c r="AO780" s="98"/>
      <c r="AP780" s="98"/>
      <c r="AQ780" s="98"/>
      <c r="AR780" s="98"/>
    </row>
    <row r="781" spans="2:79" x14ac:dyDescent="0.3">
      <c r="B781" s="1"/>
      <c r="D781" s="55"/>
      <c r="X781" s="61"/>
      <c r="Y781" s="61"/>
      <c r="Z781" s="98"/>
      <c r="AA781" s="98"/>
      <c r="AB781" s="98"/>
      <c r="AC781" s="98"/>
      <c r="AD781" s="98"/>
      <c r="AE781" s="98"/>
      <c r="AF781" s="98"/>
      <c r="AG781" s="98"/>
      <c r="AH781" s="98"/>
      <c r="AI781" s="98"/>
      <c r="AJ781" s="98"/>
      <c r="AK781" s="98"/>
      <c r="AL781" s="98"/>
      <c r="AM781" s="98"/>
      <c r="AN781" s="98"/>
      <c r="AO781" s="98"/>
      <c r="AP781" s="98"/>
      <c r="AQ781" s="98"/>
      <c r="AR781" s="98"/>
    </row>
    <row r="782" spans="2:79" x14ac:dyDescent="0.3">
      <c r="B782" s="1"/>
      <c r="D782" s="55"/>
      <c r="Z782" s="106"/>
      <c r="AA782" s="106"/>
      <c r="AB782" s="106"/>
      <c r="AC782" s="106"/>
      <c r="AD782" s="106"/>
      <c r="AE782" s="106"/>
      <c r="AF782" s="106"/>
      <c r="AG782" s="106"/>
      <c r="AH782" s="106"/>
      <c r="AI782" s="106"/>
      <c r="AJ782" s="106"/>
      <c r="AK782" s="106"/>
      <c r="AL782" s="106"/>
      <c r="AM782" s="106"/>
      <c r="AN782" s="106"/>
      <c r="AO782" s="106"/>
      <c r="AP782" s="106"/>
      <c r="AQ782" s="106"/>
      <c r="AR782" s="106"/>
    </row>
    <row r="783" spans="2:79" x14ac:dyDescent="0.3">
      <c r="B783" s="1"/>
      <c r="D783" s="55"/>
      <c r="AT783" s="500"/>
      <c r="AU783" s="500"/>
      <c r="AV783" s="500"/>
      <c r="AW783" s="500"/>
      <c r="AX783" s="500"/>
      <c r="AY783" s="500"/>
      <c r="AZ783" s="500"/>
      <c r="BA783" s="500"/>
      <c r="BB783" s="500"/>
      <c r="BC783" s="500"/>
      <c r="BD783" s="500"/>
      <c r="BE783" s="500"/>
      <c r="BF783" s="500"/>
      <c r="BG783" s="500"/>
      <c r="BH783" s="500"/>
      <c r="BI783" s="500"/>
    </row>
    <row r="784" spans="2:79" ht="15.6" x14ac:dyDescent="0.3">
      <c r="B784" s="1"/>
      <c r="D784" s="55"/>
      <c r="AT784" s="500"/>
      <c r="AU784" s="533"/>
      <c r="AV784" s="534"/>
      <c r="AW784" s="534"/>
      <c r="AX784" s="534"/>
      <c r="AY784" s="534"/>
      <c r="AZ784" s="534"/>
      <c r="BA784" s="534"/>
      <c r="BB784" s="534"/>
      <c r="BC784" s="534"/>
      <c r="BD784" s="534"/>
      <c r="BE784" s="534" t="s">
        <v>156</v>
      </c>
      <c r="BF784" s="534"/>
      <c r="BG784" s="534" t="s">
        <v>2</v>
      </c>
      <c r="BH784" s="533"/>
      <c r="BI784" s="500"/>
    </row>
    <row r="785" spans="2:61" ht="16.2" thickBot="1" x14ac:dyDescent="0.35">
      <c r="B785" s="57" t="e">
        <f>+B784/B783</f>
        <v>#DIV/0!</v>
      </c>
      <c r="D785" s="55"/>
      <c r="AT785" s="500"/>
      <c r="AU785" s="533"/>
      <c r="AV785" s="634" t="s">
        <v>155</v>
      </c>
      <c r="AW785" s="634"/>
      <c r="AX785" s="634"/>
      <c r="AY785" s="534"/>
      <c r="AZ785" s="534"/>
      <c r="BA785" s="535" t="s">
        <v>20</v>
      </c>
      <c r="BB785" s="534"/>
      <c r="BC785" s="535" t="s">
        <v>3</v>
      </c>
      <c r="BD785" s="534"/>
      <c r="BE785" s="535" t="s">
        <v>65</v>
      </c>
      <c r="BF785" s="534"/>
      <c r="BG785" s="535" t="s">
        <v>65</v>
      </c>
      <c r="BH785" s="533"/>
      <c r="BI785" s="500"/>
    </row>
    <row r="786" spans="2:61" ht="21" x14ac:dyDescent="0.4">
      <c r="B786" s="1"/>
      <c r="D786" s="55"/>
      <c r="AT786" s="500"/>
      <c r="AU786" s="533"/>
      <c r="AV786" s="536" t="s">
        <v>143</v>
      </c>
      <c r="AW786" s="533"/>
      <c r="AX786" s="537"/>
      <c r="AY786" s="533"/>
      <c r="AZ786" s="533"/>
      <c r="BA786" s="538">
        <f>+N143</f>
        <v>1970617</v>
      </c>
      <c r="BB786" s="537"/>
      <c r="BC786" s="537"/>
      <c r="BD786" s="537"/>
      <c r="BE786" s="537"/>
      <c r="BF786" s="537"/>
      <c r="BG786" s="537"/>
      <c r="BH786" s="533"/>
      <c r="BI786" s="500"/>
    </row>
    <row r="787" spans="2:61" ht="21" x14ac:dyDescent="0.4">
      <c r="B787" s="1"/>
      <c r="D787" s="55"/>
      <c r="AT787" s="500"/>
      <c r="AU787" s="533"/>
      <c r="AV787" s="536" t="s">
        <v>151</v>
      </c>
      <c r="AW787" s="533"/>
      <c r="AX787" s="537"/>
      <c r="AY787" s="533"/>
      <c r="AZ787" s="533"/>
      <c r="BA787" s="538">
        <f>+N174</f>
        <v>1493931</v>
      </c>
      <c r="BB787" s="537"/>
      <c r="BC787" s="538">
        <f>+BA787-BA786</f>
        <v>-476686</v>
      </c>
      <c r="BD787" s="537"/>
      <c r="BE787" s="539">
        <f>+BC787/BA786</f>
        <v>-0.24189682723735764</v>
      </c>
      <c r="BF787" s="537"/>
      <c r="BG787" s="537"/>
      <c r="BH787" s="533"/>
      <c r="BI787" s="500"/>
    </row>
    <row r="788" spans="2:61" ht="21" x14ac:dyDescent="0.4">
      <c r="B788" s="1">
        <f>+B784*50</f>
        <v>0</v>
      </c>
      <c r="D788" s="55"/>
      <c r="AT788" s="500"/>
      <c r="AU788" s="533"/>
      <c r="AV788" s="536" t="s">
        <v>152</v>
      </c>
      <c r="AW788" s="533"/>
      <c r="AX788" s="537"/>
      <c r="AY788" s="533"/>
      <c r="AZ788" s="533"/>
      <c r="BA788" s="538">
        <f>+N204</f>
        <v>1202331</v>
      </c>
      <c r="BB788" s="537"/>
      <c r="BC788" s="538">
        <f>+BA788-BA787</f>
        <v>-291600</v>
      </c>
      <c r="BD788" s="537"/>
      <c r="BE788" s="539">
        <f>+BC788/BA787</f>
        <v>-0.19518973767864781</v>
      </c>
      <c r="BF788" s="537"/>
      <c r="BG788" s="537"/>
      <c r="BH788" s="533"/>
      <c r="BI788" s="500"/>
    </row>
    <row r="789" spans="2:61" ht="21" x14ac:dyDescent="0.4">
      <c r="B789" s="1"/>
      <c r="D789" s="55"/>
      <c r="AT789" s="500"/>
      <c r="AU789" s="533"/>
      <c r="AV789" s="536" t="s">
        <v>153</v>
      </c>
      <c r="AW789" s="533"/>
      <c r="AX789" s="537"/>
      <c r="AY789" s="533"/>
      <c r="AZ789" s="540" t="s">
        <v>26</v>
      </c>
      <c r="BA789" s="538">
        <f>+N218</f>
        <v>371489</v>
      </c>
      <c r="BB789" s="537"/>
      <c r="BC789" s="538">
        <f>+BA789-BA788</f>
        <v>-830842</v>
      </c>
      <c r="BD789" s="537"/>
      <c r="BE789" s="539">
        <f>+BC789/BA788</f>
        <v>-0.69102601529861574</v>
      </c>
      <c r="BF789" s="537"/>
      <c r="BG789" s="539">
        <f>+(BA789-BA786)/BA786</f>
        <v>-0.81148594577231392</v>
      </c>
      <c r="BH789" s="533"/>
      <c r="BI789" s="500"/>
    </row>
    <row r="790" spans="2:61" x14ac:dyDescent="0.3">
      <c r="B790" s="1"/>
      <c r="D790" s="55"/>
      <c r="AT790" s="500"/>
      <c r="AU790" s="533"/>
      <c r="AV790" s="533"/>
      <c r="AW790" s="533"/>
      <c r="AX790" s="533"/>
      <c r="AY790" s="533"/>
      <c r="AZ790" s="533"/>
      <c r="BA790" s="533"/>
      <c r="BB790" s="533"/>
      <c r="BC790" s="533"/>
      <c r="BD790" s="533"/>
      <c r="BE790" s="533"/>
      <c r="BF790" s="533"/>
      <c r="BG790" s="533"/>
      <c r="BH790" s="533"/>
      <c r="BI790" s="500"/>
    </row>
    <row r="791" spans="2:61" ht="16.2" x14ac:dyDescent="0.3">
      <c r="B791" s="1"/>
      <c r="D791" s="55"/>
      <c r="AT791" s="500"/>
      <c r="AU791" s="533"/>
      <c r="AV791" s="533"/>
      <c r="AW791" s="533"/>
      <c r="AX791" s="541" t="s">
        <v>26</v>
      </c>
      <c r="AY791" s="533"/>
      <c r="AZ791" s="542" t="s">
        <v>154</v>
      </c>
      <c r="BA791" s="533"/>
      <c r="BB791" s="533"/>
      <c r="BC791" s="533"/>
      <c r="BD791" s="533"/>
      <c r="BE791" s="533"/>
      <c r="BF791" s="533"/>
      <c r="BG791" s="533"/>
      <c r="BH791" s="533"/>
      <c r="BI791" s="500"/>
    </row>
    <row r="792" spans="2:61" x14ac:dyDescent="0.3">
      <c r="B792" s="1"/>
      <c r="D792" s="55"/>
      <c r="AT792" s="500"/>
      <c r="AU792" s="533"/>
      <c r="AV792" s="533"/>
      <c r="AW792" s="533"/>
      <c r="AX792" s="533"/>
      <c r="AY792" s="533"/>
      <c r="AZ792" s="533"/>
      <c r="BA792" s="533"/>
      <c r="BB792" s="533"/>
      <c r="BC792" s="533"/>
      <c r="BD792" s="533"/>
      <c r="BE792" s="533"/>
      <c r="BF792" s="533"/>
      <c r="BG792" s="533"/>
      <c r="BH792" s="533"/>
      <c r="BI792" s="500"/>
    </row>
    <row r="793" spans="2:61" x14ac:dyDescent="0.3">
      <c r="B793" s="1"/>
      <c r="D793" s="55"/>
      <c r="AT793" s="532"/>
      <c r="AU793" s="532"/>
      <c r="AV793" s="532"/>
      <c r="AW793" s="532"/>
      <c r="AX793" s="532"/>
      <c r="AY793" s="532"/>
      <c r="AZ793" s="532"/>
      <c r="BA793" s="532"/>
      <c r="BB793" s="532"/>
      <c r="BC793" s="532"/>
      <c r="BD793" s="532"/>
      <c r="BE793" s="532"/>
      <c r="BF793" s="532"/>
      <c r="BG793" s="532"/>
      <c r="BH793" s="532"/>
      <c r="BI793" s="532"/>
    </row>
    <row r="794" spans="2:61" x14ac:dyDescent="0.3">
      <c r="B794" s="1"/>
      <c r="D794" s="55"/>
    </row>
    <row r="795" spans="2:61" x14ac:dyDescent="0.3">
      <c r="B795" s="1"/>
      <c r="D795" s="55"/>
      <c r="AS795" s="61"/>
      <c r="AT795" s="500"/>
      <c r="AU795" s="500"/>
      <c r="AV795" s="500"/>
      <c r="AW795" s="500"/>
      <c r="AX795" s="500"/>
      <c r="AY795" s="500"/>
      <c r="AZ795" s="500"/>
      <c r="BA795" s="500"/>
      <c r="BB795" s="500"/>
      <c r="BC795" s="500"/>
      <c r="BD795" s="500"/>
      <c r="BE795" s="500"/>
      <c r="BF795" s="500"/>
      <c r="BG795" s="500"/>
      <c r="BH795" s="500"/>
      <c r="BI795" s="500"/>
    </row>
    <row r="796" spans="2:61" x14ac:dyDescent="0.3">
      <c r="B796" s="1"/>
      <c r="D796" s="55"/>
      <c r="AT796" s="500"/>
      <c r="AU796" s="550"/>
      <c r="AV796" s="550"/>
      <c r="AW796" s="550"/>
      <c r="AX796" s="550"/>
      <c r="AY796" s="550"/>
      <c r="AZ796" s="550"/>
      <c r="BA796" s="550"/>
      <c r="BB796" s="550"/>
      <c r="BC796" s="550"/>
      <c r="BD796" s="550"/>
      <c r="BE796" s="550"/>
      <c r="BF796" s="550"/>
      <c r="BG796" s="550"/>
      <c r="BH796" s="550"/>
      <c r="BI796" s="500"/>
    </row>
    <row r="797" spans="2:61" ht="15" thickBot="1" x14ac:dyDescent="0.35">
      <c r="B797" s="1"/>
      <c r="D797" s="55"/>
      <c r="AT797" s="500"/>
      <c r="AU797" s="550"/>
      <c r="AV797" s="610" t="s">
        <v>160</v>
      </c>
      <c r="AW797" s="610"/>
      <c r="AX797" s="610"/>
      <c r="AY797" s="551"/>
      <c r="AZ797" s="551"/>
      <c r="BA797" s="552" t="s">
        <v>23</v>
      </c>
      <c r="BB797" s="553"/>
      <c r="BC797" s="552" t="s">
        <v>3</v>
      </c>
      <c r="BD797" s="553"/>
      <c r="BE797" s="552" t="s">
        <v>20</v>
      </c>
      <c r="BF797" s="553"/>
      <c r="BG797" s="552" t="s">
        <v>21</v>
      </c>
      <c r="BH797" s="550"/>
      <c r="BI797" s="500"/>
    </row>
    <row r="798" spans="2:61" x14ac:dyDescent="0.3">
      <c r="B798" s="1"/>
      <c r="AT798" s="500"/>
      <c r="AU798" s="550"/>
      <c r="AV798" s="551" t="s">
        <v>143</v>
      </c>
      <c r="AW798" s="551"/>
      <c r="AX798" s="551"/>
      <c r="AY798" s="551"/>
      <c r="AZ798" s="551"/>
      <c r="BA798" s="554">
        <f>+BK275</f>
        <v>13351981</v>
      </c>
      <c r="BB798" s="551"/>
      <c r="BC798" s="551"/>
      <c r="BD798" s="551"/>
      <c r="BE798" s="555">
        <f>+N143</f>
        <v>1970617</v>
      </c>
      <c r="BF798" s="551"/>
      <c r="BG798" s="556">
        <f>+BE798/BA798</f>
        <v>0.14758985951223269</v>
      </c>
      <c r="BH798" s="550"/>
      <c r="BI798" s="500"/>
    </row>
    <row r="799" spans="2:61" x14ac:dyDescent="0.3">
      <c r="B799" s="1"/>
      <c r="AT799" s="500"/>
      <c r="AU799" s="550"/>
      <c r="AV799" s="551"/>
      <c r="AW799" s="551"/>
      <c r="AX799" s="551"/>
      <c r="AY799" s="551"/>
      <c r="AZ799" s="551"/>
      <c r="BA799" s="554"/>
      <c r="BB799" s="551"/>
      <c r="BC799" s="551"/>
      <c r="BD799" s="551"/>
      <c r="BE799" s="551"/>
      <c r="BF799" s="551"/>
      <c r="BG799" s="556"/>
      <c r="BH799" s="550"/>
      <c r="BI799" s="500"/>
    </row>
    <row r="800" spans="2:61" x14ac:dyDescent="0.3">
      <c r="B800" s="1"/>
      <c r="AT800" s="500"/>
      <c r="AU800" s="550"/>
      <c r="AV800" s="551" t="s">
        <v>159</v>
      </c>
      <c r="AW800" s="551"/>
      <c r="AX800" s="551"/>
      <c r="AY800" s="551"/>
      <c r="AZ800" s="551"/>
      <c r="BA800" s="554">
        <v>52440389</v>
      </c>
      <c r="BB800" s="551"/>
      <c r="BC800" s="556">
        <f>+(BA800-BA798)/BA798</f>
        <v>2.9275362210296736</v>
      </c>
      <c r="BD800" s="551"/>
      <c r="BE800" s="555">
        <f>+N273</f>
        <v>1462688</v>
      </c>
      <c r="BF800" s="551"/>
      <c r="BG800" s="556">
        <f>+BE800/BA800</f>
        <v>2.7892394162064665E-2</v>
      </c>
      <c r="BH800" s="550"/>
      <c r="BI800" s="500"/>
    </row>
    <row r="801" spans="2:68" x14ac:dyDescent="0.3">
      <c r="B801" s="1"/>
      <c r="AT801" s="500"/>
      <c r="AU801" s="550"/>
      <c r="AV801" s="551"/>
      <c r="AW801" s="551"/>
      <c r="AX801" s="551"/>
      <c r="AY801" s="551"/>
      <c r="AZ801" s="551"/>
      <c r="BA801" s="554"/>
      <c r="BB801" s="551"/>
      <c r="BC801" s="551"/>
      <c r="BD801" s="551"/>
      <c r="BE801" s="551"/>
      <c r="BF801" s="551"/>
      <c r="BG801" s="551"/>
      <c r="BH801" s="550"/>
      <c r="BI801" s="500"/>
    </row>
    <row r="802" spans="2:68" x14ac:dyDescent="0.3">
      <c r="B802" s="1"/>
      <c r="AT802" s="500"/>
      <c r="AU802" s="550"/>
      <c r="AV802" s="631" t="s">
        <v>105</v>
      </c>
      <c r="AW802" s="631"/>
      <c r="AX802" s="631"/>
      <c r="AY802" s="631"/>
      <c r="AZ802" s="551"/>
      <c r="BA802" s="555">
        <f>+BA800-BA798</f>
        <v>39088408</v>
      </c>
      <c r="BB802" s="551"/>
      <c r="BC802" s="551"/>
      <c r="BD802" s="551"/>
      <c r="BE802" s="555">
        <f>+BE800-BE798</f>
        <v>-507929</v>
      </c>
      <c r="BF802" s="551"/>
      <c r="BG802" s="558"/>
      <c r="BH802" s="550"/>
      <c r="BI802" s="500"/>
    </row>
    <row r="803" spans="2:68" x14ac:dyDescent="0.3">
      <c r="B803" s="1"/>
      <c r="AT803" s="500"/>
      <c r="AU803" s="550"/>
      <c r="AV803" s="550"/>
      <c r="AW803" s="550"/>
      <c r="AX803" s="550"/>
      <c r="AY803" s="550"/>
      <c r="AZ803" s="550"/>
      <c r="BA803" s="550"/>
      <c r="BB803" s="550"/>
      <c r="BC803" s="550"/>
      <c r="BD803" s="550"/>
      <c r="BE803" s="550"/>
      <c r="BF803" s="550"/>
      <c r="BG803" s="550"/>
      <c r="BH803" s="550"/>
      <c r="BI803" s="500"/>
    </row>
    <row r="804" spans="2:68" x14ac:dyDescent="0.3">
      <c r="B804" s="1"/>
      <c r="AT804" s="500"/>
      <c r="AU804" s="500"/>
      <c r="AV804" s="500"/>
      <c r="AW804" s="500"/>
      <c r="AX804" s="500"/>
      <c r="AY804" s="500"/>
      <c r="AZ804" s="500"/>
      <c r="BA804" s="500"/>
      <c r="BB804" s="500"/>
      <c r="BC804" s="500"/>
      <c r="BD804" s="500"/>
      <c r="BE804" s="557"/>
      <c r="BF804" s="500"/>
      <c r="BG804" s="507"/>
      <c r="BH804" s="500"/>
      <c r="BI804" s="500"/>
    </row>
    <row r="805" spans="2:68" x14ac:dyDescent="0.3">
      <c r="B805" s="1"/>
    </row>
    <row r="806" spans="2:68" x14ac:dyDescent="0.3">
      <c r="B806" s="1"/>
    </row>
    <row r="807" spans="2:68" x14ac:dyDescent="0.3">
      <c r="B807" s="1"/>
      <c r="H807" s="1">
        <v>4000000</v>
      </c>
      <c r="AR807" s="500"/>
      <c r="AS807" s="500"/>
      <c r="AT807" s="500"/>
      <c r="AU807" s="500"/>
      <c r="AV807" s="500"/>
      <c r="AW807" s="500"/>
      <c r="AX807" s="500"/>
      <c r="AY807" s="500"/>
      <c r="AZ807" s="500"/>
      <c r="BA807" s="500"/>
      <c r="BB807" s="500"/>
      <c r="BC807" s="500"/>
      <c r="BD807" s="500"/>
      <c r="BE807" s="500"/>
      <c r="BF807" s="500"/>
      <c r="BG807" s="500"/>
      <c r="BH807" s="500"/>
      <c r="BI807" s="500"/>
    </row>
    <row r="808" spans="2:68" ht="15.6" x14ac:dyDescent="0.3">
      <c r="B808" s="1"/>
      <c r="H808" s="1"/>
      <c r="AR808" s="500"/>
      <c r="AS808" s="626" t="s">
        <v>170</v>
      </c>
      <c r="AT808" s="626"/>
      <c r="AU808" s="626"/>
      <c r="AV808" s="626"/>
      <c r="AW808" s="626"/>
      <c r="AX808" s="626"/>
      <c r="AY808" s="626"/>
      <c r="AZ808" s="626"/>
      <c r="BA808" s="626"/>
      <c r="BB808" s="626"/>
      <c r="BC808" s="626"/>
      <c r="BD808" s="626"/>
      <c r="BE808" s="626"/>
      <c r="BF808" s="626"/>
      <c r="BG808" s="626"/>
      <c r="BH808" s="626"/>
      <c r="BI808" s="500"/>
    </row>
    <row r="809" spans="2:68" x14ac:dyDescent="0.3">
      <c r="H809" s="1">
        <f>+H807/7</f>
        <v>571428.57142857148</v>
      </c>
      <c r="AR809" s="500"/>
      <c r="AS809" s="533"/>
      <c r="AT809" s="561"/>
      <c r="AU809" s="561"/>
      <c r="AV809" s="561"/>
      <c r="AW809" s="561"/>
      <c r="AX809" s="561"/>
      <c r="AY809" s="561"/>
      <c r="AZ809" s="561"/>
      <c r="BA809" s="561"/>
      <c r="BB809" s="561"/>
      <c r="BC809" s="561"/>
      <c r="BD809" s="561"/>
      <c r="BE809" s="632" t="s">
        <v>166</v>
      </c>
      <c r="BF809" s="561"/>
      <c r="BG809" s="638" t="s">
        <v>167</v>
      </c>
      <c r="BH809" s="533"/>
      <c r="BI809" s="500"/>
    </row>
    <row r="810" spans="2:68" x14ac:dyDescent="0.3">
      <c r="AR810" s="500"/>
      <c r="AS810" s="533"/>
      <c r="AT810" s="608" t="s">
        <v>19</v>
      </c>
      <c r="AU810" s="608"/>
      <c r="AV810" s="608"/>
      <c r="AW810" s="608"/>
      <c r="AX810" s="608"/>
      <c r="AY810" s="608"/>
      <c r="AZ810" s="561"/>
      <c r="BA810" s="560" t="s">
        <v>20</v>
      </c>
      <c r="BB810" s="561"/>
      <c r="BC810" s="560" t="s">
        <v>165</v>
      </c>
      <c r="BD810" s="561"/>
      <c r="BE810" s="633"/>
      <c r="BF810" s="561"/>
      <c r="BG810" s="636"/>
      <c r="BH810" s="533"/>
      <c r="BI810" s="500"/>
    </row>
    <row r="811" spans="2:68" x14ac:dyDescent="0.3">
      <c r="H811" t="s">
        <v>168</v>
      </c>
      <c r="J811">
        <v>28</v>
      </c>
      <c r="N811" s="1">
        <f>+H809*J811</f>
        <v>16000000.000000002</v>
      </c>
      <c r="AR811" s="500"/>
      <c r="AS811" s="533"/>
      <c r="AT811" s="628" t="s">
        <v>162</v>
      </c>
      <c r="AU811" s="628"/>
      <c r="AV811" s="628"/>
      <c r="AW811" s="628"/>
      <c r="AX811" s="628"/>
      <c r="AY811" s="561"/>
      <c r="AZ811" s="561"/>
      <c r="BA811" s="562">
        <f>+H174</f>
        <v>6826001</v>
      </c>
      <c r="BB811" s="561"/>
      <c r="BC811" s="561">
        <v>10</v>
      </c>
      <c r="BD811" s="561"/>
      <c r="BE811" s="563">
        <f>+BA811*BC811</f>
        <v>68260010</v>
      </c>
      <c r="BF811" s="561"/>
      <c r="BG811" s="561"/>
      <c r="BH811" s="533"/>
      <c r="BI811" s="500"/>
      <c r="BP811" s="56">
        <f>+BE811-BA811</f>
        <v>61434009</v>
      </c>
    </row>
    <row r="812" spans="2:68" x14ac:dyDescent="0.3">
      <c r="D812" s="56">
        <f>+N811+N812</f>
        <v>33714285.714285716</v>
      </c>
      <c r="H812" t="s">
        <v>169</v>
      </c>
      <c r="J812">
        <v>31</v>
      </c>
      <c r="N812" s="1">
        <f>+J812*H$809</f>
        <v>17714285.714285716</v>
      </c>
      <c r="AR812" s="500"/>
      <c r="AS812" s="533"/>
      <c r="AT812" s="628" t="s">
        <v>171</v>
      </c>
      <c r="AU812" s="628"/>
      <c r="AV812" s="628"/>
      <c r="AW812" s="628"/>
      <c r="AX812" s="628"/>
      <c r="AY812" s="561"/>
      <c r="AZ812" s="561"/>
      <c r="BA812" s="562">
        <f>+BA824-BA811</f>
        <v>3109228</v>
      </c>
      <c r="BB812" s="561"/>
      <c r="BC812" s="561">
        <v>5</v>
      </c>
      <c r="BD812" s="561"/>
      <c r="BE812" s="563">
        <f>+BA812*BC812</f>
        <v>15546140</v>
      </c>
      <c r="BF812" s="561"/>
      <c r="BG812" s="561"/>
      <c r="BH812" s="533"/>
      <c r="BI812" s="500"/>
      <c r="BP812" s="56">
        <f>+BE812-BA812</f>
        <v>12436912</v>
      </c>
    </row>
    <row r="813" spans="2:68" x14ac:dyDescent="0.3">
      <c r="D813" s="56">
        <f>+D812+N813</f>
        <v>50857142.857142866</v>
      </c>
      <c r="H813" t="s">
        <v>138</v>
      </c>
      <c r="J813">
        <v>30</v>
      </c>
      <c r="N813" s="1">
        <f>+J813*H$809</f>
        <v>17142857.142857146</v>
      </c>
      <c r="AR813" s="500"/>
      <c r="AS813" s="533"/>
      <c r="AT813" s="628" t="s">
        <v>163</v>
      </c>
      <c r="AU813" s="628"/>
      <c r="AV813" s="628"/>
      <c r="AW813" s="628"/>
      <c r="AX813" s="628"/>
      <c r="AY813" s="628"/>
      <c r="AZ813" s="628"/>
      <c r="BA813" s="562">
        <f>+BA826-BA824</f>
        <v>16784558</v>
      </c>
      <c r="BB813" s="561"/>
      <c r="BC813" s="561">
        <v>1</v>
      </c>
      <c r="BD813" s="561"/>
      <c r="BE813" s="563">
        <f>+BC813*BA813</f>
        <v>16784558</v>
      </c>
      <c r="BF813" s="561"/>
      <c r="BG813" s="561"/>
      <c r="BH813" s="533"/>
      <c r="BI813" s="500"/>
      <c r="BP813" s="56">
        <f>+BE813-BA813</f>
        <v>0</v>
      </c>
    </row>
    <row r="814" spans="2:68" x14ac:dyDescent="0.3">
      <c r="D814" s="56">
        <f>+D813+N814</f>
        <v>68571428.571428582</v>
      </c>
      <c r="H814" t="s">
        <v>139</v>
      </c>
      <c r="J814">
        <v>31</v>
      </c>
      <c r="N814" s="1">
        <f>+J814*H$809</f>
        <v>17714285.714285716</v>
      </c>
      <c r="AR814" s="500"/>
      <c r="AS814" s="533"/>
      <c r="AT814" s="569" t="s">
        <v>183</v>
      </c>
      <c r="AU814" s="561"/>
      <c r="AV814" s="561"/>
      <c r="AW814" s="561"/>
      <c r="AX814" s="561"/>
      <c r="AY814" s="561"/>
      <c r="AZ814" s="561"/>
      <c r="BA814" s="562">
        <f>SUM(D328:D386)</f>
        <v>4197929</v>
      </c>
      <c r="BB814" s="561"/>
      <c r="BC814" s="561">
        <v>1</v>
      </c>
      <c r="BD814" s="561"/>
      <c r="BE814" s="563">
        <f>+BC814*BA814</f>
        <v>4197929</v>
      </c>
      <c r="BF814" s="561"/>
      <c r="BG814" s="561"/>
      <c r="BH814" s="533"/>
      <c r="BI814" s="500"/>
      <c r="BP814" s="56">
        <f>+BE814-BA814</f>
        <v>0</v>
      </c>
    </row>
    <row r="815" spans="2:68" x14ac:dyDescent="0.3">
      <c r="D815" s="56"/>
      <c r="N815" s="1"/>
      <c r="AR815" s="500"/>
      <c r="AS815" s="533"/>
      <c r="AT815" s="569" t="s">
        <v>188</v>
      </c>
      <c r="AU815" s="561"/>
      <c r="AV815" s="561"/>
      <c r="AW815" s="561"/>
      <c r="AX815" s="561"/>
      <c r="AY815" s="561"/>
      <c r="AZ815" s="561"/>
      <c r="BA815" s="562">
        <f>SUM(D387:D509)</f>
        <v>4225210</v>
      </c>
      <c r="BB815" s="561"/>
      <c r="BC815" s="561">
        <v>1</v>
      </c>
      <c r="BD815" s="561"/>
      <c r="BE815" s="563">
        <f>+BC815*BA815</f>
        <v>4225210</v>
      </c>
      <c r="BF815" s="561"/>
      <c r="BG815" s="561"/>
      <c r="BH815" s="533"/>
      <c r="BI815" s="500"/>
      <c r="BP815" s="56"/>
    </row>
    <row r="816" spans="2:68" x14ac:dyDescent="0.3">
      <c r="AR816" s="500"/>
      <c r="AS816" s="533"/>
      <c r="AT816" s="628" t="s">
        <v>189</v>
      </c>
      <c r="AU816" s="628"/>
      <c r="AV816" s="628"/>
      <c r="AW816" s="628"/>
      <c r="AX816" s="628"/>
      <c r="AY816" s="628"/>
      <c r="AZ816" s="628"/>
      <c r="BA816" s="585">
        <f>SUM(D510:D635)</f>
        <v>11511436</v>
      </c>
      <c r="BB816" s="561"/>
      <c r="BC816" s="561"/>
      <c r="BD816" s="561"/>
      <c r="BE816" s="563"/>
      <c r="BF816" s="561"/>
      <c r="BG816" s="561"/>
      <c r="BH816" s="533"/>
      <c r="BI816" s="500"/>
      <c r="BP816" s="56">
        <f>+BA814-BA815</f>
        <v>-27281</v>
      </c>
    </row>
    <row r="817" spans="4:75" ht="15" thickBot="1" x14ac:dyDescent="0.35">
      <c r="D817" s="56">
        <f>+BE817+D814</f>
        <v>177585275.5714286</v>
      </c>
      <c r="H817" s="59">
        <f>+D817/320000000</f>
        <v>0.55495398616071434</v>
      </c>
      <c r="AR817" s="500"/>
      <c r="AS817" s="533"/>
      <c r="AT817" s="561"/>
      <c r="AU817" s="561"/>
      <c r="AV817" s="561"/>
      <c r="AW817" s="561"/>
      <c r="AX817" s="561"/>
      <c r="AY817" s="561"/>
      <c r="AZ817" s="561"/>
      <c r="BA817" s="564">
        <f>SUM(BA811:BA816)</f>
        <v>46654362</v>
      </c>
      <c r="BB817" s="561"/>
      <c r="BC817" s="561"/>
      <c r="BD817" s="561"/>
      <c r="BE817" s="564">
        <f>SUM(BE811:BE816)</f>
        <v>109013847</v>
      </c>
      <c r="BF817" s="561"/>
      <c r="BG817" s="565">
        <f>+BE817/320000000</f>
        <v>0.34066827187499998</v>
      </c>
      <c r="BH817" s="533"/>
      <c r="BI817" s="500"/>
      <c r="BP817" s="59">
        <f>+BP816/BA814</f>
        <v>-6.4986806589630271E-3</v>
      </c>
    </row>
    <row r="818" spans="4:75" ht="15" thickTop="1" x14ac:dyDescent="0.3">
      <c r="D818" s="56"/>
      <c r="H818" s="59"/>
      <c r="AR818" s="500"/>
      <c r="AS818" s="533"/>
      <c r="AT818" s="575" t="s">
        <v>185</v>
      </c>
      <c r="AU818" s="561"/>
      <c r="AV818" s="561"/>
      <c r="AW818" s="561"/>
      <c r="AX818" s="561"/>
      <c r="AY818" s="561"/>
      <c r="AZ818" s="561"/>
      <c r="BA818" s="484">
        <f>+BY838</f>
        <v>0.61144144144144141</v>
      </c>
      <c r="BB818" s="561"/>
      <c r="BC818" s="561"/>
      <c r="BD818" s="561"/>
      <c r="BE818" s="574"/>
      <c r="BF818" s="561"/>
      <c r="BG818" s="484"/>
      <c r="BH818" s="533"/>
      <c r="BI818" s="500"/>
      <c r="BP818" s="59"/>
    </row>
    <row r="819" spans="4:75" x14ac:dyDescent="0.3">
      <c r="D819" s="56"/>
      <c r="H819" s="59"/>
      <c r="AR819" s="500"/>
      <c r="AS819" s="533"/>
      <c r="AT819" s="575" t="s">
        <v>187</v>
      </c>
      <c r="AU819" s="561"/>
      <c r="AV819" s="561"/>
      <c r="AW819" s="561"/>
      <c r="AX819" s="561"/>
      <c r="AY819" s="561"/>
      <c r="AZ819" s="561"/>
      <c r="BA819" s="576">
        <f>+BA817*BA818</f>
        <v>28526410.350810811</v>
      </c>
      <c r="BB819" s="561"/>
      <c r="BC819" s="561"/>
      <c r="BD819" s="561"/>
      <c r="BE819" s="574"/>
      <c r="BF819" s="561"/>
      <c r="BG819" s="484"/>
      <c r="BH819" s="533"/>
      <c r="BI819" s="500"/>
      <c r="BP819" s="59"/>
    </row>
    <row r="820" spans="4:75" ht="15" thickBot="1" x14ac:dyDescent="0.35">
      <c r="D820" s="56"/>
      <c r="H820" s="59"/>
      <c r="AR820" s="500"/>
      <c r="AS820" s="533"/>
      <c r="AT820" s="575" t="s">
        <v>186</v>
      </c>
      <c r="AU820" s="561"/>
      <c r="AV820" s="561"/>
      <c r="AW820" s="561"/>
      <c r="AX820" s="561"/>
      <c r="AY820" s="561"/>
      <c r="AZ820" s="561"/>
      <c r="BA820" s="564">
        <f>+BA817-BA819</f>
        <v>18127951.649189189</v>
      </c>
      <c r="BB820" s="561"/>
      <c r="BC820" s="561"/>
      <c r="BD820" s="561"/>
      <c r="BE820" s="574"/>
      <c r="BF820" s="561"/>
      <c r="BG820" s="484"/>
      <c r="BH820" s="533"/>
      <c r="BI820" s="500"/>
      <c r="BP820" s="59"/>
    </row>
    <row r="821" spans="4:75" ht="15" thickTop="1" x14ac:dyDescent="0.3">
      <c r="AR821" s="500"/>
      <c r="AS821" s="533"/>
      <c r="AT821" s="561"/>
      <c r="AU821" s="561"/>
      <c r="AV821" s="561"/>
      <c r="AW821" s="561"/>
      <c r="AX821" s="561"/>
      <c r="AY821" s="561"/>
      <c r="AZ821" s="561"/>
      <c r="BA821" s="561"/>
      <c r="BB821" s="561"/>
      <c r="BC821" s="561"/>
      <c r="BD821" s="561"/>
      <c r="BE821" s="561"/>
      <c r="BF821" s="561"/>
      <c r="BG821" s="561"/>
      <c r="BH821" s="533"/>
      <c r="BI821" s="500"/>
      <c r="BP821">
        <v>35761323</v>
      </c>
      <c r="BR821" s="56">
        <f>+BA817-BP821</f>
        <v>10893039</v>
      </c>
    </row>
    <row r="822" spans="4:75" x14ac:dyDescent="0.3">
      <c r="AR822" s="500"/>
      <c r="AS822" s="500"/>
      <c r="AT822" s="500"/>
      <c r="AU822" s="500"/>
      <c r="AV822" s="500"/>
      <c r="AW822" s="500"/>
      <c r="AX822" s="500"/>
      <c r="AY822" s="500"/>
      <c r="AZ822" s="500"/>
      <c r="BA822" s="500"/>
      <c r="BB822" s="500"/>
      <c r="BC822" s="500"/>
      <c r="BD822" s="500"/>
      <c r="BE822" s="500"/>
      <c r="BF822" s="500"/>
      <c r="BG822" s="500"/>
      <c r="BH822" s="500"/>
      <c r="BI822" s="500"/>
    </row>
    <row r="823" spans="4:75" x14ac:dyDescent="0.3">
      <c r="BP823" s="586">
        <v>221538504.58886749</v>
      </c>
      <c r="BQ823" s="587"/>
      <c r="BR823" s="587"/>
      <c r="BS823" s="587"/>
      <c r="BT823" s="587"/>
    </row>
    <row r="824" spans="4:75" x14ac:dyDescent="0.3">
      <c r="AV824" t="s">
        <v>153</v>
      </c>
      <c r="BA824" s="56">
        <f>+H235</f>
        <v>9935229</v>
      </c>
    </row>
    <row r="826" spans="4:75" x14ac:dyDescent="0.3">
      <c r="AV826" t="s">
        <v>164</v>
      </c>
      <c r="BA826" s="56">
        <f>+H327</f>
        <v>26719787</v>
      </c>
    </row>
    <row r="827" spans="4:75" x14ac:dyDescent="0.3">
      <c r="BA827" s="56"/>
    </row>
    <row r="828" spans="4:75" x14ac:dyDescent="0.3">
      <c r="AR828" s="500"/>
      <c r="AS828" s="500"/>
      <c r="AT828" s="500"/>
      <c r="AU828" s="500"/>
      <c r="AV828" s="500"/>
      <c r="AW828" s="500"/>
      <c r="AX828" s="500"/>
      <c r="AY828" s="500"/>
      <c r="AZ828" s="500"/>
      <c r="BA828" s="557"/>
      <c r="BB828" s="500"/>
      <c r="BC828" s="500"/>
      <c r="BD828" s="500"/>
      <c r="BE828" s="500"/>
      <c r="BF828" s="500"/>
      <c r="BG828" s="500"/>
      <c r="BH828" s="500"/>
      <c r="BI828" s="500"/>
      <c r="BJ828" s="500"/>
      <c r="BK828" s="500"/>
      <c r="BL828" s="500"/>
      <c r="BM828" s="500"/>
      <c r="BN828" s="500"/>
      <c r="BO828" s="500"/>
      <c r="BP828" s="500"/>
      <c r="BQ828" s="500"/>
      <c r="BR828" s="500"/>
      <c r="BS828" s="500"/>
      <c r="BT828" s="500"/>
      <c r="BU828" s="500"/>
      <c r="BV828" s="500"/>
      <c r="BW828" s="500"/>
    </row>
    <row r="829" spans="4:75" ht="14.4" customHeight="1" x14ac:dyDescent="0.3">
      <c r="AR829" s="500"/>
      <c r="AS829" s="533"/>
      <c r="AT829" s="608" t="s">
        <v>176</v>
      </c>
      <c r="AU829" s="608"/>
      <c r="AV829" s="608"/>
      <c r="AW829" s="608"/>
      <c r="AX829" s="608"/>
      <c r="AY829" s="608"/>
      <c r="AZ829" s="608"/>
      <c r="BA829" s="608"/>
      <c r="BB829" s="608"/>
      <c r="BC829" s="608"/>
      <c r="BD829" s="608"/>
      <c r="BE829" s="608"/>
      <c r="BF829" s="608"/>
      <c r="BG829" s="608"/>
      <c r="BH829" s="608"/>
      <c r="BI829" s="608"/>
      <c r="BJ829" s="608"/>
      <c r="BK829" s="608"/>
      <c r="BL829" s="608"/>
      <c r="BM829" s="608"/>
      <c r="BN829" s="608"/>
      <c r="BO829" s="608"/>
      <c r="BP829" s="608"/>
      <c r="BQ829" s="608"/>
      <c r="BR829" s="608"/>
      <c r="BS829" s="608"/>
      <c r="BT829" s="608"/>
      <c r="BU829" s="608"/>
      <c r="BV829" s="608"/>
      <c r="BW829" s="500"/>
    </row>
    <row r="830" spans="4:75" ht="14.4" customHeight="1" x14ac:dyDescent="0.3">
      <c r="AR830" s="500"/>
      <c r="AS830" s="533"/>
      <c r="AT830" s="533"/>
      <c r="AU830" s="533"/>
      <c r="AV830" s="533"/>
      <c r="AW830" s="533"/>
      <c r="AX830" s="533"/>
      <c r="AY830" s="533"/>
      <c r="AZ830" s="533"/>
      <c r="BA830" s="629" t="s">
        <v>172</v>
      </c>
      <c r="BB830" s="629"/>
      <c r="BC830" s="629"/>
      <c r="BD830" s="629"/>
      <c r="BE830" s="629"/>
      <c r="BF830" s="561"/>
      <c r="BG830" s="608" t="s">
        <v>180</v>
      </c>
      <c r="BH830" s="608"/>
      <c r="BI830" s="608"/>
      <c r="BJ830" s="608"/>
      <c r="BK830" s="608"/>
      <c r="BL830" s="608"/>
      <c r="BM830" s="608"/>
      <c r="BN830" s="608"/>
      <c r="BO830" s="608"/>
      <c r="BP830" s="608"/>
      <c r="BQ830" s="533"/>
      <c r="BR830" s="635" t="s">
        <v>176</v>
      </c>
      <c r="BS830" s="635"/>
      <c r="BT830" s="635"/>
      <c r="BU830" s="635"/>
      <c r="BV830" s="635"/>
      <c r="BW830" s="500"/>
    </row>
    <row r="831" spans="4:75" x14ac:dyDescent="0.3">
      <c r="AR831" s="500"/>
      <c r="AS831" s="533"/>
      <c r="AT831" s="533"/>
      <c r="AU831" s="533"/>
      <c r="AV831" s="533"/>
      <c r="AW831" s="533"/>
      <c r="AX831" s="533"/>
      <c r="AY831" s="533"/>
      <c r="AZ831" s="533"/>
      <c r="BA831" s="570" t="s">
        <v>177</v>
      </c>
      <c r="BB831" s="571"/>
      <c r="BC831" s="572" t="s">
        <v>182</v>
      </c>
      <c r="BD831" s="571"/>
      <c r="BE831" s="572" t="s">
        <v>178</v>
      </c>
      <c r="BF831" s="561"/>
      <c r="BG831" s="570"/>
      <c r="BH831" s="571"/>
      <c r="BI831" s="630"/>
      <c r="BJ831" s="630"/>
      <c r="BK831" s="630"/>
      <c r="BL831" s="630"/>
      <c r="BM831" s="630"/>
      <c r="BN831" s="630"/>
      <c r="BO831" s="473"/>
      <c r="BP831" s="572"/>
      <c r="BQ831" s="533"/>
      <c r="BR831" s="636"/>
      <c r="BS831" s="636"/>
      <c r="BT831" s="636"/>
      <c r="BU831" s="636"/>
      <c r="BV831" s="636"/>
      <c r="BW831" s="500"/>
    </row>
    <row r="832" spans="4:75" x14ac:dyDescent="0.3">
      <c r="AR832" s="500"/>
      <c r="AS832" s="533"/>
      <c r="AT832" s="533"/>
      <c r="AU832" s="533"/>
      <c r="AV832" s="533"/>
      <c r="AW832" s="533"/>
      <c r="AX832" s="533"/>
      <c r="AY832" s="533"/>
      <c r="AZ832" s="533"/>
      <c r="BA832" s="568" t="s">
        <v>173</v>
      </c>
      <c r="BB832" s="566"/>
      <c r="BC832" s="568" t="s">
        <v>175</v>
      </c>
      <c r="BD832" s="566"/>
      <c r="BE832" s="568" t="s">
        <v>174</v>
      </c>
      <c r="BF832" s="561"/>
      <c r="BG832" s="567" t="s">
        <v>180</v>
      </c>
      <c r="BH832" s="561"/>
      <c r="BI832" s="595" t="s">
        <v>184</v>
      </c>
      <c r="BJ832" s="595"/>
      <c r="BK832" s="595"/>
      <c r="BL832" s="595"/>
      <c r="BM832" s="595"/>
      <c r="BN832" s="595"/>
      <c r="BO832" s="561"/>
      <c r="BP832" s="568" t="s">
        <v>181</v>
      </c>
      <c r="BQ832" s="533"/>
      <c r="BR832" s="637" t="s">
        <v>179</v>
      </c>
      <c r="BS832" s="637"/>
      <c r="BT832" s="637"/>
      <c r="BU832" s="637"/>
      <c r="BV832" s="637"/>
      <c r="BW832" s="500"/>
    </row>
    <row r="833" spans="42:90" x14ac:dyDescent="0.3">
      <c r="AR833" s="500"/>
      <c r="AS833" s="533"/>
      <c r="AT833" s="628" t="s">
        <v>162</v>
      </c>
      <c r="AU833" s="628"/>
      <c r="AV833" s="628"/>
      <c r="AW833" s="628"/>
      <c r="AX833" s="628"/>
      <c r="AY833" s="561"/>
      <c r="AZ833" s="561"/>
      <c r="BA833" s="562">
        <f>+BA811</f>
        <v>6826001</v>
      </c>
      <c r="BB833" s="561"/>
      <c r="BC833" s="562">
        <f>+BE833-BA833</f>
        <v>61434009</v>
      </c>
      <c r="BD833" s="561"/>
      <c r="BE833" s="562">
        <f>+BE811</f>
        <v>68260010</v>
      </c>
      <c r="BF833" s="533"/>
      <c r="BG833" s="563">
        <v>0</v>
      </c>
      <c r="BH833" s="563"/>
      <c r="BI833" s="563"/>
      <c r="BJ833" s="563"/>
      <c r="BK833" s="563"/>
      <c r="BL833" s="563"/>
      <c r="BM833" s="563"/>
      <c r="BN833" s="563">
        <f>+BG833</f>
        <v>0</v>
      </c>
      <c r="BO833" s="563"/>
      <c r="BP833" s="563">
        <f>+BN833*0.5</f>
        <v>0</v>
      </c>
      <c r="BQ833" s="561"/>
      <c r="BR833" s="586">
        <f t="shared" ref="BR833:BR838" si="1407">+BE833+BP833</f>
        <v>68260010</v>
      </c>
      <c r="BS833" s="587"/>
      <c r="BT833" s="587"/>
      <c r="BU833" s="587"/>
      <c r="BV833" s="587"/>
      <c r="BW833" s="500"/>
      <c r="CA833" s="56">
        <f>+BR833</f>
        <v>68260010</v>
      </c>
    </row>
    <row r="834" spans="42:90" x14ac:dyDescent="0.3">
      <c r="AR834" s="500"/>
      <c r="AS834" s="533"/>
      <c r="AT834" s="628" t="s">
        <v>171</v>
      </c>
      <c r="AU834" s="628"/>
      <c r="AV834" s="628"/>
      <c r="AW834" s="628"/>
      <c r="AX834" s="628"/>
      <c r="AY834" s="561"/>
      <c r="AZ834" s="561"/>
      <c r="BA834" s="562">
        <f>+BA833+BA812</f>
        <v>9935229</v>
      </c>
      <c r="BB834" s="561"/>
      <c r="BC834" s="562">
        <f>+BE834-BA834</f>
        <v>73870921</v>
      </c>
      <c r="BD834" s="561"/>
      <c r="BE834" s="562">
        <f>+BE833+BE812</f>
        <v>83806150</v>
      </c>
      <c r="BF834" s="533"/>
      <c r="BG834" s="563">
        <v>0</v>
      </c>
      <c r="BH834" s="563"/>
      <c r="BI834" s="563"/>
      <c r="BJ834" s="563"/>
      <c r="BK834" s="563"/>
      <c r="BL834" s="563"/>
      <c r="BM834" s="563"/>
      <c r="BN834" s="563">
        <f>+BN833+BG834</f>
        <v>0</v>
      </c>
      <c r="BO834" s="563"/>
      <c r="BP834" s="563">
        <f>+BN834*0.5</f>
        <v>0</v>
      </c>
      <c r="BQ834" s="561"/>
      <c r="BR834" s="586">
        <f t="shared" si="1407"/>
        <v>83806150</v>
      </c>
      <c r="BS834" s="587"/>
      <c r="BT834" s="587"/>
      <c r="BU834" s="587"/>
      <c r="BV834" s="587"/>
      <c r="BW834" s="500"/>
    </row>
    <row r="835" spans="42:90" x14ac:dyDescent="0.3">
      <c r="AR835" s="500"/>
      <c r="AS835" s="533"/>
      <c r="AT835" s="628" t="s">
        <v>163</v>
      </c>
      <c r="AU835" s="628"/>
      <c r="AV835" s="628"/>
      <c r="AW835" s="628"/>
      <c r="AX835" s="628"/>
      <c r="AY835" s="628"/>
      <c r="AZ835" s="628"/>
      <c r="BA835" s="562">
        <f>+BA834+BA813</f>
        <v>26719787</v>
      </c>
      <c r="BB835" s="561"/>
      <c r="BC835" s="562">
        <f>(+BE835-BA835)*(1-0.2)</f>
        <v>59096736.800000004</v>
      </c>
      <c r="BD835" s="561"/>
      <c r="BE835" s="562">
        <f>+BE834+BE813</f>
        <v>100590708</v>
      </c>
      <c r="BF835" s="533"/>
      <c r="BG835" s="563">
        <f>13400000+5660000</f>
        <v>19060000</v>
      </c>
      <c r="BH835" s="563"/>
      <c r="BI835" s="588"/>
      <c r="BJ835" s="588"/>
      <c r="BK835" s="588"/>
      <c r="BL835" s="588"/>
      <c r="BM835" s="588"/>
      <c r="BN835" s="588"/>
      <c r="BO835" s="563"/>
      <c r="BP835" s="563">
        <f>+BG835</f>
        <v>19060000</v>
      </c>
      <c r="BQ835" s="561"/>
      <c r="BR835" s="586">
        <f t="shared" si="1407"/>
        <v>119650708</v>
      </c>
      <c r="BS835" s="587"/>
      <c r="BT835" s="587"/>
      <c r="BU835" s="587"/>
      <c r="BV835" s="587"/>
      <c r="BW835" s="500"/>
    </row>
    <row r="836" spans="42:90" x14ac:dyDescent="0.3">
      <c r="AR836" s="500"/>
      <c r="AS836" s="533"/>
      <c r="AT836" s="569" t="s">
        <v>183</v>
      </c>
      <c r="AU836" s="561"/>
      <c r="AV836" s="561"/>
      <c r="AW836" s="561"/>
      <c r="AX836" s="561"/>
      <c r="AY836" s="561"/>
      <c r="AZ836" s="561"/>
      <c r="BA836" s="562">
        <f>+BA835+BA814</f>
        <v>30917716</v>
      </c>
      <c r="BB836" s="561"/>
      <c r="BC836" s="562">
        <f>(+BE836-BA836)*(1-0.34)</f>
        <v>48754807.859999992</v>
      </c>
      <c r="BD836" s="561"/>
      <c r="BE836" s="562">
        <f>+BE835+BE814</f>
        <v>104788637</v>
      </c>
      <c r="BF836" s="533"/>
      <c r="BG836" s="563">
        <f>53420000-BG835</f>
        <v>34360000</v>
      </c>
      <c r="BH836" s="563"/>
      <c r="BI836" s="588"/>
      <c r="BJ836" s="588"/>
      <c r="BK836" s="588"/>
      <c r="BL836" s="588"/>
      <c r="BM836" s="588"/>
      <c r="BN836" s="588"/>
      <c r="BO836" s="563"/>
      <c r="BP836" s="563">
        <f>+BP835+BG836</f>
        <v>53420000</v>
      </c>
      <c r="BQ836" s="561"/>
      <c r="BR836" s="586">
        <f t="shared" si="1407"/>
        <v>158208637</v>
      </c>
      <c r="BS836" s="587"/>
      <c r="BT836" s="587"/>
      <c r="BU836" s="587"/>
      <c r="BV836" s="587"/>
      <c r="BW836" s="500"/>
    </row>
    <row r="837" spans="42:90" x14ac:dyDescent="0.3">
      <c r="AR837" s="500"/>
      <c r="AS837" s="533"/>
      <c r="AT837" s="569" t="s">
        <v>188</v>
      </c>
      <c r="AU837" s="561"/>
      <c r="AV837" s="561"/>
      <c r="AW837" s="561"/>
      <c r="AX837" s="561"/>
      <c r="AY837" s="561"/>
      <c r="AZ837" s="561"/>
      <c r="BA837" s="562">
        <v>17702720</v>
      </c>
      <c r="BB837" s="561"/>
      <c r="BC837" s="562">
        <v>36659557</v>
      </c>
      <c r="BD837" s="561"/>
      <c r="BE837" s="562">
        <f>+BA837+BC837</f>
        <v>54362277</v>
      </c>
      <c r="BF837" s="533"/>
      <c r="BG837" s="563">
        <f>164760000-BP836</f>
        <v>111340000</v>
      </c>
      <c r="BH837" s="563"/>
      <c r="BI837" s="588"/>
      <c r="BJ837" s="588"/>
      <c r="BK837" s="588"/>
      <c r="BL837" s="588"/>
      <c r="BM837" s="588"/>
      <c r="BN837" s="588"/>
      <c r="BO837" s="563"/>
      <c r="BP837" s="563">
        <f>+BP836+BG837</f>
        <v>164760000</v>
      </c>
      <c r="BQ837" s="561"/>
      <c r="BR837" s="586">
        <f t="shared" si="1407"/>
        <v>219122277</v>
      </c>
      <c r="BS837" s="587"/>
      <c r="BT837" s="587"/>
      <c r="BU837" s="587"/>
      <c r="BV837" s="587"/>
      <c r="BW837" s="500"/>
      <c r="CL837" s="1">
        <v>333000000</v>
      </c>
    </row>
    <row r="838" spans="42:90" x14ac:dyDescent="0.3">
      <c r="AR838" s="500"/>
      <c r="AS838" s="533"/>
      <c r="AT838" s="569" t="s">
        <v>189</v>
      </c>
      <c r="AU838" s="561"/>
      <c r="AV838" s="561"/>
      <c r="AW838" s="561"/>
      <c r="AX838" s="561"/>
      <c r="AY838" s="561"/>
      <c r="AZ838" s="561"/>
      <c r="BA838" s="562">
        <f>+BA820</f>
        <v>18127951.649189189</v>
      </c>
      <c r="BB838" s="561"/>
      <c r="BC838" s="562">
        <f>+BC834*BY838</f>
        <v>45167742.416846842</v>
      </c>
      <c r="BD838" s="561"/>
      <c r="BE838" s="562">
        <f>+BA838+BC838</f>
        <v>63295694.066036031</v>
      </c>
      <c r="BF838" s="533"/>
      <c r="BG838" s="563">
        <f>203610000-BP837</f>
        <v>38850000</v>
      </c>
      <c r="BH838" s="563"/>
      <c r="BI838" s="588"/>
      <c r="BJ838" s="588"/>
      <c r="BK838" s="588"/>
      <c r="BL838" s="588"/>
      <c r="BM838" s="588"/>
      <c r="BN838" s="588"/>
      <c r="BO838" s="563"/>
      <c r="BP838" s="563">
        <f>+BP837+BG838</f>
        <v>203610000</v>
      </c>
      <c r="BQ838" s="561"/>
      <c r="BR838" s="586">
        <f t="shared" si="1407"/>
        <v>266905694.06603605</v>
      </c>
      <c r="BS838" s="586"/>
      <c r="BT838" s="586"/>
      <c r="BU838" s="586"/>
      <c r="BV838" s="586"/>
      <c r="BW838" s="500"/>
      <c r="BY838" s="59">
        <f>+BP838/CL837</f>
        <v>0.61144144144144141</v>
      </c>
      <c r="CL838" s="1"/>
    </row>
    <row r="839" spans="42:90" x14ac:dyDescent="0.3">
      <c r="AR839" s="500"/>
      <c r="AS839" s="500"/>
      <c r="AT839" s="500"/>
      <c r="AU839" s="500"/>
      <c r="AV839" s="500"/>
      <c r="AW839" s="500"/>
      <c r="AX839" s="500"/>
      <c r="AY839" s="500"/>
      <c r="AZ839" s="500"/>
      <c r="BA839" s="500"/>
      <c r="BB839" s="500"/>
      <c r="BC839" s="500"/>
      <c r="BD839" s="500"/>
      <c r="BE839" s="500"/>
      <c r="BF839" s="500"/>
      <c r="BG839" s="500"/>
      <c r="BH839" s="500"/>
      <c r="BI839" s="500"/>
      <c r="BJ839" s="500"/>
      <c r="BK839" s="500"/>
      <c r="BL839" s="500"/>
      <c r="BM839" s="500"/>
      <c r="BN839" s="500"/>
      <c r="BO839" s="500"/>
      <c r="BP839" s="500"/>
      <c r="BQ839" s="500"/>
      <c r="BR839" s="500"/>
      <c r="BS839" s="500"/>
      <c r="BT839" s="500"/>
      <c r="BU839" s="500"/>
      <c r="BV839" s="500"/>
      <c r="BW839" s="500"/>
      <c r="CL839" s="59">
        <f>+BR838/CL837</f>
        <v>0.80151860079890702</v>
      </c>
    </row>
    <row r="841" spans="42:90" x14ac:dyDescent="0.3">
      <c r="BA841" s="56">
        <f>+BR837+BA819</f>
        <v>247648687.35081083</v>
      </c>
      <c r="BC841" s="59">
        <f>+BA841/CL837</f>
        <v>0.74368975180423669</v>
      </c>
      <c r="BE841" s="56"/>
      <c r="BG841" s="1">
        <v>202530000</v>
      </c>
      <c r="BP841" s="1">
        <f>+(BP838-BP837)/2</f>
        <v>19425000</v>
      </c>
      <c r="CL841" s="56">
        <f>+CL837-BR837</f>
        <v>113877723</v>
      </c>
    </row>
    <row r="842" spans="42:90" x14ac:dyDescent="0.3">
      <c r="BG842" s="56">
        <f>+BP838-BG841</f>
        <v>1080000</v>
      </c>
      <c r="BP842" s="56">
        <v>1800000</v>
      </c>
    </row>
    <row r="843" spans="42:90" ht="15" thickBot="1" x14ac:dyDescent="0.35">
      <c r="BP843" s="578">
        <f>+BP841-BP842</f>
        <v>17625000</v>
      </c>
    </row>
    <row r="844" spans="42:90" ht="15" thickTop="1" x14ac:dyDescent="0.3">
      <c r="CL844" s="59">
        <f>+BP837/CL837</f>
        <v>0.49477477477477477</v>
      </c>
    </row>
    <row r="846" spans="42:90" x14ac:dyDescent="0.3">
      <c r="BE846" s="500"/>
      <c r="BF846" s="500"/>
      <c r="BG846" s="500"/>
      <c r="BH846" s="500"/>
      <c r="BI846" s="500"/>
      <c r="BJ846" s="500"/>
      <c r="BK846" s="500"/>
      <c r="BL846" s="500"/>
      <c r="BM846" s="500"/>
      <c r="BN846" s="500"/>
      <c r="BO846" s="500"/>
      <c r="BP846" s="500"/>
      <c r="BQ846" s="500"/>
      <c r="BR846" s="500"/>
      <c r="BS846" s="500"/>
      <c r="BT846" s="500"/>
      <c r="BU846" s="500"/>
      <c r="BV846" s="500"/>
      <c r="BW846" s="500"/>
      <c r="BX846" s="500"/>
      <c r="BY846" s="500"/>
    </row>
    <row r="847" spans="42:90" x14ac:dyDescent="0.3">
      <c r="BE847" s="500"/>
      <c r="BF847" s="500"/>
      <c r="BG847" s="500"/>
      <c r="BH847" s="500"/>
      <c r="BI847" s="500"/>
      <c r="BJ847" s="500"/>
      <c r="BK847" s="500"/>
      <c r="BL847" s="500"/>
      <c r="BM847" s="500"/>
      <c r="BN847" s="500"/>
      <c r="BO847" s="500"/>
      <c r="BP847" s="500"/>
      <c r="BQ847" s="500"/>
      <c r="BR847" s="500"/>
      <c r="BS847" s="500"/>
      <c r="BT847" s="500"/>
      <c r="BU847" s="500"/>
      <c r="BV847" s="500"/>
      <c r="BW847" s="500"/>
      <c r="BX847" s="500"/>
      <c r="BY847" s="500"/>
    </row>
    <row r="848" spans="42:90" x14ac:dyDescent="0.3">
      <c r="AP848" s="1">
        <v>1500000</v>
      </c>
      <c r="BE848" s="500"/>
      <c r="BF848" s="500"/>
      <c r="BG848" s="500"/>
      <c r="BH848" s="500"/>
      <c r="BI848" s="500"/>
      <c r="BJ848" s="500"/>
      <c r="BK848" s="500"/>
      <c r="BL848" s="500"/>
      <c r="BM848" s="500"/>
      <c r="BN848" s="500"/>
      <c r="BO848" s="500"/>
      <c r="BP848" s="500"/>
      <c r="BQ848" s="500"/>
      <c r="BR848" s="500"/>
      <c r="BS848" s="500"/>
      <c r="BT848" s="500"/>
      <c r="BU848" s="500"/>
      <c r="BV848" s="500"/>
      <c r="BW848" s="500"/>
      <c r="BX848" s="500"/>
      <c r="BY848" s="500"/>
    </row>
    <row r="849" spans="42:90" x14ac:dyDescent="0.3">
      <c r="AP849">
        <v>7</v>
      </c>
      <c r="BE849" s="500"/>
      <c r="BY849" s="500"/>
      <c r="CL849">
        <v>177090000</v>
      </c>
    </row>
    <row r="850" spans="42:90" x14ac:dyDescent="0.3">
      <c r="AP850" s="1">
        <f>+AP848*AP849</f>
        <v>10500000</v>
      </c>
      <c r="BE850" s="500"/>
      <c r="BY850" s="500"/>
      <c r="CL850" s="231">
        <f>+CL849/CL837</f>
        <v>0.53180180180180181</v>
      </c>
    </row>
    <row r="851" spans="42:90" x14ac:dyDescent="0.3">
      <c r="BE851" s="500"/>
      <c r="BY851" s="500"/>
    </row>
    <row r="852" spans="42:90" x14ac:dyDescent="0.3">
      <c r="BE852" s="500"/>
      <c r="BY852" s="500"/>
    </row>
    <row r="853" spans="42:90" x14ac:dyDescent="0.3">
      <c r="BE853" s="500"/>
      <c r="BY853" s="500"/>
      <c r="CL853" s="56">
        <f>+BR837+27420000</f>
        <v>246542277</v>
      </c>
    </row>
    <row r="854" spans="42:90" x14ac:dyDescent="0.3">
      <c r="BE854" s="500"/>
      <c r="BY854" s="500"/>
    </row>
    <row r="855" spans="42:90" x14ac:dyDescent="0.3">
      <c r="BE855" s="500"/>
      <c r="BY855" s="500"/>
      <c r="CL855" s="59">
        <f>+CL853/CL837</f>
        <v>0.74036719819819818</v>
      </c>
    </row>
    <row r="856" spans="42:90" x14ac:dyDescent="0.3">
      <c r="BE856" s="500"/>
      <c r="BY856" s="500"/>
    </row>
    <row r="857" spans="42:90" x14ac:dyDescent="0.3">
      <c r="BE857" s="500"/>
      <c r="BY857" s="500"/>
    </row>
    <row r="858" spans="42:90" x14ac:dyDescent="0.3">
      <c r="BE858" s="500"/>
      <c r="BY858" s="500"/>
    </row>
    <row r="859" spans="42:90" x14ac:dyDescent="0.3">
      <c r="BE859" s="500"/>
      <c r="BY859" s="500"/>
    </row>
    <row r="860" spans="42:90" x14ac:dyDescent="0.3">
      <c r="BE860" s="500"/>
      <c r="BY860" s="500"/>
    </row>
    <row r="861" spans="42:90" x14ac:dyDescent="0.3">
      <c r="BE861" s="500"/>
      <c r="BY861" s="500"/>
    </row>
    <row r="862" spans="42:90" x14ac:dyDescent="0.3">
      <c r="BE862" s="500"/>
      <c r="BF862" s="500"/>
      <c r="BG862" s="500"/>
      <c r="BH862" s="500"/>
      <c r="BI862" s="500"/>
      <c r="BJ862" s="500"/>
      <c r="BK862" s="500"/>
      <c r="BL862" s="500"/>
      <c r="BM862" s="500"/>
      <c r="BN862" s="500"/>
      <c r="BO862" s="500"/>
      <c r="BP862" s="500"/>
      <c r="BQ862" s="500"/>
      <c r="BR862" s="500"/>
      <c r="BS862" s="500"/>
      <c r="BT862" s="500"/>
      <c r="BU862" s="500"/>
      <c r="BV862" s="500"/>
      <c r="BW862" s="500"/>
      <c r="BX862" s="500"/>
      <c r="BY862" s="500"/>
    </row>
    <row r="863" spans="42:90" x14ac:dyDescent="0.3">
      <c r="BE863" s="500"/>
      <c r="BF863" s="500"/>
      <c r="BG863" s="500"/>
      <c r="BH863" s="500"/>
      <c r="BI863" s="500"/>
      <c r="BJ863" s="500"/>
      <c r="BK863" s="500"/>
      <c r="BL863" s="500"/>
      <c r="BM863" s="500"/>
      <c r="BN863" s="500"/>
      <c r="BO863" s="500"/>
      <c r="BP863" s="500"/>
      <c r="BQ863" s="500"/>
      <c r="BR863" s="500"/>
      <c r="BS863" s="500"/>
      <c r="BT863" s="500"/>
      <c r="BU863" s="500"/>
      <c r="BV863" s="500"/>
      <c r="BW863" s="500"/>
      <c r="BX863" s="500"/>
      <c r="BY863" s="500"/>
    </row>
    <row r="864" spans="42:90" x14ac:dyDescent="0.3">
      <c r="BE864" s="500"/>
      <c r="BF864" s="500"/>
      <c r="BG864" s="500"/>
      <c r="BH864" s="500"/>
      <c r="BI864" s="500"/>
      <c r="BJ864" s="500"/>
      <c r="BK864" s="500"/>
      <c r="BL864" s="500"/>
      <c r="BM864" s="500"/>
      <c r="BN864" s="500"/>
      <c r="BO864" s="500"/>
      <c r="BP864" s="500"/>
      <c r="BQ864" s="500"/>
      <c r="BR864" s="500"/>
      <c r="BS864" s="500"/>
      <c r="BT864" s="500"/>
      <c r="BU864" s="500"/>
      <c r="BV864" s="500"/>
      <c r="BW864" s="500"/>
      <c r="BX864" s="500"/>
      <c r="BY864" s="500"/>
    </row>
    <row r="865" spans="57:77" x14ac:dyDescent="0.3">
      <c r="BE865" s="500"/>
      <c r="BF865" s="500"/>
      <c r="BG865" s="500"/>
      <c r="BH865" s="500"/>
      <c r="BI865" s="500"/>
      <c r="BJ865" s="500"/>
      <c r="BK865" s="500"/>
      <c r="BL865" s="500"/>
      <c r="BM865" s="500"/>
      <c r="BN865" s="500"/>
      <c r="BO865" s="500"/>
      <c r="BP865" s="500"/>
      <c r="BQ865" s="500"/>
      <c r="BR865" s="500"/>
      <c r="BS865" s="500"/>
      <c r="BT865" s="500"/>
      <c r="BU865" s="500"/>
      <c r="BV865" s="500"/>
      <c r="BW865" s="500"/>
      <c r="BX865" s="500"/>
      <c r="BY865" s="500"/>
    </row>
    <row r="866" spans="57:77" x14ac:dyDescent="0.3">
      <c r="BE866" s="500"/>
      <c r="BF866" s="500"/>
      <c r="BG866" s="500"/>
      <c r="BH866" s="500"/>
      <c r="BI866" s="500"/>
      <c r="BJ866" s="500"/>
      <c r="BK866" s="500"/>
      <c r="BL866" s="500"/>
      <c r="BM866" s="500"/>
      <c r="BN866" s="500"/>
      <c r="BO866" s="500"/>
      <c r="BP866" s="500"/>
      <c r="BQ866" s="500"/>
      <c r="BR866" s="500"/>
      <c r="BS866" s="500"/>
      <c r="BT866" s="500"/>
      <c r="BU866" s="500"/>
      <c r="BV866" s="500"/>
      <c r="BW866" s="500"/>
      <c r="BX866" s="500"/>
      <c r="BY866" s="500"/>
    </row>
    <row r="867" spans="57:77" x14ac:dyDescent="0.3">
      <c r="BE867" s="500"/>
      <c r="BF867" s="500"/>
      <c r="BG867" s="500"/>
      <c r="BH867" s="500"/>
      <c r="BI867" s="500"/>
      <c r="BJ867" s="500"/>
      <c r="BK867" s="500"/>
      <c r="BL867" s="500"/>
      <c r="BM867" s="500"/>
      <c r="BN867" s="500"/>
      <c r="BO867" s="500"/>
      <c r="BP867" s="500"/>
      <c r="BQ867" s="500"/>
      <c r="BR867" s="500"/>
      <c r="BS867" s="500"/>
      <c r="BT867" s="500"/>
      <c r="BU867" s="500"/>
      <c r="BV867" s="500"/>
      <c r="BW867" s="500"/>
      <c r="BX867" s="500"/>
      <c r="BY867" s="500"/>
    </row>
    <row r="868" spans="57:77" x14ac:dyDescent="0.3">
      <c r="BE868" s="500"/>
      <c r="BF868" s="500"/>
      <c r="BG868" s="500"/>
      <c r="BH868" s="500"/>
      <c r="BI868" s="500"/>
      <c r="BJ868" s="500"/>
      <c r="BK868" s="500"/>
      <c r="BL868" s="500"/>
      <c r="BM868" s="500"/>
      <c r="BN868" s="500"/>
      <c r="BO868" s="500"/>
      <c r="BP868" s="500"/>
      <c r="BQ868" s="500"/>
      <c r="BR868" s="500"/>
      <c r="BS868" s="500"/>
      <c r="BT868" s="500"/>
      <c r="BU868" s="500"/>
      <c r="BV868" s="500"/>
      <c r="BW868" s="500"/>
      <c r="BX868" s="500"/>
      <c r="BY868" s="500"/>
    </row>
    <row r="869" spans="57:77" x14ac:dyDescent="0.3">
      <c r="BE869" s="500"/>
      <c r="BF869" s="500"/>
      <c r="BG869" s="500"/>
      <c r="BH869" s="500"/>
      <c r="BI869" s="500"/>
      <c r="BJ869" s="500"/>
      <c r="BK869" s="500"/>
      <c r="BL869" s="500"/>
      <c r="BM869" s="500"/>
      <c r="BN869" s="500"/>
      <c r="BO869" s="500"/>
      <c r="BP869" s="500"/>
      <c r="BQ869" s="500"/>
      <c r="BR869" s="500"/>
      <c r="BS869" s="500"/>
      <c r="BT869" s="500"/>
      <c r="BU869" s="500"/>
      <c r="BV869" s="500"/>
      <c r="BW869" s="500"/>
      <c r="BX869" s="500"/>
      <c r="BY869" s="500"/>
    </row>
  </sheetData>
  <mergeCells count="60">
    <mergeCell ref="BR838:BV838"/>
    <mergeCell ref="AV802:AY802"/>
    <mergeCell ref="BE809:BE810"/>
    <mergeCell ref="AV785:AX785"/>
    <mergeCell ref="BR830:BV831"/>
    <mergeCell ref="BR832:BV832"/>
    <mergeCell ref="AT812:AX812"/>
    <mergeCell ref="AT816:AZ816"/>
    <mergeCell ref="AT810:AY810"/>
    <mergeCell ref="AT813:AZ813"/>
    <mergeCell ref="AT829:BV829"/>
    <mergeCell ref="BG809:BG810"/>
    <mergeCell ref="AT811:AX811"/>
    <mergeCell ref="BP823:BT823"/>
    <mergeCell ref="BI837:BN837"/>
    <mergeCell ref="BR833:BV833"/>
    <mergeCell ref="AK742:AN742"/>
    <mergeCell ref="AS808:BH808"/>
    <mergeCell ref="H770:J770"/>
    <mergeCell ref="AK747:AN747"/>
    <mergeCell ref="BI838:BN838"/>
    <mergeCell ref="AT833:AX833"/>
    <mergeCell ref="AT834:AX834"/>
    <mergeCell ref="AT835:AZ835"/>
    <mergeCell ref="BA830:BE830"/>
    <mergeCell ref="BG830:BP830"/>
    <mergeCell ref="BI832:BN832"/>
    <mergeCell ref="BI831:BN831"/>
    <mergeCell ref="AK738:AN738"/>
    <mergeCell ref="AK748:AN748"/>
    <mergeCell ref="AV797:AX797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737:AV737"/>
    <mergeCell ref="AK739:AN739"/>
    <mergeCell ref="AK740:AN740"/>
    <mergeCell ref="AK741:AN741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BR834:BV834"/>
    <mergeCell ref="BR835:BV835"/>
    <mergeCell ref="BR837:BV837"/>
    <mergeCell ref="BI836:BN836"/>
    <mergeCell ref="BR836:BV836"/>
    <mergeCell ref="BI835:BN835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743:AP745 AR743:AR745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737"/>
  <sheetViews>
    <sheetView topLeftCell="A695" workbookViewId="0">
      <selection activeCell="AF27" sqref="AF27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1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39" t="s">
        <v>7</v>
      </c>
      <c r="F7" s="640"/>
      <c r="G7" s="644">
        <v>0.7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5"/>
    </row>
    <row r="8" spans="3:40" x14ac:dyDescent="0.3">
      <c r="E8" s="641" t="s">
        <v>110</v>
      </c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3"/>
    </row>
    <row r="9" spans="3:40" x14ac:dyDescent="0.3">
      <c r="E9" s="659" t="s">
        <v>35</v>
      </c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1"/>
      <c r="Q9" s="657" t="s">
        <v>103</v>
      </c>
      <c r="R9" s="5"/>
      <c r="S9" s="654" t="s">
        <v>4</v>
      </c>
      <c r="T9" s="655"/>
      <c r="U9" s="656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8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1" t="s">
        <v>46</v>
      </c>
      <c r="AE14" s="652"/>
      <c r="AF14" s="653"/>
      <c r="AG14" s="193"/>
      <c r="AH14" s="649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0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+K725</f>
        <v>7813167</v>
      </c>
      <c r="AG16" s="187"/>
      <c r="AH16" s="201">
        <f>+AJ31</f>
        <v>24525.731323925596</v>
      </c>
      <c r="AI16" s="201"/>
      <c r="AJ16" s="202">
        <f>+S725</f>
        <v>101179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1669594</v>
      </c>
      <c r="AG17" s="188"/>
      <c r="AH17" s="149">
        <v>24223</v>
      </c>
      <c r="AI17" s="201"/>
      <c r="AJ17" s="148">
        <v>23370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1756546</v>
      </c>
      <c r="AG18" s="188"/>
      <c r="AH18" s="149">
        <v>21532</v>
      </c>
      <c r="AI18" s="201"/>
      <c r="AJ18" s="148">
        <v>43215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11239307</v>
      </c>
      <c r="AG19" s="188"/>
      <c r="AH19" s="188"/>
      <c r="AI19" s="188"/>
      <c r="AJ19" s="206">
        <f>SUM(AJ16:AJ18)</f>
        <v>167764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Table'!H724</f>
        <v>0.15848709774139563</v>
      </c>
      <c r="AG21" s="188"/>
      <c r="AH21" s="188"/>
      <c r="AI21" s="188"/>
      <c r="AJ21" s="208">
        <f>+AJ19/'Main Table'!AA724</f>
        <v>0.19475782390950525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1" t="s">
        <v>120</v>
      </c>
      <c r="AB25" s="652"/>
      <c r="AC25" s="652"/>
      <c r="AD25" s="652"/>
      <c r="AE25" s="652"/>
      <c r="AF25" s="652"/>
      <c r="AG25" s="652"/>
      <c r="AH25" s="652"/>
      <c r="AI25" s="652"/>
      <c r="AJ25" s="652"/>
      <c r="AK25" s="653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+E725</f>
        <v>4924032</v>
      </c>
      <c r="AE27" s="155"/>
      <c r="AF27" s="186">
        <v>25312</v>
      </c>
      <c r="AG27" s="155"/>
      <c r="AH27" s="177">
        <f>+AD27/AD$31</f>
        <v>0.51926142607622405</v>
      </c>
      <c r="AI27" s="177"/>
      <c r="AJ27" s="155">
        <f>+AF27*AH27</f>
        <v>13143.545216841383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+G725</f>
        <v>2166758</v>
      </c>
      <c r="AE28" s="155"/>
      <c r="AF28" s="186">
        <v>24394</v>
      </c>
      <c r="AG28" s="155"/>
      <c r="AH28" s="177">
        <f>+AD28/AD$31</f>
        <v>0.22849442266867212</v>
      </c>
      <c r="AI28" s="177"/>
      <c r="AJ28" s="155">
        <f>+AF28*AH28</f>
        <v>5573.8929465795873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+I725</f>
        <v>722377</v>
      </c>
      <c r="AE29" s="155"/>
      <c r="AF29" s="186">
        <v>20261</v>
      </c>
      <c r="AG29" s="155"/>
      <c r="AH29" s="177">
        <f>+AD29/AD$31</f>
        <v>7.6177919068085756E-2</v>
      </c>
      <c r="AI29" s="177"/>
      <c r="AJ29" s="155">
        <f>+AF29*AH29</f>
        <v>1543.4408182384855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1669594</v>
      </c>
      <c r="AE30" s="237"/>
      <c r="AF30" s="155">
        <f>+AH17</f>
        <v>24223</v>
      </c>
      <c r="AG30" s="237"/>
      <c r="AH30" s="177">
        <f>+AD30/AD$31</f>
        <v>0.17606623218701811</v>
      </c>
      <c r="AI30" s="237"/>
      <c r="AJ30" s="155">
        <f>+AF30*AH30</f>
        <v>4264.8523422661401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9482761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24525.731323925596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6" t="s">
        <v>29</v>
      </c>
      <c r="AB36" s="647"/>
      <c r="AC36" s="647"/>
      <c r="AD36" s="647"/>
      <c r="AE36" s="647"/>
      <c r="AF36" s="647"/>
      <c r="AG36" s="647"/>
      <c r="AH36" s="647"/>
      <c r="AI36" s="648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Table'!AA724</f>
        <v>861398</v>
      </c>
      <c r="AJ49" s="56">
        <f>+AJ19</f>
        <v>167764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167764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693634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291326.27999999997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402307.72000000003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0.46704046213248701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723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720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3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3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3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3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3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3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3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3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3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3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3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3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3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3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3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3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3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3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3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3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3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3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3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3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3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3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3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3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3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3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3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3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3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3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3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3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3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3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3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3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3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3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3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3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3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3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3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3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3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3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3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3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3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3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3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3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3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3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3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3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3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3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3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3">
      <c r="C680" s="158">
        <f t="shared" ref="C680:C722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3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3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3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3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3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3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3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3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3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3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3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3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3">
      <c r="C693" s="158">
        <f t="shared" si="117"/>
        <v>44592</v>
      </c>
      <c r="E693" s="241">
        <v>4805416</v>
      </c>
      <c r="F693" s="7"/>
      <c r="G693" s="7">
        <v>2111856</v>
      </c>
      <c r="H693" s="7"/>
      <c r="I693" s="7">
        <v>699400</v>
      </c>
      <c r="J693" s="244"/>
      <c r="K693" s="7">
        <f t="shared" ref="K693" si="157">SUM(E693:I693)</f>
        <v>7616672</v>
      </c>
      <c r="L693" s="6"/>
      <c r="M693" s="438">
        <f t="shared" ref="M693" si="158">+(K693-K692)/K692</f>
        <v>1.69863420130788E-3</v>
      </c>
      <c r="N693" s="29"/>
      <c r="O693" s="29"/>
      <c r="P693" s="29"/>
      <c r="Q693" s="332">
        <f t="shared" ref="Q693" si="159">+K693-K692</f>
        <v>12916</v>
      </c>
      <c r="R693" s="6"/>
      <c r="S693" s="7">
        <f>64846+31442+10010</f>
        <v>106298</v>
      </c>
      <c r="T693" s="6"/>
      <c r="U693" s="243">
        <v>2.402125115017657E-2</v>
      </c>
      <c r="W693">
        <f t="shared" si="97"/>
        <v>683</v>
      </c>
      <c r="Y693" s="56"/>
    </row>
    <row r="694" spans="3:25" x14ac:dyDescent="0.3">
      <c r="C694" s="158">
        <f t="shared" si="117"/>
        <v>44593</v>
      </c>
      <c r="E694" s="241">
        <v>4815000</v>
      </c>
      <c r="F694" s="7"/>
      <c r="G694" s="7">
        <v>2111856</v>
      </c>
      <c r="H694" s="579" t="s">
        <v>26</v>
      </c>
      <c r="I694" s="7">
        <v>699400</v>
      </c>
      <c r="J694" s="244"/>
      <c r="K694" s="7">
        <f t="shared" ref="K694" si="160">SUM(E694:I694)</f>
        <v>7626256</v>
      </c>
      <c r="L694" s="6"/>
      <c r="M694" s="438">
        <f t="shared" ref="M694" si="161">+(K694-K693)/K693</f>
        <v>1.2582923355502246E-3</v>
      </c>
      <c r="N694" s="29"/>
      <c r="O694" s="29"/>
      <c r="P694" s="29"/>
      <c r="Q694" s="332">
        <f t="shared" ref="Q694" si="162">+K694-K693</f>
        <v>9584</v>
      </c>
      <c r="R694" s="6"/>
      <c r="S694" s="7">
        <f>64846+31442+10010</f>
        <v>106298</v>
      </c>
      <c r="T694" s="6"/>
      <c r="U694" s="243">
        <v>2.402125115017657E-2</v>
      </c>
      <c r="W694">
        <f t="shared" si="97"/>
        <v>684</v>
      </c>
      <c r="Y694" s="56"/>
    </row>
    <row r="695" spans="3:25" x14ac:dyDescent="0.3">
      <c r="C695" s="158">
        <f t="shared" si="117"/>
        <v>44594</v>
      </c>
      <c r="E695" s="241">
        <v>4821628</v>
      </c>
      <c r="F695" s="7"/>
      <c r="G695" s="7">
        <v>2119298</v>
      </c>
      <c r="H695" s="7"/>
      <c r="I695" s="7">
        <v>702426</v>
      </c>
      <c r="J695" s="244"/>
      <c r="K695" s="7">
        <f t="shared" ref="K695" si="163">SUM(E695:I695)</f>
        <v>7643352</v>
      </c>
      <c r="L695" s="6"/>
      <c r="M695" s="438">
        <f t="shared" ref="M695" si="164">+(K695-K694)/K694</f>
        <v>2.241729100098397E-3</v>
      </c>
      <c r="N695" s="29"/>
      <c r="O695" s="29"/>
      <c r="P695" s="29"/>
      <c r="Q695" s="332">
        <f t="shared" ref="Q695" si="165">+K695-K694</f>
        <v>17096</v>
      </c>
      <c r="R695" s="6"/>
      <c r="S695" s="7">
        <f>65257+31663+10083</f>
        <v>107003</v>
      </c>
      <c r="T695" s="6"/>
      <c r="U695" s="243">
        <v>2.402125115017657E-2</v>
      </c>
      <c r="W695">
        <f t="shared" si="97"/>
        <v>685</v>
      </c>
      <c r="Y695" s="56"/>
    </row>
    <row r="696" spans="3:25" x14ac:dyDescent="0.3">
      <c r="C696" s="158">
        <f t="shared" si="117"/>
        <v>44595</v>
      </c>
      <c r="E696" s="241">
        <v>4831404</v>
      </c>
      <c r="F696" s="7"/>
      <c r="G696" s="7">
        <v>2123207</v>
      </c>
      <c r="H696" s="7"/>
      <c r="I696" s="7">
        <v>704871</v>
      </c>
      <c r="J696" s="244"/>
      <c r="K696" s="7">
        <f t="shared" ref="K696" si="166">SUM(E696:I696)</f>
        <v>7659482</v>
      </c>
      <c r="L696" s="6"/>
      <c r="M696" s="438">
        <f t="shared" ref="M696" si="167">+(K696-K695)/K695</f>
        <v>2.1103306507406698E-3</v>
      </c>
      <c r="N696" s="29"/>
      <c r="O696" s="29"/>
      <c r="P696" s="29"/>
      <c r="Q696" s="332">
        <f t="shared" ref="Q696" si="168">+K696-K695</f>
        <v>16130</v>
      </c>
      <c r="R696" s="6"/>
      <c r="S696" s="7">
        <f>65421+31769+10083</f>
        <v>107273</v>
      </c>
      <c r="T696" s="6"/>
      <c r="U696" s="243">
        <v>2.402125115017657E-2</v>
      </c>
      <c r="W696">
        <f t="shared" si="97"/>
        <v>686</v>
      </c>
      <c r="Y696" s="56"/>
    </row>
    <row r="697" spans="3:25" x14ac:dyDescent="0.3">
      <c r="C697" s="158">
        <f t="shared" si="117"/>
        <v>44596</v>
      </c>
      <c r="E697" s="241">
        <v>4839516</v>
      </c>
      <c r="F697" s="7"/>
      <c r="G697" s="7">
        <v>2129191</v>
      </c>
      <c r="H697" s="7"/>
      <c r="I697" s="7">
        <v>706140</v>
      </c>
      <c r="J697" s="244"/>
      <c r="K697" s="7">
        <f t="shared" ref="K697" si="169">SUM(E697:I697)</f>
        <v>7674847</v>
      </c>
      <c r="L697" s="6"/>
      <c r="M697" s="438">
        <f t="shared" ref="M697" si="170">+(K697-K696)/K696</f>
        <v>2.0060103281135722E-3</v>
      </c>
      <c r="N697" s="29"/>
      <c r="O697" s="29"/>
      <c r="P697" s="29"/>
      <c r="Q697" s="332">
        <f t="shared" ref="Q697" si="171">+K697-K696</f>
        <v>15365</v>
      </c>
      <c r="R697" s="6"/>
      <c r="S697" s="7">
        <f>65578+31948+10159</f>
        <v>107685</v>
      </c>
      <c r="T697" s="6"/>
      <c r="U697" s="243">
        <v>2.402125115017657E-2</v>
      </c>
      <c r="W697">
        <f t="shared" si="97"/>
        <v>687</v>
      </c>
      <c r="Y697" s="56"/>
    </row>
    <row r="698" spans="3:25" x14ac:dyDescent="0.3">
      <c r="C698" s="158">
        <f t="shared" si="117"/>
        <v>44597</v>
      </c>
      <c r="E698" s="241">
        <v>4847500</v>
      </c>
      <c r="F698" s="7"/>
      <c r="G698" s="7">
        <v>2129191</v>
      </c>
      <c r="H698" s="7"/>
      <c r="I698" s="7">
        <v>706140</v>
      </c>
      <c r="J698" s="244"/>
      <c r="K698" s="7">
        <f t="shared" ref="K698" si="172">SUM(E698:I698)</f>
        <v>7682831</v>
      </c>
      <c r="L698" s="6"/>
      <c r="M698" s="438">
        <f t="shared" ref="M698" si="173">+(K698-K697)/K697</f>
        <v>1.0402813241749314E-3</v>
      </c>
      <c r="N698" s="29"/>
      <c r="O698" s="29"/>
      <c r="P698" s="29"/>
      <c r="Q698" s="332">
        <f t="shared" ref="Q698" si="174">+K698-K697</f>
        <v>7984</v>
      </c>
      <c r="R698" s="6"/>
      <c r="S698" s="7">
        <f>65626+31948+10159</f>
        <v>107733</v>
      </c>
      <c r="T698" s="6"/>
      <c r="U698" s="243">
        <v>2.402125115017657E-2</v>
      </c>
      <c r="W698">
        <f t="shared" si="97"/>
        <v>688</v>
      </c>
      <c r="Y698" s="56"/>
    </row>
    <row r="699" spans="3:25" x14ac:dyDescent="0.3">
      <c r="C699" s="347">
        <f t="shared" si="117"/>
        <v>44598</v>
      </c>
      <c r="E699" s="241">
        <v>4852369</v>
      </c>
      <c r="F699" s="7"/>
      <c r="G699" s="7">
        <v>2131015</v>
      </c>
      <c r="H699" s="7"/>
      <c r="I699" s="7">
        <v>706140</v>
      </c>
      <c r="J699" s="244"/>
      <c r="K699" s="7">
        <f t="shared" ref="K699" si="175">SUM(E699:I699)</f>
        <v>7689524</v>
      </c>
      <c r="L699" s="6"/>
      <c r="M699" s="438">
        <f t="shared" ref="M699" si="176">+(K699-K698)/K698</f>
        <v>8.7116324698538862E-4</v>
      </c>
      <c r="N699" s="29"/>
      <c r="O699" s="29"/>
      <c r="P699" s="29"/>
      <c r="Q699" s="332">
        <f t="shared" ref="Q699" si="177">+K699-K698</f>
        <v>6693</v>
      </c>
      <c r="R699" s="6"/>
      <c r="S699" s="7">
        <f>65626+31948+10159</f>
        <v>107733</v>
      </c>
      <c r="T699" s="6"/>
      <c r="U699" s="243">
        <v>2.402125115017657E-2</v>
      </c>
      <c r="W699">
        <f t="shared" si="97"/>
        <v>689</v>
      </c>
      <c r="Y699" s="56"/>
    </row>
    <row r="700" spans="3:25" x14ac:dyDescent="0.3">
      <c r="C700" s="158">
        <f t="shared" si="117"/>
        <v>44599</v>
      </c>
      <c r="E700" s="241">
        <v>4860000</v>
      </c>
      <c r="F700" s="7"/>
      <c r="G700" s="7">
        <v>2131200</v>
      </c>
      <c r="H700" s="579" t="s">
        <v>26</v>
      </c>
      <c r="I700" s="7">
        <v>707500</v>
      </c>
      <c r="J700" s="244"/>
      <c r="K700" s="7">
        <f t="shared" ref="K700" si="178">SUM(E700:I700)</f>
        <v>7698700</v>
      </c>
      <c r="L700" s="6"/>
      <c r="M700" s="438">
        <f t="shared" ref="M700" si="179">+(K700-K699)/K699</f>
        <v>1.1933118356870984E-3</v>
      </c>
      <c r="N700" s="29"/>
      <c r="O700" s="29"/>
      <c r="P700" s="29"/>
      <c r="Q700" s="332">
        <f t="shared" ref="Q700" si="180">+K700-K699</f>
        <v>9176</v>
      </c>
      <c r="R700" s="6"/>
      <c r="S700" s="7">
        <f>65626+31948+10159</f>
        <v>107733</v>
      </c>
      <c r="T700" s="6"/>
      <c r="U700" s="243">
        <v>2.402125115017657E-2</v>
      </c>
      <c r="W700">
        <f t="shared" si="97"/>
        <v>690</v>
      </c>
      <c r="Y700" s="56"/>
    </row>
    <row r="701" spans="3:25" x14ac:dyDescent="0.3">
      <c r="C701" s="158">
        <f t="shared" si="117"/>
        <v>44600</v>
      </c>
      <c r="E701" s="241">
        <v>4860442</v>
      </c>
      <c r="F701" s="7"/>
      <c r="G701" s="7">
        <v>2134058</v>
      </c>
      <c r="H701" s="7"/>
      <c r="I701" s="7">
        <v>709621</v>
      </c>
      <c r="J701" s="244"/>
      <c r="K701" s="7">
        <f t="shared" ref="K701" si="181">SUM(E701:I701)</f>
        <v>7704121</v>
      </c>
      <c r="L701" s="6"/>
      <c r="M701" s="438">
        <f t="shared" ref="M701" si="182">+(K701-K700)/K700</f>
        <v>7.0414485562497568E-4</v>
      </c>
      <c r="N701" s="29"/>
      <c r="O701" s="29"/>
      <c r="P701" s="29"/>
      <c r="Q701" s="332">
        <f t="shared" ref="Q701" si="183">+K701-K700</f>
        <v>5421</v>
      </c>
      <c r="R701" s="6"/>
      <c r="S701" s="7">
        <f>66015+32094+10158</f>
        <v>108267</v>
      </c>
      <c r="T701" s="6"/>
      <c r="U701" s="243">
        <v>2.402125115017657E-2</v>
      </c>
      <c r="W701">
        <f t="shared" si="97"/>
        <v>691</v>
      </c>
      <c r="Y701" s="56"/>
    </row>
    <row r="702" spans="3:25" x14ac:dyDescent="0.3">
      <c r="C702" s="158">
        <f t="shared" si="117"/>
        <v>44601</v>
      </c>
      <c r="E702" s="241">
        <v>4866194</v>
      </c>
      <c r="F702" s="7"/>
      <c r="G702" s="7">
        <v>2136387</v>
      </c>
      <c r="H702" s="7"/>
      <c r="I702" s="7">
        <v>710669</v>
      </c>
      <c r="J702" s="244"/>
      <c r="K702" s="7">
        <f t="shared" ref="K702" si="184">SUM(E702:I702)</f>
        <v>7713250</v>
      </c>
      <c r="L702" s="6"/>
      <c r="M702" s="438">
        <f t="shared" ref="M702" si="185">+(K702-K701)/K701</f>
        <v>1.1849502363734941E-3</v>
      </c>
      <c r="N702" s="29"/>
      <c r="O702" s="29"/>
      <c r="P702" s="29"/>
      <c r="Q702" s="332">
        <f t="shared" ref="Q702" si="186">+K702-K701</f>
        <v>9129</v>
      </c>
      <c r="R702" s="6"/>
      <c r="S702" s="7">
        <f>66165+32187+10214</f>
        <v>108566</v>
      </c>
      <c r="T702" s="6"/>
      <c r="U702" s="243">
        <v>2.402125115017657E-2</v>
      </c>
      <c r="W702">
        <f t="shared" si="97"/>
        <v>692</v>
      </c>
      <c r="Y702" s="56"/>
    </row>
    <row r="703" spans="3:25" x14ac:dyDescent="0.3">
      <c r="C703" s="158">
        <f t="shared" si="117"/>
        <v>44602</v>
      </c>
      <c r="E703" s="241">
        <v>4873548</v>
      </c>
      <c r="F703" s="7"/>
      <c r="G703" s="7">
        <v>2139579</v>
      </c>
      <c r="H703" s="7"/>
      <c r="I703" s="7">
        <v>711695</v>
      </c>
      <c r="J703" s="244"/>
      <c r="K703" s="7">
        <f t="shared" ref="K703" si="187">SUM(E703:I703)</f>
        <v>7724822</v>
      </c>
      <c r="L703" s="6"/>
      <c r="M703" s="438">
        <f t="shared" ref="M703" si="188">+(K703-K702)/K702</f>
        <v>1.5002754999513823E-3</v>
      </c>
      <c r="N703" s="29"/>
      <c r="O703" s="29"/>
      <c r="P703" s="29"/>
      <c r="Q703" s="332">
        <f t="shared" ref="Q703" si="189">+K703-K702</f>
        <v>11572</v>
      </c>
      <c r="R703" s="6"/>
      <c r="S703" s="7">
        <f>66276+32260+10219</f>
        <v>108755</v>
      </c>
      <c r="T703" s="6"/>
      <c r="U703" s="243">
        <v>2.402125115017657E-2</v>
      </c>
      <c r="W703">
        <f t="shared" si="97"/>
        <v>693</v>
      </c>
      <c r="Y703" s="56"/>
    </row>
    <row r="704" spans="3:25" x14ac:dyDescent="0.3">
      <c r="C704" s="158">
        <f t="shared" si="117"/>
        <v>44603</v>
      </c>
      <c r="E704" s="241">
        <v>4878304</v>
      </c>
      <c r="F704" s="7"/>
      <c r="G704" s="7">
        <v>2142157</v>
      </c>
      <c r="H704" s="7"/>
      <c r="I704" s="7">
        <v>712884</v>
      </c>
      <c r="J704" s="244"/>
      <c r="K704" s="7">
        <f t="shared" ref="K704" si="190">SUM(E704:I704)</f>
        <v>7733345</v>
      </c>
      <c r="L704" s="6"/>
      <c r="M704" s="438">
        <f t="shared" ref="M704" si="191">+(K704-K703)/K703</f>
        <v>1.1033263937991063E-3</v>
      </c>
      <c r="N704" s="29"/>
      <c r="O704" s="29"/>
      <c r="P704" s="29"/>
      <c r="Q704" s="332">
        <f t="shared" ref="Q704" si="192">+K704-K703</f>
        <v>8523</v>
      </c>
      <c r="R704" s="6"/>
      <c r="S704" s="7">
        <f>66397+32319+10260</f>
        <v>108976</v>
      </c>
      <c r="T704" s="6"/>
      <c r="U704" s="243">
        <v>2.402125115017657E-2</v>
      </c>
      <c r="W704">
        <f t="shared" si="97"/>
        <v>694</v>
      </c>
      <c r="Y704" s="56"/>
    </row>
    <row r="705" spans="3:25" x14ac:dyDescent="0.3">
      <c r="C705" s="158">
        <f t="shared" si="117"/>
        <v>44604</v>
      </c>
      <c r="E705" s="241">
        <v>4881825</v>
      </c>
      <c r="F705" s="7"/>
      <c r="G705" s="7">
        <v>2144350</v>
      </c>
      <c r="H705" s="7"/>
      <c r="I705" s="7">
        <v>712884</v>
      </c>
      <c r="J705" s="244"/>
      <c r="K705" s="7">
        <f t="shared" ref="K705" si="193">SUM(E705:I705)</f>
        <v>7739059</v>
      </c>
      <c r="L705" s="6"/>
      <c r="M705" s="438">
        <f t="shared" ref="M705" si="194">+(K705-K704)/K704</f>
        <v>7.388781956578945E-4</v>
      </c>
      <c r="N705" s="29"/>
      <c r="O705" s="29"/>
      <c r="P705" s="29"/>
      <c r="Q705" s="332">
        <f t="shared" ref="Q705" si="195">+K705-K704</f>
        <v>5714</v>
      </c>
      <c r="R705" s="6"/>
      <c r="S705" s="7">
        <f>66431+32374+10260</f>
        <v>109065</v>
      </c>
      <c r="T705" s="6"/>
      <c r="U705" s="243">
        <v>2.402125115017657E-2</v>
      </c>
      <c r="W705">
        <f t="shared" si="97"/>
        <v>695</v>
      </c>
      <c r="Y705" s="56"/>
    </row>
    <row r="706" spans="3:25" x14ac:dyDescent="0.3">
      <c r="C706" s="347">
        <f t="shared" si="117"/>
        <v>44605</v>
      </c>
      <c r="E706" s="241">
        <v>4886180</v>
      </c>
      <c r="F706" s="7"/>
      <c r="G706" s="7">
        <v>2145147</v>
      </c>
      <c r="H706" s="7"/>
      <c r="I706" s="7">
        <v>712884</v>
      </c>
      <c r="J706" s="244"/>
      <c r="K706" s="7">
        <f t="shared" ref="K706" si="196">SUM(E706:I706)</f>
        <v>7744211</v>
      </c>
      <c r="L706" s="6"/>
      <c r="M706" s="438">
        <f t="shared" ref="M706" si="197">+(K706-K705)/K705</f>
        <v>6.6571400993324897E-4</v>
      </c>
      <c r="N706" s="29"/>
      <c r="O706" s="29"/>
      <c r="P706" s="29"/>
      <c r="Q706" s="332">
        <f t="shared" ref="Q706" si="198">+K706-K705</f>
        <v>5152</v>
      </c>
      <c r="R706" s="6"/>
      <c r="S706" s="7">
        <f>66431+32374+10260</f>
        <v>109065</v>
      </c>
      <c r="T706" s="6"/>
      <c r="U706" s="243">
        <v>2.402125115017657E-2</v>
      </c>
      <c r="W706">
        <f t="shared" si="97"/>
        <v>696</v>
      </c>
      <c r="Y706" s="56"/>
    </row>
    <row r="707" spans="3:25" x14ac:dyDescent="0.3">
      <c r="C707" s="158">
        <f t="shared" si="117"/>
        <v>44606</v>
      </c>
      <c r="E707" s="241">
        <v>4888634</v>
      </c>
      <c r="F707" s="7"/>
      <c r="G707" s="7">
        <v>2146285</v>
      </c>
      <c r="H707" s="7"/>
      <c r="I707" s="7">
        <v>714408</v>
      </c>
      <c r="J707" s="244"/>
      <c r="K707" s="7">
        <f t="shared" ref="K707" si="199">SUM(E707:I707)</f>
        <v>7749327</v>
      </c>
      <c r="L707" s="6"/>
      <c r="M707" s="438">
        <f t="shared" ref="M707" si="200">+(K707-K706)/K706</f>
        <v>6.6062249595213768E-4</v>
      </c>
      <c r="N707" s="29"/>
      <c r="O707" s="29"/>
      <c r="P707" s="29"/>
      <c r="Q707" s="332">
        <f t="shared" ref="Q707" si="201">+K707-K706</f>
        <v>5116</v>
      </c>
      <c r="R707" s="6"/>
      <c r="S707" s="7">
        <f>66554+33518+10260</f>
        <v>110332</v>
      </c>
      <c r="T707" s="6"/>
      <c r="U707" s="243">
        <v>2.402125115017657E-2</v>
      </c>
      <c r="W707">
        <f t="shared" si="97"/>
        <v>697</v>
      </c>
      <c r="Y707" s="56"/>
    </row>
    <row r="708" spans="3:25" x14ac:dyDescent="0.3">
      <c r="C708" s="158">
        <f t="shared" si="117"/>
        <v>44607</v>
      </c>
      <c r="E708" s="241">
        <v>4890903</v>
      </c>
      <c r="F708" s="7"/>
      <c r="G708" s="7">
        <v>2147857</v>
      </c>
      <c r="H708" s="7"/>
      <c r="I708" s="7">
        <v>715692</v>
      </c>
      <c r="J708" s="244"/>
      <c r="K708" s="7">
        <f t="shared" ref="K708" si="202">SUM(E708:I708)</f>
        <v>7754452</v>
      </c>
      <c r="L708" s="6"/>
      <c r="M708" s="438">
        <f t="shared" ref="M708" si="203">+(K708-K707)/K707</f>
        <v>6.6134775316617814E-4</v>
      </c>
      <c r="N708" s="29"/>
      <c r="O708" s="29"/>
      <c r="P708" s="29"/>
      <c r="Q708" s="332">
        <f t="shared" ref="Q708" si="204">+K708-K707</f>
        <v>5125</v>
      </c>
      <c r="R708" s="6"/>
      <c r="S708" s="7">
        <f>666689+32483+10320</f>
        <v>709492</v>
      </c>
      <c r="T708" s="6"/>
      <c r="U708" s="243">
        <v>2.402125115017657E-2</v>
      </c>
      <c r="W708">
        <f t="shared" si="97"/>
        <v>698</v>
      </c>
      <c r="Y708" s="56"/>
    </row>
    <row r="709" spans="3:25" x14ac:dyDescent="0.3">
      <c r="C709" s="158">
        <f t="shared" si="117"/>
        <v>44608</v>
      </c>
      <c r="E709" s="241">
        <v>4895156</v>
      </c>
      <c r="F709" s="7"/>
      <c r="G709" s="7">
        <v>2150351</v>
      </c>
      <c r="H709" s="7"/>
      <c r="I709" s="7">
        <v>717520</v>
      </c>
      <c r="J709" s="244"/>
      <c r="K709" s="7">
        <f t="shared" ref="K709" si="205">SUM(E709:I709)</f>
        <v>7763027</v>
      </c>
      <c r="L709" s="6"/>
      <c r="M709" s="438">
        <f t="shared" ref="M709" si="206">+(K709-K708)/K708</f>
        <v>1.1058163749030879E-3</v>
      </c>
      <c r="N709" s="29"/>
      <c r="O709" s="29"/>
      <c r="P709" s="29"/>
      <c r="Q709" s="332">
        <f t="shared" ref="Q709" si="207">+K709-K708</f>
        <v>8575</v>
      </c>
      <c r="R709" s="6"/>
      <c r="S709" s="7">
        <f>66768+32544+10318</f>
        <v>109630</v>
      </c>
      <c r="T709" s="6"/>
      <c r="U709" s="243">
        <v>2.402125115017657E-2</v>
      </c>
      <c r="W709">
        <f t="shared" si="97"/>
        <v>699</v>
      </c>
      <c r="Y709" s="56"/>
    </row>
    <row r="710" spans="3:25" x14ac:dyDescent="0.3">
      <c r="C710" s="158">
        <f t="shared" si="117"/>
        <v>44609</v>
      </c>
      <c r="E710" s="241">
        <v>4898887</v>
      </c>
      <c r="F710" s="7"/>
      <c r="G710" s="7">
        <v>2153093</v>
      </c>
      <c r="H710" s="7"/>
      <c r="I710" s="7">
        <v>718064</v>
      </c>
      <c r="J710" s="244"/>
      <c r="K710" s="7">
        <f t="shared" ref="K710" si="208">SUM(E710:I710)</f>
        <v>7770044</v>
      </c>
      <c r="L710" s="6"/>
      <c r="M710" s="438">
        <f t="shared" ref="M710" si="209">+(K710-K709)/K709</f>
        <v>9.0389998643570352E-4</v>
      </c>
      <c r="N710" s="29"/>
      <c r="O710" s="29"/>
      <c r="P710" s="29"/>
      <c r="Q710" s="332">
        <f t="shared" ref="Q710" si="210">+K710-K709</f>
        <v>7017</v>
      </c>
      <c r="R710" s="6"/>
      <c r="S710" s="7">
        <f>66841+32609+10324</f>
        <v>109774</v>
      </c>
      <c r="T710" s="6"/>
      <c r="U710" s="243">
        <v>2.402125115017657E-2</v>
      </c>
      <c r="W710">
        <f t="shared" si="97"/>
        <v>700</v>
      </c>
      <c r="Y710" s="56"/>
    </row>
    <row r="711" spans="3:25" x14ac:dyDescent="0.3">
      <c r="C711" s="158">
        <f t="shared" si="117"/>
        <v>44610</v>
      </c>
      <c r="E711" s="241">
        <v>4903700</v>
      </c>
      <c r="F711" s="7"/>
      <c r="G711" s="7">
        <v>2155400</v>
      </c>
      <c r="H711" s="7"/>
      <c r="I711" s="7">
        <v>719327</v>
      </c>
      <c r="J711" s="244"/>
      <c r="K711" s="7">
        <f t="shared" ref="K711" si="211">SUM(E711:I711)</f>
        <v>7778427</v>
      </c>
      <c r="L711" s="6"/>
      <c r="M711" s="438">
        <f t="shared" ref="M711" si="212">+(K711-K710)/K710</f>
        <v>1.078887069365373E-3</v>
      </c>
      <c r="N711" s="29"/>
      <c r="O711" s="29"/>
      <c r="P711" s="29"/>
      <c r="Q711" s="332">
        <f t="shared" ref="Q711" si="213">+K711-K710</f>
        <v>8383</v>
      </c>
      <c r="R711" s="6"/>
      <c r="S711" s="7">
        <f>66919+32647+10357</f>
        <v>109923</v>
      </c>
      <c r="T711" s="6"/>
      <c r="U711" s="243">
        <v>2.402125115017657E-2</v>
      </c>
      <c r="W711">
        <f t="shared" si="97"/>
        <v>701</v>
      </c>
      <c r="Y711" s="56"/>
    </row>
    <row r="712" spans="3:25" x14ac:dyDescent="0.3">
      <c r="C712" s="158">
        <f t="shared" si="117"/>
        <v>44611</v>
      </c>
      <c r="E712" s="241">
        <v>4906178</v>
      </c>
      <c r="F712" s="7"/>
      <c r="G712" s="7">
        <v>2155400</v>
      </c>
      <c r="H712" s="7"/>
      <c r="I712" s="7">
        <v>719327</v>
      </c>
      <c r="J712" s="244"/>
      <c r="K712" s="7">
        <f t="shared" ref="K712" si="214">SUM(E712:I712)</f>
        <v>7780905</v>
      </c>
      <c r="L712" s="6"/>
      <c r="M712" s="438">
        <f t="shared" ref="M712" si="215">+(K712-K711)/K711</f>
        <v>3.1857340822251081E-4</v>
      </c>
      <c r="N712" s="29"/>
      <c r="O712" s="29"/>
      <c r="P712" s="29"/>
      <c r="Q712" s="332">
        <f t="shared" ref="Q712" si="216">+K712-K711</f>
        <v>2478</v>
      </c>
      <c r="R712" s="6"/>
      <c r="S712" s="7">
        <f>66939+32647+10357</f>
        <v>109943</v>
      </c>
      <c r="T712" s="6"/>
      <c r="U712" s="243">
        <v>2.402125115017657E-2</v>
      </c>
      <c r="W712">
        <f t="shared" si="97"/>
        <v>702</v>
      </c>
      <c r="Y712" s="56"/>
    </row>
    <row r="713" spans="3:25" x14ac:dyDescent="0.3">
      <c r="C713" s="347">
        <f t="shared" si="117"/>
        <v>44612</v>
      </c>
      <c r="E713" s="241">
        <v>4908315</v>
      </c>
      <c r="F713" s="7"/>
      <c r="G713" s="7">
        <v>2155400</v>
      </c>
      <c r="H713" s="7"/>
      <c r="I713" s="7">
        <v>719327</v>
      </c>
      <c r="J713" s="244"/>
      <c r="K713" s="7">
        <f t="shared" ref="K713" si="217">SUM(E713:I713)</f>
        <v>7783042</v>
      </c>
      <c r="L713" s="6"/>
      <c r="M713" s="438">
        <f t="shared" ref="M713" si="218">+(K713-K712)/K712</f>
        <v>2.7464671525998581E-4</v>
      </c>
      <c r="N713" s="29"/>
      <c r="O713" s="29"/>
      <c r="P713" s="29"/>
      <c r="Q713" s="332">
        <f t="shared" ref="Q713" si="219">+K713-K712</f>
        <v>2137</v>
      </c>
      <c r="R713" s="6"/>
      <c r="S713" s="7">
        <f>66966+32647+10357</f>
        <v>109970</v>
      </c>
      <c r="T713" s="6"/>
      <c r="U713" s="243">
        <v>2.402125115017657E-2</v>
      </c>
      <c r="W713">
        <f t="shared" si="97"/>
        <v>703</v>
      </c>
      <c r="Y713" s="56"/>
    </row>
    <row r="714" spans="3:25" x14ac:dyDescent="0.3">
      <c r="C714" s="158">
        <f t="shared" si="117"/>
        <v>44613</v>
      </c>
      <c r="E714" s="241">
        <v>4910920</v>
      </c>
      <c r="F714" s="7"/>
      <c r="G714" s="7">
        <v>2155400</v>
      </c>
      <c r="H714" s="7"/>
      <c r="I714" s="7">
        <v>720618</v>
      </c>
      <c r="J714" s="244"/>
      <c r="K714" s="7">
        <f t="shared" ref="K714" si="220">SUM(E714:I714)</f>
        <v>7786938</v>
      </c>
      <c r="L714" s="6"/>
      <c r="M714" s="438">
        <f t="shared" ref="M714" si="221">+(K714-K713)/K713</f>
        <v>5.0057548192596155E-4</v>
      </c>
      <c r="N714" s="29"/>
      <c r="O714" s="29"/>
      <c r="P714" s="29"/>
      <c r="Q714" s="332">
        <f t="shared" ref="Q714" si="222">+K714-K713</f>
        <v>3896</v>
      </c>
      <c r="R714" s="6"/>
      <c r="S714" s="7">
        <f>67034+32647+10374</f>
        <v>110055</v>
      </c>
      <c r="T714" s="6"/>
      <c r="U714" s="243">
        <v>2.402125115017657E-2</v>
      </c>
      <c r="W714">
        <f t="shared" si="97"/>
        <v>704</v>
      </c>
      <c r="Y714" s="56"/>
    </row>
    <row r="715" spans="3:25" x14ac:dyDescent="0.3">
      <c r="C715" s="158">
        <f t="shared" si="117"/>
        <v>44614</v>
      </c>
      <c r="E715" s="241">
        <v>4912831</v>
      </c>
      <c r="F715" s="7"/>
      <c r="G715" s="7">
        <v>2160023</v>
      </c>
      <c r="H715" s="7"/>
      <c r="I715" s="7">
        <v>720956</v>
      </c>
      <c r="J715" s="244"/>
      <c r="K715" s="7">
        <f t="shared" ref="K715" si="223">SUM(E715:I715)</f>
        <v>7793810</v>
      </c>
      <c r="L715" s="6"/>
      <c r="M715" s="438">
        <f t="shared" ref="M715" si="224">+(K715-K714)/K714</f>
        <v>8.8250349495527E-4</v>
      </c>
      <c r="N715" s="29"/>
      <c r="O715" s="29"/>
      <c r="P715" s="29"/>
      <c r="Q715" s="332">
        <f t="shared" ref="Q715" si="225">+K715-K714</f>
        <v>6872</v>
      </c>
      <c r="R715" s="6"/>
      <c r="S715" s="7">
        <f>67103+32731+10374</f>
        <v>110208</v>
      </c>
      <c r="T715" s="6"/>
      <c r="U715" s="243">
        <v>2.402125115017657E-2</v>
      </c>
      <c r="W715">
        <f t="shared" si="97"/>
        <v>705</v>
      </c>
      <c r="Y715" s="56"/>
    </row>
    <row r="716" spans="3:25" x14ac:dyDescent="0.3">
      <c r="C716" s="158">
        <f t="shared" si="117"/>
        <v>44615</v>
      </c>
      <c r="E716" s="241">
        <v>4915054</v>
      </c>
      <c r="F716" s="7"/>
      <c r="G716" s="7">
        <v>2161190</v>
      </c>
      <c r="H716" s="7"/>
      <c r="I716" s="7">
        <v>721496</v>
      </c>
      <c r="J716" s="244"/>
      <c r="K716" s="7">
        <f t="shared" ref="K716" si="226">SUM(E716:I716)</f>
        <v>7797740</v>
      </c>
      <c r="L716" s="6"/>
      <c r="M716" s="438">
        <f t="shared" ref="M716" si="227">+(K716-K715)/K715</f>
        <v>5.0424631855280021E-4</v>
      </c>
      <c r="N716" s="29"/>
      <c r="O716" s="29"/>
      <c r="P716" s="29"/>
      <c r="Q716" s="332">
        <f t="shared" ref="Q716" si="228">+K716-K715</f>
        <v>3930</v>
      </c>
      <c r="R716" s="6"/>
      <c r="S716" s="7">
        <f>67161+32800+10438</f>
        <v>110399</v>
      </c>
      <c r="T716" s="6"/>
      <c r="U716" s="243">
        <v>2.402125115017657E-2</v>
      </c>
      <c r="W716">
        <f t="shared" si="97"/>
        <v>706</v>
      </c>
      <c r="Y716" s="56"/>
    </row>
    <row r="717" spans="3:25" x14ac:dyDescent="0.3">
      <c r="C717" s="158">
        <f t="shared" si="117"/>
        <v>44616</v>
      </c>
      <c r="E717" s="241">
        <v>4917723</v>
      </c>
      <c r="F717" s="7"/>
      <c r="G717" s="7">
        <v>2161190</v>
      </c>
      <c r="H717" s="7"/>
      <c r="I717" s="7">
        <v>721954</v>
      </c>
      <c r="J717" s="244"/>
      <c r="K717" s="7">
        <f t="shared" ref="K717" si="229">SUM(E717:I717)</f>
        <v>7800867</v>
      </c>
      <c r="L717" s="6"/>
      <c r="M717" s="438">
        <f t="shared" ref="M717" si="230">+(K717-K716)/K716</f>
        <v>4.0101362702526632E-4</v>
      </c>
      <c r="N717" s="29"/>
      <c r="O717" s="29"/>
      <c r="P717" s="29"/>
      <c r="Q717" s="332">
        <f t="shared" ref="Q717" si="231">+K717-K716</f>
        <v>3127</v>
      </c>
      <c r="R717" s="6"/>
      <c r="S717" s="7">
        <f>67220+32800+10443</f>
        <v>110463</v>
      </c>
      <c r="T717" s="6"/>
      <c r="U717" s="243">
        <v>2.402125115017657E-2</v>
      </c>
      <c r="W717">
        <f t="shared" si="97"/>
        <v>707</v>
      </c>
      <c r="Y717" s="56"/>
    </row>
    <row r="718" spans="3:25" x14ac:dyDescent="0.3">
      <c r="C718" s="158">
        <f t="shared" si="117"/>
        <v>44617</v>
      </c>
      <c r="E718" s="241">
        <v>4920073</v>
      </c>
      <c r="F718" s="7"/>
      <c r="G718" s="7">
        <v>2164368</v>
      </c>
      <c r="H718" s="7"/>
      <c r="I718" s="7">
        <v>722377</v>
      </c>
      <c r="J718" s="244"/>
      <c r="K718" s="7">
        <f t="shared" ref="K718" si="232">SUM(E718:I718)</f>
        <v>7806818</v>
      </c>
      <c r="L718" s="6"/>
      <c r="M718" s="438">
        <f t="shared" ref="M718" si="233">+(K718-K717)/K717</f>
        <v>7.6286392268961895E-4</v>
      </c>
      <c r="N718" s="29"/>
      <c r="O718" s="29"/>
      <c r="P718" s="29"/>
      <c r="Q718" s="332">
        <f t="shared" ref="Q718" si="234">+K718-K717</f>
        <v>5951</v>
      </c>
      <c r="R718" s="6"/>
      <c r="S718" s="7">
        <f>67275+32857+10465</f>
        <v>110597</v>
      </c>
      <c r="T718" s="6"/>
      <c r="U718" s="243">
        <v>2.402125115017657E-2</v>
      </c>
      <c r="W718">
        <f t="shared" si="97"/>
        <v>708</v>
      </c>
      <c r="Y718" s="56"/>
    </row>
    <row r="719" spans="3:25" x14ac:dyDescent="0.3">
      <c r="C719" s="158">
        <f t="shared" si="117"/>
        <v>44618</v>
      </c>
      <c r="E719" s="241">
        <v>4922916</v>
      </c>
      <c r="F719" s="7"/>
      <c r="G719" s="7">
        <v>2165484</v>
      </c>
      <c r="H719" s="7"/>
      <c r="I719" s="7">
        <v>722377</v>
      </c>
      <c r="J719" s="244"/>
      <c r="K719" s="7">
        <f t="shared" ref="K719" si="235">SUM(E719:I719)</f>
        <v>7810777</v>
      </c>
      <c r="L719" s="6"/>
      <c r="M719" s="438">
        <f t="shared" ref="M719" si="236">+(K719-K718)/K718</f>
        <v>5.071208269489567E-4</v>
      </c>
      <c r="N719" s="29"/>
      <c r="O719" s="29"/>
      <c r="P719" s="29"/>
      <c r="Q719" s="332">
        <f t="shared" ref="Q719" si="237">+K719-K718</f>
        <v>3959</v>
      </c>
      <c r="R719" s="6"/>
      <c r="S719" s="7">
        <f>67300+32888+10465</f>
        <v>110653</v>
      </c>
      <c r="T719" s="6"/>
      <c r="U719" s="243">
        <v>2.402125115017657E-2</v>
      </c>
      <c r="W719">
        <f t="shared" si="97"/>
        <v>709</v>
      </c>
      <c r="Y719" s="56"/>
    </row>
    <row r="720" spans="3:25" x14ac:dyDescent="0.3">
      <c r="C720" s="347">
        <f t="shared" si="117"/>
        <v>44619</v>
      </c>
      <c r="E720" s="241">
        <v>4924032</v>
      </c>
      <c r="F720" s="7"/>
      <c r="G720" s="7">
        <v>2166758</v>
      </c>
      <c r="H720" s="7"/>
      <c r="I720" s="7">
        <v>722377</v>
      </c>
      <c r="J720" s="244"/>
      <c r="K720" s="7">
        <f t="shared" ref="K720" si="238">SUM(E720:I720)</f>
        <v>7813167</v>
      </c>
      <c r="L720" s="6"/>
      <c r="M720" s="438">
        <f t="shared" ref="M720" si="239">+(K720-K719)/K719</f>
        <v>3.0598748370360595E-4</v>
      </c>
      <c r="N720" s="29"/>
      <c r="O720" s="29"/>
      <c r="P720" s="29"/>
      <c r="Q720" s="332">
        <f t="shared" ref="Q720" si="240">+K720-K719</f>
        <v>2390</v>
      </c>
      <c r="R720" s="6"/>
      <c r="S720" s="7">
        <f>67344+23370+10465</f>
        <v>101179</v>
      </c>
      <c r="T720" s="6"/>
      <c r="U720" s="243">
        <v>2.402125115017657E-2</v>
      </c>
      <c r="W720">
        <f t="shared" si="97"/>
        <v>710</v>
      </c>
      <c r="Y720" s="56"/>
    </row>
    <row r="721" spans="3:41" x14ac:dyDescent="0.3">
      <c r="C721" s="158">
        <f t="shared" si="117"/>
        <v>44620</v>
      </c>
      <c r="E721" s="241"/>
      <c r="F721" s="7"/>
      <c r="G721" s="7"/>
      <c r="H721" s="7"/>
      <c r="I721" s="7"/>
      <c r="J721" s="244"/>
      <c r="K721" s="7"/>
      <c r="L721" s="6"/>
      <c r="M721" s="438"/>
      <c r="N721" s="29"/>
      <c r="O721" s="29"/>
      <c r="P721" s="29"/>
      <c r="Q721" s="332"/>
      <c r="R721" s="6"/>
      <c r="S721" s="7"/>
      <c r="T721" s="6"/>
      <c r="U721" s="243"/>
      <c r="Y721" s="56"/>
    </row>
    <row r="722" spans="3:41" x14ac:dyDescent="0.3">
      <c r="C722" s="158">
        <f t="shared" si="117"/>
        <v>44621</v>
      </c>
      <c r="E722" s="241"/>
      <c r="F722" s="7"/>
      <c r="G722" s="7"/>
      <c r="H722" s="7"/>
      <c r="I722" s="7"/>
      <c r="J722" s="244"/>
      <c r="K722" s="7"/>
      <c r="L722" s="6"/>
      <c r="M722" s="438"/>
      <c r="N722" s="29"/>
      <c r="O722" s="29"/>
      <c r="P722" s="29"/>
      <c r="Q722" s="332"/>
      <c r="R722" s="6"/>
      <c r="S722" s="7"/>
      <c r="T722" s="6"/>
      <c r="U722" s="243"/>
      <c r="Y722" s="56"/>
    </row>
    <row r="723" spans="3:41" ht="15" thickBot="1" x14ac:dyDescent="0.35">
      <c r="C723" s="157">
        <f t="shared" si="93"/>
        <v>44622</v>
      </c>
      <c r="E723" s="245"/>
      <c r="F723" s="246"/>
      <c r="G723" s="246"/>
      <c r="H723" s="246"/>
      <c r="I723" s="246"/>
      <c r="J723" s="246"/>
      <c r="K723" s="246"/>
      <c r="L723" s="247"/>
      <c r="M723" s="248"/>
      <c r="N723" s="248"/>
      <c r="O723" s="248"/>
      <c r="P723" s="248"/>
      <c r="Q723" s="331"/>
      <c r="R723" s="247"/>
      <c r="S723" s="247"/>
      <c r="T723" s="247"/>
      <c r="U723" s="249"/>
      <c r="W723">
        <f>+W405+1</f>
        <v>396</v>
      </c>
      <c r="Y723" s="59"/>
    </row>
    <row r="724" spans="3:41" x14ac:dyDescent="0.3">
      <c r="E724" s="56"/>
      <c r="F724" s="1"/>
      <c r="G724" s="56"/>
      <c r="H724" s="56"/>
      <c r="I724" s="56"/>
      <c r="J724" s="1"/>
      <c r="K724" s="56"/>
      <c r="S724" s="56"/>
    </row>
    <row r="725" spans="3:41" x14ac:dyDescent="0.3">
      <c r="C725" s="166" t="s">
        <v>73</v>
      </c>
      <c r="E725" s="56">
        <f>+E720</f>
        <v>4924032</v>
      </c>
      <c r="F725" s="56"/>
      <c r="G725" s="56">
        <f t="shared" ref="G725:U725" si="241">+G720</f>
        <v>2166758</v>
      </c>
      <c r="H725" s="56">
        <f t="shared" si="241"/>
        <v>0</v>
      </c>
      <c r="I725" s="56">
        <f t="shared" si="241"/>
        <v>722377</v>
      </c>
      <c r="J725" s="56">
        <f t="shared" si="241"/>
        <v>0</v>
      </c>
      <c r="K725" s="56">
        <f t="shared" si="241"/>
        <v>7813167</v>
      </c>
      <c r="L725" s="56">
        <f t="shared" si="241"/>
        <v>0</v>
      </c>
      <c r="M725" s="56">
        <f t="shared" si="241"/>
        <v>3.0598748370360595E-4</v>
      </c>
      <c r="N725" s="56">
        <f t="shared" si="241"/>
        <v>0</v>
      </c>
      <c r="O725" s="56">
        <f t="shared" si="241"/>
        <v>0</v>
      </c>
      <c r="P725" s="56">
        <f t="shared" si="241"/>
        <v>0</v>
      </c>
      <c r="Q725" s="56">
        <f t="shared" si="241"/>
        <v>2390</v>
      </c>
      <c r="R725" s="56">
        <f t="shared" si="241"/>
        <v>0</v>
      </c>
      <c r="S725" s="56">
        <f t="shared" si="241"/>
        <v>101179</v>
      </c>
      <c r="T725" s="56">
        <f t="shared" si="241"/>
        <v>0</v>
      </c>
      <c r="U725" s="56">
        <f t="shared" si="241"/>
        <v>2.402125115017657E-2</v>
      </c>
      <c r="V725" s="56">
        <f>+V259</f>
        <v>0</v>
      </c>
    </row>
    <row r="726" spans="3:41" x14ac:dyDescent="0.3">
      <c r="E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</row>
    <row r="727" spans="3:41" x14ac:dyDescent="0.3">
      <c r="E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3:41" x14ac:dyDescent="0.3">
      <c r="C728" s="111"/>
      <c r="D728" s="112"/>
      <c r="E728" s="349"/>
      <c r="F728" s="10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</row>
    <row r="729" spans="3:41" x14ac:dyDescent="0.3">
      <c r="E729" s="56"/>
      <c r="K729" s="56"/>
      <c r="Q729" s="56"/>
    </row>
    <row r="730" spans="3:41" x14ac:dyDescent="0.3">
      <c r="D730" s="549" t="s">
        <v>26</v>
      </c>
      <c r="E730" t="s">
        <v>158</v>
      </c>
      <c r="K730" s="549"/>
      <c r="Q730" s="56"/>
      <c r="S730" s="59"/>
    </row>
    <row r="732" spans="3:41" x14ac:dyDescent="0.3">
      <c r="U732" s="549"/>
    </row>
    <row r="733" spans="3:41" x14ac:dyDescent="0.3">
      <c r="AO733" s="1">
        <v>3797000</v>
      </c>
    </row>
    <row r="734" spans="3:41" x14ac:dyDescent="0.3">
      <c r="C734" s="1"/>
    </row>
    <row r="735" spans="3:41" x14ac:dyDescent="0.3">
      <c r="C735" s="1"/>
      <c r="AO735" s="1">
        <v>30000</v>
      </c>
    </row>
    <row r="736" spans="3:41" x14ac:dyDescent="0.3">
      <c r="C736" s="59"/>
    </row>
    <row r="737" spans="41:41" x14ac:dyDescent="0.3">
      <c r="AO737" s="235">
        <f>+AO735/AO733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713"/>
  <sheetViews>
    <sheetView tabSelected="1" topLeftCell="A650" workbookViewId="0">
      <selection activeCell="I21" sqref="I21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715" t="s">
        <v>101</v>
      </c>
      <c r="U3" s="716"/>
      <c r="V3" s="716"/>
      <c r="W3" s="716"/>
      <c r="X3" s="716"/>
      <c r="Y3" s="716"/>
      <c r="Z3" s="716"/>
      <c r="AA3" s="716"/>
      <c r="AB3" s="716"/>
      <c r="AC3" s="716"/>
      <c r="AD3" s="717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1.0390767123016852E-2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718" t="s">
        <v>91</v>
      </c>
      <c r="F15" s="718"/>
      <c r="G15" s="718"/>
      <c r="H15" s="718"/>
      <c r="I15" s="718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724" t="s">
        <v>44</v>
      </c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6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727" t="s">
        <v>67</v>
      </c>
      <c r="F19" s="727"/>
      <c r="G19" s="727"/>
      <c r="H19" s="727"/>
      <c r="I19" s="134" t="s">
        <v>66</v>
      </c>
      <c r="J19" s="135"/>
      <c r="K19" s="732" t="s">
        <v>64</v>
      </c>
      <c r="L19" s="732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Table'!$H$707</f>
        <v>70187632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Table'!AA724</f>
        <v>861398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8279</v>
      </c>
      <c r="J22" s="116"/>
      <c r="K22" s="127"/>
      <c r="L22" s="238">
        <v>8636</v>
      </c>
      <c r="M22" s="127"/>
      <c r="N22" s="147">
        <f>+(I22-L22)/I22</f>
        <v>-4.3121149897330596E-2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69317955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Table'!AP724</f>
        <v>53192990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728" t="s">
        <v>47</v>
      </c>
      <c r="E25" s="729"/>
      <c r="F25" s="729"/>
      <c r="G25" s="729"/>
      <c r="H25" s="729"/>
      <c r="I25" s="119">
        <f>+I23-I24</f>
        <v>16124965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53192990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728" t="s">
        <v>44</v>
      </c>
      <c r="E27" s="729"/>
      <c r="F27" s="729"/>
      <c r="G27" s="729"/>
      <c r="H27" s="729"/>
      <c r="I27" s="136">
        <f>+I25+I26</f>
        <v>69317955</v>
      </c>
      <c r="J27" s="116"/>
      <c r="K27" s="733">
        <v>69219920</v>
      </c>
      <c r="L27" s="733"/>
      <c r="M27" s="127"/>
      <c r="N27" s="137">
        <f>+I27-K27</f>
        <v>98035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730" t="s">
        <v>61</v>
      </c>
      <c r="F28" s="730"/>
      <c r="G28" s="730"/>
      <c r="H28" s="124"/>
      <c r="I28" s="232">
        <f>+I27/I32</f>
        <v>0.97746253477359979</v>
      </c>
      <c r="J28" s="127"/>
      <c r="K28" s="127"/>
      <c r="L28" s="127"/>
      <c r="M28" s="98"/>
      <c r="N28" s="463">
        <f>+N27/K27</f>
        <v>1.4162830584028413E-3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709" t="s">
        <v>101</v>
      </c>
      <c r="F31" s="710"/>
      <c r="G31" s="710"/>
      <c r="H31" s="710"/>
      <c r="I31" s="710"/>
      <c r="J31" s="711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704">
        <f>+'Main Table'!H724</f>
        <v>70916227</v>
      </c>
      <c r="J32" s="704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705">
        <f>+I27</f>
        <v>69317955</v>
      </c>
      <c r="J34" s="706"/>
      <c r="K34" s="22"/>
      <c r="L34" s="25">
        <f>+I34/$I$32</f>
        <v>0.97746253477359979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712">
        <f>+I21</f>
        <v>861398</v>
      </c>
      <c r="J35" s="713"/>
      <c r="K35" s="22"/>
      <c r="L35" s="25">
        <f>+I35/$I$32</f>
        <v>1.2146698103383306E-2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731" t="s">
        <v>101</v>
      </c>
      <c r="F36" s="731"/>
      <c r="G36" s="731"/>
      <c r="H36" s="233"/>
      <c r="I36" s="707">
        <f>+I32-I34-I35</f>
        <v>736874</v>
      </c>
      <c r="J36" s="708"/>
      <c r="K36" s="259"/>
      <c r="L36" s="234">
        <f>+I36/$I$32</f>
        <v>1.0390767123016852E-2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719" t="s">
        <v>114</v>
      </c>
      <c r="E41" s="720"/>
      <c r="F41" s="720"/>
      <c r="G41" s="720"/>
      <c r="H41" s="720"/>
      <c r="I41" s="720"/>
      <c r="J41" s="720"/>
      <c r="K41" s="720"/>
      <c r="L41" s="720"/>
      <c r="M41" s="720"/>
      <c r="N41" s="720"/>
      <c r="O41" s="721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722" t="s">
        <v>67</v>
      </c>
      <c r="F42" s="722"/>
      <c r="G42" s="722"/>
      <c r="H42" s="722"/>
      <c r="I42" s="260" t="s">
        <v>66</v>
      </c>
      <c r="J42" s="261"/>
      <c r="K42" s="723" t="s">
        <v>35</v>
      </c>
      <c r="L42" s="723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Table'!AP742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88" t="s">
        <v>47</v>
      </c>
      <c r="E48" s="689"/>
      <c r="F48" s="689"/>
      <c r="G48" s="689"/>
      <c r="H48" s="689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88" t="s">
        <v>44</v>
      </c>
      <c r="E50" s="689"/>
      <c r="F50" s="689"/>
      <c r="G50" s="689"/>
      <c r="H50" s="689"/>
      <c r="I50" s="340">
        <f>+I48+I49</f>
        <v>22172</v>
      </c>
      <c r="J50" s="336"/>
      <c r="K50" s="690">
        <v>30167</v>
      </c>
      <c r="L50" s="690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691" t="s">
        <v>61</v>
      </c>
      <c r="F51" s="691"/>
      <c r="G51" s="691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92" t="s">
        <v>115</v>
      </c>
      <c r="F54" s="693"/>
      <c r="G54" s="693"/>
      <c r="H54" s="693"/>
      <c r="I54" s="693"/>
      <c r="J54" s="694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695">
        <f>+K50</f>
        <v>30167</v>
      </c>
      <c r="J55" s="695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696">
        <f>+I50</f>
        <v>22172</v>
      </c>
      <c r="J57" s="697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698">
        <f>+I44</f>
        <v>1836</v>
      </c>
      <c r="J58" s="699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0" t="s">
        <v>101</v>
      </c>
      <c r="F59" s="700"/>
      <c r="G59" s="700"/>
      <c r="H59" s="267"/>
      <c r="I59" s="701">
        <f>+I55-I57-I58</f>
        <v>6159</v>
      </c>
      <c r="J59" s="702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3">
        <f>+I45</f>
        <v>1397</v>
      </c>
      <c r="J60" s="703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701">
        <f>+I59-I60</f>
        <v>4762</v>
      </c>
      <c r="J61" s="701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92" t="s">
        <v>104</v>
      </c>
      <c r="F64" s="693"/>
      <c r="G64" s="693"/>
      <c r="H64" s="693"/>
      <c r="I64" s="693"/>
      <c r="J64" s="693"/>
      <c r="K64" s="693"/>
      <c r="L64" s="693"/>
      <c r="M64" s="694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87">
        <v>11690000</v>
      </c>
      <c r="J65" s="687"/>
      <c r="K65" s="687"/>
      <c r="L65" s="687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714" t="s">
        <v>95</v>
      </c>
      <c r="G67" s="714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662" t="s">
        <v>118</v>
      </c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4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665" t="s">
        <v>67</v>
      </c>
      <c r="F73" s="665"/>
      <c r="G73" s="665"/>
      <c r="H73" s="665"/>
      <c r="I73" s="355" t="s">
        <v>66</v>
      </c>
      <c r="J73" s="356"/>
      <c r="K73" s="666" t="s">
        <v>35</v>
      </c>
      <c r="L73" s="666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Table'!AP783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667" t="s">
        <v>47</v>
      </c>
      <c r="E79" s="668"/>
      <c r="F79" s="668"/>
      <c r="G79" s="668"/>
      <c r="H79" s="668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667" t="s">
        <v>44</v>
      </c>
      <c r="E81" s="668"/>
      <c r="F81" s="668"/>
      <c r="G81" s="668"/>
      <c r="H81" s="668"/>
      <c r="I81" s="370">
        <f>+I79+I80</f>
        <v>36684</v>
      </c>
      <c r="J81" s="363"/>
      <c r="K81" s="670">
        <v>48675</v>
      </c>
      <c r="L81" s="670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669" t="s">
        <v>61</v>
      </c>
      <c r="F82" s="669"/>
      <c r="G82" s="669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1.0390767123016852E-2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1.0390767123016852E-2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1.0390767123016852E-2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1.0390767123016852E-2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677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3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3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3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3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3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3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3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3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3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3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3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3">
      <c r="O585" s="98"/>
      <c r="T585" s="250"/>
      <c r="U585" s="252">
        <f t="shared" ref="U585:U646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3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3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3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3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3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3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3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3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3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3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3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3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3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3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3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3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3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3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3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3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3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3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3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3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3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3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3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3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3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3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3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3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3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3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3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3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3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3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3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3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3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3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3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3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3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3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3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3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3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3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3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3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3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3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3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15:30" x14ac:dyDescent="0.3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15:30" x14ac:dyDescent="0.3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15:30" x14ac:dyDescent="0.3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15:30" x14ac:dyDescent="0.3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15:30" x14ac:dyDescent="0.3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15:30" x14ac:dyDescent="0.3">
      <c r="O646" s="98"/>
      <c r="T646" s="250"/>
      <c r="U646" s="573">
        <f t="shared" si="31"/>
        <v>44591</v>
      </c>
      <c r="V646" s="6"/>
      <c r="W646" s="580"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15:30" x14ac:dyDescent="0.3">
      <c r="O647" s="98"/>
      <c r="T647" s="250"/>
      <c r="U647" s="252">
        <f>+U646+1</f>
        <v>44592</v>
      </c>
      <c r="V647" s="6"/>
      <c r="W647" s="580">
        <v>3617899</v>
      </c>
      <c r="X647" s="581"/>
      <c r="Y647" s="44">
        <v>3.0000000000000001E-3</v>
      </c>
      <c r="Z647" s="581"/>
      <c r="AA647" s="582">
        <f t="shared" ref="AA647" si="46">+W646-W647</f>
        <v>527076</v>
      </c>
      <c r="AB647" s="581"/>
      <c r="AC647" s="583"/>
      <c r="AD647" s="251"/>
    </row>
    <row r="648" spans="15:30" x14ac:dyDescent="0.3">
      <c r="O648" s="98"/>
      <c r="T648" s="250"/>
      <c r="U648" s="252">
        <f t="shared" ref="U648:U676" si="47">+U647+1</f>
        <v>44593</v>
      </c>
      <c r="V648" s="6"/>
      <c r="W648" s="580">
        <v>3305059</v>
      </c>
      <c r="X648" s="581"/>
      <c r="Y648" s="44">
        <v>3.0000000000000001E-3</v>
      </c>
      <c r="Z648" s="581"/>
      <c r="AA648" s="582">
        <f t="shared" ref="AA648" si="48">+W647-W648</f>
        <v>312840</v>
      </c>
      <c r="AB648" s="581"/>
      <c r="AC648" s="583"/>
      <c r="AD648" s="251"/>
    </row>
    <row r="649" spans="15:30" x14ac:dyDescent="0.3">
      <c r="O649" s="98"/>
      <c r="T649" s="250"/>
      <c r="U649" s="252">
        <f t="shared" si="47"/>
        <v>44594</v>
      </c>
      <c r="V649" s="6"/>
      <c r="W649" s="580">
        <v>3711467</v>
      </c>
      <c r="X649" s="581"/>
      <c r="Y649" s="44">
        <v>3.0000000000000001E-3</v>
      </c>
      <c r="Z649" s="581"/>
      <c r="AA649" s="582">
        <f t="shared" ref="AA649" si="49">+W648-W649</f>
        <v>-406408</v>
      </c>
      <c r="AB649" s="581"/>
      <c r="AC649" s="583"/>
      <c r="AD649" s="251"/>
    </row>
    <row r="650" spans="15:30" x14ac:dyDescent="0.3">
      <c r="O650" s="98"/>
      <c r="T650" s="250"/>
      <c r="U650" s="252">
        <f t="shared" si="47"/>
        <v>44595</v>
      </c>
      <c r="V650" s="6"/>
      <c r="W650" s="580">
        <v>3501730</v>
      </c>
      <c r="X650" s="581"/>
      <c r="Y650" s="44">
        <v>3.0000000000000001E-3</v>
      </c>
      <c r="Z650" s="581"/>
      <c r="AA650" s="582">
        <f t="shared" ref="AA650" si="50">+W649-W650</f>
        <v>209737</v>
      </c>
      <c r="AB650" s="581"/>
      <c r="AC650" s="583"/>
      <c r="AD650" s="251"/>
    </row>
    <row r="651" spans="15:30" x14ac:dyDescent="0.3">
      <c r="O651" s="98"/>
      <c r="T651" s="250"/>
      <c r="U651" s="252">
        <f t="shared" si="47"/>
        <v>44596</v>
      </c>
      <c r="V651" s="6"/>
      <c r="W651" s="580">
        <v>3361310</v>
      </c>
      <c r="X651" s="581"/>
      <c r="Y651" s="44">
        <v>3.0000000000000001E-3</v>
      </c>
      <c r="Z651" s="581"/>
      <c r="AA651" s="582">
        <f t="shared" ref="AA651" si="51">+W650-W651</f>
        <v>140420</v>
      </c>
      <c r="AB651" s="581"/>
      <c r="AC651" s="583"/>
      <c r="AD651" s="251"/>
    </row>
    <row r="652" spans="15:30" x14ac:dyDescent="0.3">
      <c r="O652" s="98"/>
      <c r="T652" s="250"/>
      <c r="U652" s="252">
        <f t="shared" si="47"/>
        <v>44597</v>
      </c>
      <c r="V652" s="6"/>
      <c r="W652" s="580">
        <v>2932547</v>
      </c>
      <c r="X652" s="581"/>
      <c r="Y652" s="44">
        <v>3.0000000000000001E-3</v>
      </c>
      <c r="Z652" s="581"/>
      <c r="AA652" s="582">
        <f t="shared" ref="AA652" si="52">+W651-W652</f>
        <v>428763</v>
      </c>
      <c r="AB652" s="581"/>
      <c r="AC652" s="583"/>
      <c r="AD652" s="251"/>
    </row>
    <row r="653" spans="15:30" x14ac:dyDescent="0.3">
      <c r="O653" s="98"/>
      <c r="T653" s="250"/>
      <c r="U653" s="573">
        <f t="shared" si="47"/>
        <v>44598</v>
      </c>
      <c r="V653" s="6"/>
      <c r="W653" s="580">
        <v>2485470</v>
      </c>
      <c r="X653" s="581"/>
      <c r="Y653" s="44">
        <v>3.0000000000000001E-3</v>
      </c>
      <c r="Z653" s="581"/>
      <c r="AA653" s="582">
        <f t="shared" ref="AA653" si="53">+W652-W653</f>
        <v>447077</v>
      </c>
      <c r="AB653" s="581"/>
      <c r="AC653" s="583"/>
      <c r="AD653" s="251"/>
    </row>
    <row r="654" spans="15:30" x14ac:dyDescent="0.3">
      <c r="O654" s="98"/>
      <c r="T654" s="250"/>
      <c r="U654" s="252">
        <f t="shared" si="47"/>
        <v>44599</v>
      </c>
      <c r="V654" s="6"/>
      <c r="W654" s="580">
        <v>3136000</v>
      </c>
      <c r="X654" s="581"/>
      <c r="Y654" s="44">
        <v>3.0000000000000001E-3</v>
      </c>
      <c r="Z654" s="581"/>
      <c r="AA654" s="582">
        <f t="shared" ref="AA654" si="54">+W653-W654</f>
        <v>-650530</v>
      </c>
      <c r="AB654" s="581"/>
      <c r="AC654" s="583"/>
      <c r="AD654" s="251"/>
    </row>
    <row r="655" spans="15:30" x14ac:dyDescent="0.3">
      <c r="O655" s="98"/>
      <c r="T655" s="250"/>
      <c r="U655" s="252">
        <f t="shared" si="47"/>
        <v>44600</v>
      </c>
      <c r="V655" s="6"/>
      <c r="W655" s="580">
        <v>2817205</v>
      </c>
      <c r="X655" s="581"/>
      <c r="Y655" s="44">
        <v>3.0000000000000001E-3</v>
      </c>
      <c r="Z655" s="581"/>
      <c r="AA655" s="582">
        <f t="shared" ref="AA655" si="55">+W654-W655</f>
        <v>318795</v>
      </c>
      <c r="AB655" s="581"/>
      <c r="AC655" s="583"/>
      <c r="AD655" s="251"/>
    </row>
    <row r="656" spans="15:30" x14ac:dyDescent="0.3">
      <c r="O656" s="98"/>
      <c r="T656" s="250"/>
      <c r="U656" s="252">
        <f t="shared" si="47"/>
        <v>44601</v>
      </c>
      <c r="V656" s="6"/>
      <c r="W656" s="580">
        <v>2521633</v>
      </c>
      <c r="X656" s="581"/>
      <c r="Y656" s="44">
        <v>3.0000000000000001E-3</v>
      </c>
      <c r="Z656" s="581"/>
      <c r="AA656" s="582">
        <f t="shared" ref="AA656" si="56">+W655-W656</f>
        <v>295572</v>
      </c>
      <c r="AB656" s="581"/>
      <c r="AC656" s="583"/>
      <c r="AD656" s="251"/>
    </row>
    <row r="657" spans="15:30" x14ac:dyDescent="0.3">
      <c r="O657" s="98"/>
      <c r="T657" s="250"/>
      <c r="U657" s="252">
        <f t="shared" si="47"/>
        <v>44602</v>
      </c>
      <c r="V657" s="6"/>
      <c r="W657" s="580">
        <v>2508149</v>
      </c>
      <c r="X657" s="581"/>
      <c r="Y657" s="44">
        <v>3.0000000000000001E-3</v>
      </c>
      <c r="Z657" s="581"/>
      <c r="AA657" s="582">
        <f t="shared" ref="AA657" si="57">+W656-W657</f>
        <v>13484</v>
      </c>
      <c r="AB657" s="581"/>
      <c r="AC657" s="583"/>
      <c r="AD657" s="251"/>
    </row>
    <row r="658" spans="15:30" x14ac:dyDescent="0.3">
      <c r="O658" s="98"/>
      <c r="T658" s="250"/>
      <c r="U658" s="252">
        <f t="shared" si="47"/>
        <v>44603</v>
      </c>
      <c r="V658" s="6"/>
      <c r="W658" s="580">
        <v>2499181</v>
      </c>
      <c r="X658" s="581"/>
      <c r="Y658" s="44">
        <v>3.0000000000000001E-3</v>
      </c>
      <c r="Z658" s="581"/>
      <c r="AA658" s="582">
        <f t="shared" ref="AA658" si="58">+W657-W658</f>
        <v>8968</v>
      </c>
      <c r="AB658" s="581"/>
      <c r="AC658" s="583"/>
      <c r="AD658" s="251"/>
    </row>
    <row r="659" spans="15:30" x14ac:dyDescent="0.3">
      <c r="O659" s="98"/>
      <c r="T659" s="250"/>
      <c r="U659" s="252">
        <f t="shared" si="47"/>
        <v>44604</v>
      </c>
      <c r="V659" s="6"/>
      <c r="W659" s="580">
        <v>2283983</v>
      </c>
      <c r="X659" s="581"/>
      <c r="Y659" s="44">
        <v>3.0000000000000001E-3</v>
      </c>
      <c r="Z659" s="581"/>
      <c r="AA659" s="582">
        <f t="shared" ref="AA659" si="59">+W658-W659</f>
        <v>215198</v>
      </c>
      <c r="AB659" s="581"/>
      <c r="AC659" s="583"/>
      <c r="AD659" s="251"/>
    </row>
    <row r="660" spans="15:30" x14ac:dyDescent="0.3">
      <c r="O660" s="98"/>
      <c r="T660" s="250"/>
      <c r="U660" s="573">
        <f t="shared" si="47"/>
        <v>44605</v>
      </c>
      <c r="V660" s="6"/>
      <c r="W660" s="580">
        <v>2013265</v>
      </c>
      <c r="X660" s="581"/>
      <c r="Y660" s="44">
        <v>3.0000000000000001E-3</v>
      </c>
      <c r="Z660" s="581"/>
      <c r="AA660" s="582">
        <f t="shared" ref="AA660" si="60">+W659-W660</f>
        <v>270718</v>
      </c>
      <c r="AB660" s="581"/>
      <c r="AC660" s="583"/>
      <c r="AD660" s="251"/>
    </row>
    <row r="661" spans="15:30" x14ac:dyDescent="0.3">
      <c r="O661" s="98"/>
      <c r="T661" s="250"/>
      <c r="U661" s="252">
        <f t="shared" si="47"/>
        <v>44606</v>
      </c>
      <c r="V661" s="6"/>
      <c r="W661" s="580">
        <v>1791088</v>
      </c>
      <c r="X661" s="581"/>
      <c r="Y661" s="44">
        <v>3.0000000000000001E-3</v>
      </c>
      <c r="Z661" s="581"/>
      <c r="AA661" s="582">
        <f t="shared" ref="AA661" si="61">+W660-W661</f>
        <v>222177</v>
      </c>
      <c r="AB661" s="581"/>
      <c r="AC661" s="583"/>
      <c r="AD661" s="251"/>
    </row>
    <row r="662" spans="15:30" x14ac:dyDescent="0.3">
      <c r="O662" s="98"/>
      <c r="T662" s="250"/>
      <c r="U662" s="252">
        <f t="shared" si="47"/>
        <v>44607</v>
      </c>
      <c r="V662" s="6"/>
      <c r="W662" s="580">
        <v>1632127</v>
      </c>
      <c r="X662" s="581"/>
      <c r="Y662" s="44">
        <v>3.0000000000000001E-3</v>
      </c>
      <c r="Z662" s="581"/>
      <c r="AA662" s="582">
        <f t="shared" ref="AA662" si="62">+W661-W662</f>
        <v>158961</v>
      </c>
      <c r="AB662" s="581"/>
      <c r="AC662" s="583"/>
      <c r="AD662" s="251"/>
    </row>
    <row r="663" spans="15:30" x14ac:dyDescent="0.3">
      <c r="O663" s="98"/>
      <c r="T663" s="250"/>
      <c r="U663" s="252">
        <f t="shared" si="47"/>
        <v>44608</v>
      </c>
      <c r="V663" s="6"/>
      <c r="W663" s="580">
        <v>1442964</v>
      </c>
      <c r="X663" s="581"/>
      <c r="Y663" s="44">
        <v>3.0000000000000001E-3</v>
      </c>
      <c r="Z663" s="581"/>
      <c r="AA663" s="582">
        <f t="shared" ref="AA663" si="63">+W662-W663</f>
        <v>189163</v>
      </c>
      <c r="AB663" s="581"/>
      <c r="AC663" s="583"/>
      <c r="AD663" s="251"/>
    </row>
    <row r="664" spans="15:30" x14ac:dyDescent="0.3">
      <c r="O664" s="98"/>
      <c r="T664" s="250"/>
      <c r="U664" s="252">
        <f t="shared" si="47"/>
        <v>44609</v>
      </c>
      <c r="V664" s="6"/>
      <c r="W664" s="580">
        <v>1440818</v>
      </c>
      <c r="X664" s="581"/>
      <c r="Y664" s="44">
        <v>3.0000000000000001E-3</v>
      </c>
      <c r="Z664" s="581"/>
      <c r="AA664" s="582">
        <f t="shared" ref="AA664" si="64">+W663-W664</f>
        <v>2146</v>
      </c>
      <c r="AB664" s="581"/>
      <c r="AC664" s="583"/>
      <c r="AD664" s="251"/>
    </row>
    <row r="665" spans="15:30" x14ac:dyDescent="0.3">
      <c r="O665" s="98"/>
      <c r="T665" s="250"/>
      <c r="U665" s="252">
        <f t="shared" si="47"/>
        <v>44610</v>
      </c>
      <c r="V665" s="6"/>
      <c r="W665" s="580">
        <v>1497914</v>
      </c>
      <c r="X665" s="581"/>
      <c r="Y665" s="44">
        <v>3.0000000000000001E-3</v>
      </c>
      <c r="Z665" s="581"/>
      <c r="AA665" s="582">
        <f t="shared" ref="AA665" si="65">+W664-W665</f>
        <v>-57096</v>
      </c>
      <c r="AB665" s="581"/>
      <c r="AC665" s="583"/>
      <c r="AD665" s="251"/>
    </row>
    <row r="666" spans="15:30" x14ac:dyDescent="0.3">
      <c r="O666" s="98"/>
      <c r="T666" s="250"/>
      <c r="U666" s="252">
        <f t="shared" si="47"/>
        <v>44611</v>
      </c>
      <c r="V666" s="6"/>
      <c r="W666" s="580">
        <v>1385150</v>
      </c>
      <c r="X666" s="581"/>
      <c r="Y666" s="44">
        <v>3.0000000000000001E-3</v>
      </c>
      <c r="Z666" s="581"/>
      <c r="AA666" s="582">
        <f t="shared" ref="AA666" si="66">+W665-W666</f>
        <v>112764</v>
      </c>
      <c r="AB666" s="581"/>
      <c r="AC666" s="583"/>
      <c r="AD666" s="251"/>
    </row>
    <row r="667" spans="15:30" x14ac:dyDescent="0.3">
      <c r="O667" s="98"/>
      <c r="T667" s="250"/>
      <c r="U667" s="573">
        <f t="shared" si="47"/>
        <v>44612</v>
      </c>
      <c r="V667" s="6"/>
      <c r="W667" s="580">
        <v>1220645</v>
      </c>
      <c r="X667" s="581"/>
      <c r="Y667" s="44">
        <v>3.0000000000000001E-3</v>
      </c>
      <c r="Z667" s="581"/>
      <c r="AA667" s="582">
        <f t="shared" ref="AA667" si="67">+W666-W667</f>
        <v>164505</v>
      </c>
      <c r="AB667" s="581"/>
      <c r="AC667" s="583"/>
      <c r="AD667" s="251"/>
    </row>
    <row r="668" spans="15:30" x14ac:dyDescent="0.3">
      <c r="O668" s="98"/>
      <c r="T668" s="250"/>
      <c r="U668" s="252">
        <f t="shared" si="47"/>
        <v>44613</v>
      </c>
      <c r="V668" s="6"/>
      <c r="W668" s="580">
        <v>1020447</v>
      </c>
      <c r="X668" s="581"/>
      <c r="Y668" s="44">
        <v>3.0000000000000001E-3</v>
      </c>
      <c r="Z668" s="581"/>
      <c r="AA668" s="582">
        <f t="shared" ref="AA668" si="68">+W667-W668</f>
        <v>200198</v>
      </c>
      <c r="AB668" s="581"/>
      <c r="AC668" s="583"/>
      <c r="AD668" s="251"/>
    </row>
    <row r="669" spans="15:30" x14ac:dyDescent="0.3">
      <c r="O669" s="98"/>
      <c r="T669" s="250"/>
      <c r="U669" s="252">
        <f t="shared" si="47"/>
        <v>44614</v>
      </c>
      <c r="V669" s="6"/>
      <c r="W669" s="580">
        <v>902343</v>
      </c>
      <c r="X669" s="581"/>
      <c r="Y669" s="44">
        <v>3.0000000000000001E-5</v>
      </c>
      <c r="Z669" s="581"/>
      <c r="AA669" s="582">
        <f t="shared" ref="AA669" si="69">+W668-W669</f>
        <v>118104</v>
      </c>
      <c r="AB669" s="581"/>
      <c r="AC669" s="583"/>
      <c r="AD669" s="251"/>
    </row>
    <row r="670" spans="15:30" x14ac:dyDescent="0.3">
      <c r="O670" s="98"/>
      <c r="T670" s="250"/>
      <c r="U670" s="252">
        <f t="shared" si="47"/>
        <v>44615</v>
      </c>
      <c r="V670" s="6"/>
      <c r="W670" s="580">
        <v>827936</v>
      </c>
      <c r="X670" s="581"/>
      <c r="Y670" s="44">
        <v>3.0000000000000001E-3</v>
      </c>
      <c r="Z670" s="581"/>
      <c r="AA670" s="582">
        <f t="shared" ref="AA670" si="70">+W669-W670</f>
        <v>74407</v>
      </c>
      <c r="AB670" s="581"/>
      <c r="AC670" s="583"/>
      <c r="AD670" s="251"/>
    </row>
    <row r="671" spans="15:30" x14ac:dyDescent="0.3">
      <c r="O671" s="98"/>
      <c r="T671" s="250"/>
      <c r="U671" s="252">
        <f t="shared" si="47"/>
        <v>44616</v>
      </c>
      <c r="V671" s="6"/>
      <c r="W671" s="580">
        <v>838776</v>
      </c>
      <c r="X671" s="581"/>
      <c r="Y671" s="44">
        <v>3.0000000000000001E-3</v>
      </c>
      <c r="Z671" s="581"/>
      <c r="AA671" s="582">
        <f t="shared" ref="AA671" si="71">+W670-W671</f>
        <v>-10840</v>
      </c>
      <c r="AB671" s="581"/>
      <c r="AC671" s="583"/>
      <c r="AD671" s="251"/>
    </row>
    <row r="672" spans="15:30" x14ac:dyDescent="0.3">
      <c r="O672" s="98"/>
      <c r="T672" s="250"/>
      <c r="U672" s="252">
        <f t="shared" si="47"/>
        <v>44617</v>
      </c>
      <c r="V672" s="6"/>
      <c r="W672" s="580">
        <v>882818</v>
      </c>
      <c r="X672" s="581"/>
      <c r="Y672" s="44">
        <v>3.0000000000000001E-3</v>
      </c>
      <c r="Z672" s="581"/>
      <c r="AA672" s="582">
        <f t="shared" ref="AA672" si="72">+W671-W672</f>
        <v>-44042</v>
      </c>
      <c r="AB672" s="581"/>
      <c r="AC672" s="583"/>
      <c r="AD672" s="251"/>
    </row>
    <row r="673" spans="5:36" x14ac:dyDescent="0.3">
      <c r="O673" s="98"/>
      <c r="T673" s="250"/>
      <c r="U673" s="252">
        <f t="shared" si="47"/>
        <v>44618</v>
      </c>
      <c r="V673" s="6"/>
      <c r="W673" s="580">
        <v>827634</v>
      </c>
      <c r="X673" s="581"/>
      <c r="Y673" s="44">
        <v>3.0000000000000001E-3</v>
      </c>
      <c r="Z673" s="581"/>
      <c r="AA673" s="582">
        <f t="shared" ref="AA673" si="73">+W672-W673</f>
        <v>55184</v>
      </c>
      <c r="AB673" s="581"/>
      <c r="AC673" s="583"/>
      <c r="AD673" s="251"/>
    </row>
    <row r="674" spans="5:36" x14ac:dyDescent="0.3">
      <c r="O674" s="98"/>
      <c r="T674" s="250"/>
      <c r="U674" s="252">
        <f t="shared" si="47"/>
        <v>44619</v>
      </c>
      <c r="V674" s="6"/>
      <c r="W674" s="580">
        <f>+I$36</f>
        <v>736874</v>
      </c>
      <c r="X674" s="581"/>
      <c r="Y674" s="44">
        <v>3.0000000000000001E-3</v>
      </c>
      <c r="Z674" s="581"/>
      <c r="AA674" s="582">
        <f t="shared" ref="AA674" si="74">+W673-W674</f>
        <v>90760</v>
      </c>
      <c r="AB674" s="581"/>
      <c r="AC674" s="583"/>
      <c r="AD674" s="251"/>
    </row>
    <row r="675" spans="5:36" x14ac:dyDescent="0.3">
      <c r="O675" s="98"/>
      <c r="T675" s="250"/>
      <c r="U675" s="252">
        <f t="shared" si="47"/>
        <v>44620</v>
      </c>
      <c r="V675" s="6"/>
      <c r="W675" s="580"/>
      <c r="X675" s="581"/>
      <c r="Y675" s="44"/>
      <c r="Z675" s="581"/>
      <c r="AA675" s="582"/>
      <c r="AB675" s="581"/>
      <c r="AC675" s="583"/>
      <c r="AD675" s="251"/>
    </row>
    <row r="676" spans="5:36" x14ac:dyDescent="0.3">
      <c r="O676" s="98"/>
      <c r="T676" s="250"/>
      <c r="U676" s="252">
        <f t="shared" si="47"/>
        <v>44621</v>
      </c>
      <c r="V676" s="6"/>
      <c r="W676" s="253"/>
      <c r="X676" s="6"/>
      <c r="Y676" s="44"/>
      <c r="Z676" s="6"/>
      <c r="AA676" s="254"/>
      <c r="AB676" s="6"/>
      <c r="AC676" s="258"/>
      <c r="AD676" s="251"/>
    </row>
    <row r="677" spans="5:36" ht="15" thickBot="1" x14ac:dyDescent="0.35">
      <c r="O677" s="98"/>
      <c r="T677" s="255"/>
      <c r="U677" s="350">
        <f t="shared" si="25"/>
        <v>44622</v>
      </c>
      <c r="V677" s="247"/>
      <c r="W677" s="351"/>
      <c r="X677" s="247"/>
      <c r="Y677" s="256"/>
      <c r="Z677" s="247"/>
      <c r="AA677" s="352"/>
      <c r="AB677" s="247"/>
      <c r="AC677" s="353"/>
      <c r="AD677" s="257"/>
    </row>
    <row r="678" spans="5:36" x14ac:dyDescent="0.3">
      <c r="O678" s="98"/>
    </row>
    <row r="679" spans="5:36" x14ac:dyDescent="0.3">
      <c r="O679" s="98"/>
      <c r="P679" s="57"/>
      <c r="Q679" s="57"/>
      <c r="R679" s="57"/>
      <c r="W679" s="56"/>
    </row>
    <row r="680" spans="5:36" x14ac:dyDescent="0.3">
      <c r="O680" s="98"/>
    </row>
    <row r="681" spans="5:36" ht="15" thickBot="1" x14ac:dyDescent="0.35">
      <c r="O681" s="98"/>
    </row>
    <row r="682" spans="5:36" ht="15.6" thickTop="1" thickBot="1" x14ac:dyDescent="0.35">
      <c r="Q682" s="441"/>
      <c r="R682" s="442"/>
      <c r="S682" s="442"/>
      <c r="T682" s="442"/>
      <c r="U682" s="442"/>
      <c r="V682" s="442"/>
      <c r="W682" s="442"/>
      <c r="X682" s="442"/>
      <c r="Y682" s="442"/>
      <c r="Z682" s="442"/>
      <c r="AA682" s="442"/>
      <c r="AB682" s="443"/>
    </row>
    <row r="683" spans="5:36" ht="15" thickBot="1" x14ac:dyDescent="0.35">
      <c r="E683" s="674" t="s">
        <v>106</v>
      </c>
      <c r="F683" s="675"/>
      <c r="G683" s="675"/>
      <c r="H683" s="675"/>
      <c r="I683" s="675"/>
      <c r="J683" s="675"/>
      <c r="K683" s="675"/>
      <c r="L683" s="675"/>
      <c r="M683" s="676"/>
      <c r="Q683" s="444"/>
      <c r="R683" s="6"/>
      <c r="S683" s="6"/>
      <c r="T683" s="6"/>
      <c r="U683" s="5" t="s">
        <v>132</v>
      </c>
      <c r="V683" s="5"/>
      <c r="W683" s="5"/>
      <c r="X683" s="5"/>
      <c r="Y683" s="5"/>
      <c r="Z683" s="5"/>
      <c r="AA683" s="5" t="s">
        <v>28</v>
      </c>
      <c r="AB683" s="445"/>
    </row>
    <row r="684" spans="5:36" x14ac:dyDescent="0.3">
      <c r="E684" s="395"/>
      <c r="F684" s="396" t="s">
        <v>107</v>
      </c>
      <c r="G684" s="396"/>
      <c r="H684" s="396"/>
      <c r="I684" s="677">
        <v>21477737</v>
      </c>
      <c r="J684" s="677"/>
      <c r="K684" s="677"/>
      <c r="L684" s="677"/>
      <c r="M684" s="397"/>
      <c r="Q684" s="444"/>
      <c r="R684" s="437" t="s">
        <v>134</v>
      </c>
      <c r="S684" s="6"/>
      <c r="T684" s="6"/>
      <c r="U684" s="437" t="s">
        <v>133</v>
      </c>
      <c r="V684" s="5"/>
      <c r="W684" s="437" t="s">
        <v>20</v>
      </c>
      <c r="X684" s="5"/>
      <c r="Y684" s="437" t="s">
        <v>4</v>
      </c>
      <c r="Z684" s="5"/>
      <c r="AA684" s="446" t="s">
        <v>131</v>
      </c>
      <c r="AB684" s="445"/>
    </row>
    <row r="685" spans="5:36" x14ac:dyDescent="0.3">
      <c r="E685" s="395"/>
      <c r="F685" s="396" t="s">
        <v>97</v>
      </c>
      <c r="G685" s="396"/>
      <c r="H685" s="396"/>
      <c r="I685" s="396"/>
      <c r="J685" s="396"/>
      <c r="K685" s="396"/>
      <c r="L685" s="398">
        <f>+I697/I684</f>
        <v>4.5847474526762295E-4</v>
      </c>
      <c r="M685" s="397"/>
      <c r="Q685" s="444"/>
      <c r="R685" s="6" t="s">
        <v>121</v>
      </c>
      <c r="S685" s="6"/>
      <c r="T685" s="6"/>
      <c r="U685" s="7">
        <v>2003</v>
      </c>
      <c r="V685" s="6"/>
      <c r="W685" s="7">
        <v>389666</v>
      </c>
      <c r="X685" s="6"/>
      <c r="Y685" s="7">
        <v>31257</v>
      </c>
      <c r="Z685" s="6"/>
      <c r="AA685" s="253">
        <f>+AJ685</f>
        <v>19500</v>
      </c>
      <c r="AB685" s="445"/>
      <c r="AJ685" s="1">
        <v>19500</v>
      </c>
    </row>
    <row r="686" spans="5:36" x14ac:dyDescent="0.3">
      <c r="E686" s="395"/>
      <c r="F686" s="678" t="s">
        <v>95</v>
      </c>
      <c r="G686" s="678"/>
      <c r="H686" s="396"/>
      <c r="I686" s="396"/>
      <c r="J686" s="396"/>
      <c r="K686" s="396"/>
      <c r="L686" s="399">
        <f>+I697/(I684/100000)</f>
        <v>45.847474526762298</v>
      </c>
      <c r="M686" s="397"/>
      <c r="Q686" s="444"/>
      <c r="R686" s="6" t="s">
        <v>122</v>
      </c>
      <c r="S686" s="6"/>
      <c r="T686" s="6"/>
      <c r="U686" s="7">
        <v>1913</v>
      </c>
      <c r="V686" s="6"/>
      <c r="W686" s="7">
        <v>169892</v>
      </c>
      <c r="X686" s="6"/>
      <c r="Y686" s="7">
        <v>13076</v>
      </c>
      <c r="Z686" s="6"/>
      <c r="AA686" s="253">
        <f t="shared" ref="AA686:AA694" si="75">+AJ686</f>
        <v>8900</v>
      </c>
      <c r="AB686" s="445"/>
      <c r="AJ686" s="1">
        <v>8900</v>
      </c>
    </row>
    <row r="687" spans="5:36" x14ac:dyDescent="0.3">
      <c r="E687" s="395"/>
      <c r="F687" s="400"/>
      <c r="G687" s="400"/>
      <c r="H687" s="396"/>
      <c r="I687" s="396"/>
      <c r="J687" s="396"/>
      <c r="K687" s="396"/>
      <c r="L687" s="399"/>
      <c r="M687" s="397"/>
      <c r="Q687" s="444"/>
      <c r="R687" s="6" t="s">
        <v>123</v>
      </c>
      <c r="S687" s="6"/>
      <c r="T687" s="6"/>
      <c r="U687" s="7">
        <v>1568</v>
      </c>
      <c r="V687" s="6"/>
      <c r="W687" s="7">
        <v>16606</v>
      </c>
      <c r="X687" s="6"/>
      <c r="Y687" s="7">
        <v>912</v>
      </c>
      <c r="Z687" s="6"/>
      <c r="AA687" s="253">
        <f t="shared" si="75"/>
        <v>1100</v>
      </c>
      <c r="AB687" s="445"/>
      <c r="AJ687" s="1">
        <v>1100</v>
      </c>
    </row>
    <row r="688" spans="5:36" x14ac:dyDescent="0.3">
      <c r="E688" s="395"/>
      <c r="F688" s="400" t="s">
        <v>108</v>
      </c>
      <c r="G688" s="400"/>
      <c r="H688" s="678" t="s">
        <v>109</v>
      </c>
      <c r="I688" s="678"/>
      <c r="J688" s="396"/>
      <c r="K688" s="396"/>
      <c r="L688" s="399"/>
      <c r="M688" s="397"/>
      <c r="Q688" s="444"/>
      <c r="R688" s="6" t="s">
        <v>56</v>
      </c>
      <c r="S688" s="6"/>
      <c r="T688" s="6"/>
      <c r="U688" s="7">
        <v>1561</v>
      </c>
      <c r="V688" s="6"/>
      <c r="W688" s="7">
        <v>107611</v>
      </c>
      <c r="X688" s="6"/>
      <c r="Y688" s="7">
        <v>7937</v>
      </c>
      <c r="Z688" s="6"/>
      <c r="AA688" s="253">
        <f t="shared" si="75"/>
        <v>7000</v>
      </c>
      <c r="AB688" s="445"/>
      <c r="AJ688" s="1">
        <v>7000</v>
      </c>
    </row>
    <row r="689" spans="4:36" ht="15" thickBot="1" x14ac:dyDescent="0.35">
      <c r="E689" s="401"/>
      <c r="F689" s="402"/>
      <c r="G689" s="402"/>
      <c r="H689" s="402"/>
      <c r="I689" s="402"/>
      <c r="J689" s="402"/>
      <c r="K689" s="402"/>
      <c r="L689" s="402"/>
      <c r="M689" s="403"/>
      <c r="Q689" s="444"/>
      <c r="R689" s="6" t="s">
        <v>128</v>
      </c>
      <c r="S689" s="6"/>
      <c r="T689" s="6"/>
      <c r="U689" s="7">
        <v>1435</v>
      </c>
      <c r="V689" s="6"/>
      <c r="W689" s="7">
        <v>10128</v>
      </c>
      <c r="X689" s="6"/>
      <c r="Y689" s="7">
        <v>541</v>
      </c>
      <c r="Z689" s="6"/>
      <c r="AA689" s="253">
        <f t="shared" si="75"/>
        <v>700</v>
      </c>
      <c r="AB689" s="445"/>
      <c r="AJ689" s="1">
        <v>700</v>
      </c>
    </row>
    <row r="690" spans="4:36" x14ac:dyDescent="0.3">
      <c r="Q690" s="444"/>
      <c r="R690" s="6" t="s">
        <v>124</v>
      </c>
      <c r="S690" s="6"/>
      <c r="T690" s="6"/>
      <c r="U690" s="7">
        <v>1288</v>
      </c>
      <c r="V690" s="6"/>
      <c r="W690" s="7">
        <v>45913</v>
      </c>
      <c r="X690" s="6"/>
      <c r="Y690" s="7">
        <v>4287</v>
      </c>
      <c r="Z690" s="6"/>
      <c r="AA690" s="253">
        <f t="shared" si="75"/>
        <v>3600</v>
      </c>
      <c r="AB690" s="445"/>
      <c r="AJ690" s="1">
        <v>3600</v>
      </c>
    </row>
    <row r="691" spans="4:36" ht="15" thickBot="1" x14ac:dyDescent="0.35">
      <c r="D691" s="78"/>
      <c r="E691" s="139"/>
      <c r="F691" s="139"/>
      <c r="G691" s="139"/>
      <c r="H691" s="139"/>
      <c r="I691" s="310"/>
      <c r="J691" s="78"/>
      <c r="K691" s="98"/>
      <c r="L691" s="98"/>
      <c r="M691" s="98"/>
      <c r="N691" s="98"/>
      <c r="Q691" s="444"/>
      <c r="R691" s="6" t="s">
        <v>129</v>
      </c>
      <c r="S691" s="6"/>
      <c r="T691" s="6"/>
      <c r="U691" s="7">
        <v>1129</v>
      </c>
      <c r="V691" s="6"/>
      <c r="W691" s="7">
        <v>52477</v>
      </c>
      <c r="X691" s="6"/>
      <c r="Y691" s="7">
        <v>3152</v>
      </c>
      <c r="Z691" s="6"/>
      <c r="AA691" s="253">
        <f t="shared" si="75"/>
        <v>4600</v>
      </c>
      <c r="AB691" s="445"/>
      <c r="AJ691" s="1">
        <v>4600</v>
      </c>
    </row>
    <row r="692" spans="4:36" ht="16.2" thickBot="1" x14ac:dyDescent="0.35">
      <c r="D692" s="381"/>
      <c r="E692" s="679" t="s">
        <v>119</v>
      </c>
      <c r="F692" s="680"/>
      <c r="G692" s="680"/>
      <c r="H692" s="680"/>
      <c r="I692" s="680"/>
      <c r="J692" s="681"/>
      <c r="K692" s="382"/>
      <c r="L692" s="394" t="s">
        <v>10</v>
      </c>
      <c r="M692" s="383"/>
      <c r="N692" s="98"/>
      <c r="Q692" s="444"/>
      <c r="R692" s="6" t="s">
        <v>125</v>
      </c>
      <c r="S692" s="6"/>
      <c r="T692" s="6"/>
      <c r="U692" s="7">
        <v>1118</v>
      </c>
      <c r="V692" s="6"/>
      <c r="W692" s="7">
        <v>10889</v>
      </c>
      <c r="X692" s="6"/>
      <c r="Y692" s="7">
        <v>505</v>
      </c>
      <c r="Z692" s="6"/>
      <c r="AA692" s="253">
        <f t="shared" si="75"/>
        <v>980</v>
      </c>
      <c r="AB692" s="445"/>
      <c r="AJ692" s="1">
        <v>980</v>
      </c>
    </row>
    <row r="693" spans="4:36" x14ac:dyDescent="0.3">
      <c r="D693" s="360"/>
      <c r="E693" s="384" t="s">
        <v>75</v>
      </c>
      <c r="F693" s="16"/>
      <c r="G693" s="16"/>
      <c r="H693" s="16"/>
      <c r="I693" s="682">
        <f>+K81</f>
        <v>48675</v>
      </c>
      <c r="J693" s="682"/>
      <c r="K693" s="16"/>
      <c r="L693" s="60">
        <f>+I693/$I$693</f>
        <v>1</v>
      </c>
      <c r="M693" s="385"/>
      <c r="N693" s="98"/>
      <c r="Q693" s="444"/>
      <c r="R693" s="6" t="s">
        <v>126</v>
      </c>
      <c r="S693" s="6"/>
      <c r="T693" s="6"/>
      <c r="U693" s="7">
        <v>1093</v>
      </c>
      <c r="V693" s="6"/>
      <c r="W693" s="7">
        <v>138546</v>
      </c>
      <c r="X693" s="6"/>
      <c r="Y693" s="7">
        <v>6770</v>
      </c>
      <c r="Z693" s="6"/>
      <c r="AA693" s="253">
        <f t="shared" si="75"/>
        <v>12700</v>
      </c>
      <c r="AB693" s="445"/>
      <c r="AJ693" s="1">
        <v>12700</v>
      </c>
    </row>
    <row r="694" spans="4:36" x14ac:dyDescent="0.3">
      <c r="D694" s="360"/>
      <c r="E694" s="384"/>
      <c r="F694" s="16"/>
      <c r="G694" s="16"/>
      <c r="H694" s="16"/>
      <c r="I694" s="16"/>
      <c r="J694" s="16"/>
      <c r="K694" s="16"/>
      <c r="L694" s="16"/>
      <c r="M694" s="385"/>
      <c r="N694" s="98"/>
      <c r="Q694" s="444"/>
      <c r="R694" s="6" t="s">
        <v>127</v>
      </c>
      <c r="S694" s="6"/>
      <c r="T694" s="6"/>
      <c r="U694" s="447">
        <v>1081</v>
      </c>
      <c r="V694" s="6"/>
      <c r="W694" s="447">
        <v>65337</v>
      </c>
      <c r="X694" s="6"/>
      <c r="Y694" s="447">
        <v>3108</v>
      </c>
      <c r="Z694" s="6"/>
      <c r="AA694" s="448">
        <f t="shared" si="75"/>
        <v>6100</v>
      </c>
      <c r="AB694" s="445"/>
      <c r="AJ694" s="439">
        <v>6100</v>
      </c>
    </row>
    <row r="695" spans="4:36" x14ac:dyDescent="0.3">
      <c r="D695" s="372"/>
      <c r="E695" s="15"/>
      <c r="F695" s="386" t="s">
        <v>100</v>
      </c>
      <c r="G695" s="386"/>
      <c r="H695" s="15"/>
      <c r="I695" s="683">
        <f>+I81</f>
        <v>36684</v>
      </c>
      <c r="J695" s="684"/>
      <c r="K695" s="15"/>
      <c r="L695" s="60">
        <f>+I695/$I$693</f>
        <v>0.75365177195685673</v>
      </c>
      <c r="M695" s="365"/>
      <c r="N695" s="98"/>
      <c r="Q695" s="444"/>
      <c r="R695" s="5" t="s">
        <v>31</v>
      </c>
      <c r="S695" s="6"/>
      <c r="T695" s="6"/>
      <c r="U695" s="253">
        <f>+W695/(AA695/100)</f>
        <v>1545.0521632402579</v>
      </c>
      <c r="V695" s="6"/>
      <c r="W695" s="253">
        <f>SUM(W685:W694)</f>
        <v>1007065</v>
      </c>
      <c r="X695" s="6"/>
      <c r="Y695" s="253">
        <f>SUM(Y685:Y694)</f>
        <v>71545</v>
      </c>
      <c r="Z695" s="6"/>
      <c r="AA695" s="253">
        <f>SUM(AA685:AA694)</f>
        <v>65180</v>
      </c>
      <c r="AB695" s="445"/>
      <c r="AJ695" s="56">
        <f>SUM(AJ685:AJ694)</f>
        <v>65180</v>
      </c>
    </row>
    <row r="696" spans="4:36" x14ac:dyDescent="0.3">
      <c r="D696" s="372"/>
      <c r="E696" s="15"/>
      <c r="F696" s="15" t="s">
        <v>76</v>
      </c>
      <c r="G696" s="15"/>
      <c r="H696" s="15"/>
      <c r="I696" s="685">
        <f>+I75</f>
        <v>2144</v>
      </c>
      <c r="J696" s="686"/>
      <c r="K696" s="15"/>
      <c r="L696" s="60">
        <f>+I696/$I$693</f>
        <v>4.4047252182845401E-2</v>
      </c>
      <c r="M696" s="365"/>
      <c r="N696" s="98"/>
      <c r="Q696" s="444"/>
      <c r="R696" s="5"/>
      <c r="S696" s="6"/>
      <c r="T696" s="6"/>
      <c r="U696" s="6"/>
      <c r="V696" s="6"/>
      <c r="W696" s="253"/>
      <c r="X696" s="6"/>
      <c r="Y696" s="253"/>
      <c r="Z696" s="6"/>
      <c r="AA696" s="6"/>
      <c r="AB696" s="445"/>
      <c r="AJ696" s="56"/>
    </row>
    <row r="697" spans="4:36" ht="15" thickBot="1" x14ac:dyDescent="0.35">
      <c r="D697" s="372"/>
      <c r="E697" s="671" t="s">
        <v>101</v>
      </c>
      <c r="F697" s="671"/>
      <c r="G697" s="671"/>
      <c r="H697" s="15"/>
      <c r="I697" s="672">
        <f>+I693-I695-I696</f>
        <v>9847</v>
      </c>
      <c r="J697" s="673"/>
      <c r="K697" s="387"/>
      <c r="L697" s="388">
        <f>+I697/$I$693</f>
        <v>0.20230097586029788</v>
      </c>
      <c r="M697" s="365"/>
      <c r="N697" s="98"/>
      <c r="Q697" s="444"/>
      <c r="R697" s="5" t="s">
        <v>57</v>
      </c>
      <c r="S697" s="6"/>
      <c r="T697" s="6"/>
      <c r="U697" s="7">
        <v>7441</v>
      </c>
      <c r="V697" s="6"/>
      <c r="W697" s="7">
        <f>+'Main Table'!H106</f>
        <v>3029734</v>
      </c>
      <c r="X697" s="6"/>
      <c r="Y697" s="7">
        <f>+'Main Table'!AA106</f>
        <v>129682</v>
      </c>
      <c r="Z697" s="6"/>
      <c r="AA697" s="253">
        <f>+AJ697</f>
        <v>333000</v>
      </c>
      <c r="AB697" s="445"/>
      <c r="AJ697" s="56">
        <v>333000</v>
      </c>
    </row>
    <row r="698" spans="4:36" ht="15.6" thickTop="1" thickBot="1" x14ac:dyDescent="0.35">
      <c r="D698" s="372"/>
      <c r="E698" s="389"/>
      <c r="F698" s="389"/>
      <c r="G698" s="389"/>
      <c r="H698" s="15"/>
      <c r="I698" s="390"/>
      <c r="J698" s="389"/>
      <c r="K698" s="387"/>
      <c r="L698" s="391"/>
      <c r="M698" s="365"/>
      <c r="N698" s="98"/>
      <c r="Q698" s="444"/>
      <c r="R698" s="5" t="s">
        <v>130</v>
      </c>
      <c r="S698" s="6"/>
      <c r="T698" s="6"/>
      <c r="U698" s="449"/>
      <c r="V698" s="6"/>
      <c r="W698" s="450">
        <f>+W695/W697</f>
        <v>0.33239386692033029</v>
      </c>
      <c r="X698" s="6"/>
      <c r="Y698" s="450">
        <f>+Y695/Y697</f>
        <v>0.55169568637127742</v>
      </c>
      <c r="Z698" s="6"/>
      <c r="AA698" s="450">
        <f>+AA695/AA697</f>
        <v>0.19573573573573574</v>
      </c>
      <c r="AB698" s="445"/>
      <c r="AJ698" s="440">
        <f>+AJ695/AJ697</f>
        <v>0.19573573573573574</v>
      </c>
    </row>
    <row r="699" spans="4:36" ht="15.6" thickTop="1" thickBot="1" x14ac:dyDescent="0.35">
      <c r="D699" s="392"/>
      <c r="E699" s="393"/>
      <c r="F699" s="393"/>
      <c r="G699" s="393"/>
      <c r="H699" s="393"/>
      <c r="I699" s="393"/>
      <c r="J699" s="393"/>
      <c r="K699" s="393"/>
      <c r="L699" s="393"/>
      <c r="M699" s="380"/>
      <c r="N699" s="98"/>
      <c r="Q699" s="451"/>
      <c r="R699" s="452"/>
      <c r="S699" s="452"/>
      <c r="T699" s="452"/>
      <c r="U699" s="452"/>
      <c r="V699" s="452"/>
      <c r="W699" s="452"/>
      <c r="X699" s="452"/>
      <c r="Y699" s="452"/>
      <c r="Z699" s="452"/>
      <c r="AA699" s="452"/>
      <c r="AB699" s="453"/>
    </row>
    <row r="703" spans="4:36" x14ac:dyDescent="0.3">
      <c r="F703" s="1">
        <v>1248371</v>
      </c>
    </row>
    <row r="704" spans="4:36" x14ac:dyDescent="0.3">
      <c r="W704" s="1"/>
    </row>
    <row r="705" spans="6:6" x14ac:dyDescent="0.3">
      <c r="F705">
        <v>700</v>
      </c>
    </row>
    <row r="706" spans="6:6" x14ac:dyDescent="0.3">
      <c r="F706" s="76">
        <f>+F705/F703</f>
        <v>5.6073074430597954E-4</v>
      </c>
    </row>
    <row r="708" spans="6:6" x14ac:dyDescent="0.3">
      <c r="F708" s="1">
        <v>60000</v>
      </c>
    </row>
    <row r="709" spans="6:6" x14ac:dyDescent="0.3">
      <c r="F709">
        <f>+F706*F708</f>
        <v>33.643844658358773</v>
      </c>
    </row>
    <row r="711" spans="6:6" x14ac:dyDescent="0.3">
      <c r="F711" s="1">
        <v>331000000</v>
      </c>
    </row>
    <row r="712" spans="6:6" x14ac:dyDescent="0.3">
      <c r="F712" s="56">
        <f>+W86</f>
        <v>811067</v>
      </c>
    </row>
    <row r="713" spans="6:6" x14ac:dyDescent="0.3">
      <c r="F713" s="57">
        <f>+F712/F711</f>
        <v>2.4503534743202417E-3</v>
      </c>
    </row>
  </sheetData>
  <mergeCells count="50"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  <mergeCell ref="I32:J32"/>
    <mergeCell ref="I34:J34"/>
    <mergeCell ref="I36:J36"/>
    <mergeCell ref="E31:J31"/>
    <mergeCell ref="I35:J35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E697:G697"/>
    <mergeCell ref="I697:J697"/>
    <mergeCell ref="E683:M683"/>
    <mergeCell ref="I684:L684"/>
    <mergeCell ref="F686:G686"/>
    <mergeCell ref="E692:J692"/>
    <mergeCell ref="I693:J693"/>
    <mergeCell ref="I695:J695"/>
    <mergeCell ref="I696:J696"/>
    <mergeCell ref="H688:I688"/>
    <mergeCell ref="D72:O72"/>
    <mergeCell ref="E73:H73"/>
    <mergeCell ref="K73:L73"/>
    <mergeCell ref="D79:H79"/>
    <mergeCell ref="E82:G82"/>
    <mergeCell ref="D81:H81"/>
    <mergeCell ref="K81:L8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mkeresman</cp:lastModifiedBy>
  <cp:lastPrinted>2020-08-27T12:00:07Z</cp:lastPrinted>
  <dcterms:created xsi:type="dcterms:W3CDTF">2020-03-28T00:34:23Z</dcterms:created>
  <dcterms:modified xsi:type="dcterms:W3CDTF">2022-03-01T02:10:22Z</dcterms:modified>
</cp:coreProperties>
</file>