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1CC13897-0824-4C22-871B-F642AE332C8F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Table'!$A$1:$CJ$734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733" i="1" l="1"/>
  <c r="BK733" i="1"/>
  <c r="BD733" i="1"/>
  <c r="AY733" i="1"/>
  <c r="AU733" i="1"/>
  <c r="AQ733" i="1"/>
  <c r="AN733" i="1"/>
  <c r="AM733" i="1"/>
  <c r="AI733" i="1"/>
  <c r="AF733" i="1"/>
  <c r="X733" i="1"/>
  <c r="W733" i="1"/>
  <c r="P733" i="1"/>
  <c r="K733" i="1"/>
  <c r="BO732" i="1"/>
  <c r="BM732" i="1"/>
  <c r="BM733" i="1" s="1"/>
  <c r="BL732" i="1"/>
  <c r="BL733" i="1" s="1"/>
  <c r="BK732" i="1"/>
  <c r="BJ732" i="1"/>
  <c r="BJ733" i="1" s="1"/>
  <c r="BI732" i="1"/>
  <c r="BI733" i="1" s="1"/>
  <c r="BH732" i="1"/>
  <c r="BH733" i="1" s="1"/>
  <c r="BF732" i="1"/>
  <c r="BF733" i="1" s="1"/>
  <c r="BE732" i="1"/>
  <c r="BE733" i="1" s="1"/>
  <c r="BD732" i="1"/>
  <c r="BC732" i="1"/>
  <c r="BC733" i="1" s="1"/>
  <c r="BB732" i="1"/>
  <c r="BB733" i="1" s="1"/>
  <c r="AZ732" i="1"/>
  <c r="AZ733" i="1" s="1"/>
  <c r="AY732" i="1"/>
  <c r="AW732" i="1"/>
  <c r="AW733" i="1" s="1"/>
  <c r="AU732" i="1"/>
  <c r="AT732" i="1"/>
  <c r="AT733" i="1" s="1"/>
  <c r="AS732" i="1"/>
  <c r="AS733" i="1" s="1"/>
  <c r="AQ732" i="1"/>
  <c r="AP732" i="1"/>
  <c r="AP733" i="1" s="1"/>
  <c r="AO732" i="1"/>
  <c r="AO733" i="1" s="1"/>
  <c r="AN732" i="1"/>
  <c r="AM732" i="1"/>
  <c r="AK732" i="1"/>
  <c r="AK733" i="1" s="1"/>
  <c r="AJ732" i="1"/>
  <c r="AJ733" i="1" s="1"/>
  <c r="AI732" i="1"/>
  <c r="AH732" i="1"/>
  <c r="AH733" i="1" s="1"/>
  <c r="AG732" i="1"/>
  <c r="AG733" i="1" s="1"/>
  <c r="AF732" i="1"/>
  <c r="AD732" i="1"/>
  <c r="AD733" i="1" s="1"/>
  <c r="AB732" i="1"/>
  <c r="AB733" i="1" s="1"/>
  <c r="AA732" i="1"/>
  <c r="AA733" i="1" s="1"/>
  <c r="Y732" i="1"/>
  <c r="Y733" i="1" s="1"/>
  <c r="X732" i="1"/>
  <c r="W732" i="1"/>
  <c r="V732" i="1"/>
  <c r="V733" i="1" s="1"/>
  <c r="U732" i="1"/>
  <c r="U733" i="1" s="1"/>
  <c r="T732" i="1"/>
  <c r="T733" i="1" s="1"/>
  <c r="R732" i="1"/>
  <c r="R733" i="1" s="1"/>
  <c r="Q732" i="1"/>
  <c r="Q733" i="1" s="1"/>
  <c r="P732" i="1"/>
  <c r="N732" i="1"/>
  <c r="N733" i="1" s="1"/>
  <c r="M732" i="1"/>
  <c r="M733" i="1" s="1"/>
  <c r="L732" i="1"/>
  <c r="L733" i="1" s="1"/>
  <c r="K732" i="1"/>
  <c r="I732" i="1"/>
  <c r="I733" i="1" s="1"/>
  <c r="D732" i="1"/>
  <c r="D733" i="1" s="1"/>
  <c r="BW726" i="1"/>
  <c r="BN726" i="1" s="1"/>
  <c r="BN732" i="1" s="1"/>
  <c r="BN733" i="1" s="1"/>
  <c r="BE726" i="1"/>
  <c r="BP726" i="1" s="1"/>
  <c r="BR726" i="1" s="1"/>
  <c r="BA726" i="1"/>
  <c r="BA732" i="1" s="1"/>
  <c r="BA733" i="1" s="1"/>
  <c r="AL726" i="1"/>
  <c r="AR726" i="1" s="1"/>
  <c r="AR732" i="1" s="1"/>
  <c r="AR733" i="1" s="1"/>
  <c r="AA726" i="1"/>
  <c r="AE726" i="1" s="1"/>
  <c r="AE732" i="1" s="1"/>
  <c r="AE733" i="1" s="1"/>
  <c r="Z726" i="1"/>
  <c r="Z732" i="1" s="1"/>
  <c r="Z733" i="1" s="1"/>
  <c r="V726" i="1"/>
  <c r="Q726" i="1"/>
  <c r="S726" i="1" s="1"/>
  <c r="S732" i="1" s="1"/>
  <c r="S733" i="1" s="1"/>
  <c r="N726" i="1"/>
  <c r="J726" i="1"/>
  <c r="J732" i="1" s="1"/>
  <c r="J733" i="1" s="1"/>
  <c r="H726" i="1"/>
  <c r="O726" i="1" s="1"/>
  <c r="O732" i="1" s="1"/>
  <c r="O733" i="1" s="1"/>
  <c r="I20" i="3"/>
  <c r="BW725" i="1"/>
  <c r="BN725" i="1" s="1"/>
  <c r="BE725" i="1"/>
  <c r="BP725" i="1" s="1"/>
  <c r="BR725" i="1" s="1"/>
  <c r="BA725" i="1"/>
  <c r="AL725" i="1"/>
  <c r="AR725" i="1" s="1"/>
  <c r="AA725" i="1"/>
  <c r="AE725" i="1" s="1"/>
  <c r="Z725" i="1"/>
  <c r="V725" i="1"/>
  <c r="Q725" i="1"/>
  <c r="S725" i="1" s="1"/>
  <c r="N725" i="1"/>
  <c r="J725" i="1"/>
  <c r="H725" i="1"/>
  <c r="O725" i="1" s="1"/>
  <c r="BW724" i="1"/>
  <c r="BN724" i="1" s="1"/>
  <c r="BP724" i="1"/>
  <c r="BR724" i="1" s="1"/>
  <c r="BE724" i="1"/>
  <c r="BA724" i="1"/>
  <c r="BG724" i="1" s="1"/>
  <c r="AX724" i="1"/>
  <c r="AV724" i="1"/>
  <c r="AL724" i="1"/>
  <c r="AR724" i="1" s="1"/>
  <c r="AA724" i="1"/>
  <c r="AE724" i="1" s="1"/>
  <c r="Z724" i="1"/>
  <c r="V724" i="1"/>
  <c r="Q724" i="1"/>
  <c r="S724" i="1" s="1"/>
  <c r="O724" i="1"/>
  <c r="N724" i="1"/>
  <c r="J724" i="1"/>
  <c r="H724" i="1"/>
  <c r="B724" i="1"/>
  <c r="B725" i="1" s="1"/>
  <c r="B726" i="1" s="1"/>
  <c r="B727" i="1" s="1"/>
  <c r="B728" i="1" s="1"/>
  <c r="B729" i="1" s="1"/>
  <c r="U679" i="3"/>
  <c r="U680" i="3" s="1"/>
  <c r="U681" i="3" s="1"/>
  <c r="U682" i="3" s="1"/>
  <c r="U683" i="3" s="1"/>
  <c r="U684" i="3" s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BG721" i="1" s="1"/>
  <c r="AL721" i="1"/>
  <c r="AR721" i="1" s="1"/>
  <c r="Z721" i="1"/>
  <c r="Q721" i="1"/>
  <c r="S721" i="1" s="1"/>
  <c r="N721" i="1"/>
  <c r="BE720" i="1"/>
  <c r="BA720" i="1"/>
  <c r="AL720" i="1"/>
  <c r="AR720" i="1" s="1"/>
  <c r="Z720" i="1"/>
  <c r="Q720" i="1"/>
  <c r="N720" i="1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E731" i="2"/>
  <c r="S727" i="2"/>
  <c r="W727" i="2"/>
  <c r="K727" i="2"/>
  <c r="Q727" i="2" s="1"/>
  <c r="S726" i="2"/>
  <c r="W726" i="2"/>
  <c r="K726" i="2"/>
  <c r="Q726" i="2" s="1"/>
  <c r="S725" i="2"/>
  <c r="W725" i="2"/>
  <c r="K725" i="2"/>
  <c r="Q725" i="2" s="1"/>
  <c r="S724" i="2"/>
  <c r="W724" i="2"/>
  <c r="Q724" i="2"/>
  <c r="K724" i="2"/>
  <c r="M724" i="2" s="1"/>
  <c r="S723" i="2"/>
  <c r="W723" i="2"/>
  <c r="K723" i="2"/>
  <c r="Q723" i="2" s="1"/>
  <c r="S722" i="2"/>
  <c r="W722" i="2"/>
  <c r="K722" i="2"/>
  <c r="Q722" i="2" s="1"/>
  <c r="S721" i="2"/>
  <c r="W721" i="2"/>
  <c r="K721" i="2"/>
  <c r="Q721" i="2" s="1"/>
  <c r="C723" i="2"/>
  <c r="C724" i="2" s="1"/>
  <c r="C725" i="2" s="1"/>
  <c r="C726" i="2" s="1"/>
  <c r="C727" i="2" s="1"/>
  <c r="C728" i="2" s="1"/>
  <c r="C722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Q720" i="2" s="1"/>
  <c r="S719" i="2"/>
  <c r="K719" i="2"/>
  <c r="S718" i="2"/>
  <c r="K718" i="2"/>
  <c r="S717" i="2"/>
  <c r="K717" i="2"/>
  <c r="S716" i="2"/>
  <c r="K716" i="2"/>
  <c r="S715" i="2"/>
  <c r="K715" i="2"/>
  <c r="S714" i="2"/>
  <c r="K714" i="2"/>
  <c r="AL732" i="1" l="1"/>
  <c r="AL733" i="1" s="1"/>
  <c r="AV726" i="1"/>
  <c r="AV732" i="1" s="1"/>
  <c r="AV733" i="1" s="1"/>
  <c r="BP732" i="1"/>
  <c r="BP733" i="1" s="1"/>
  <c r="H732" i="1"/>
  <c r="H733" i="1" s="1"/>
  <c r="AX726" i="1"/>
  <c r="AX732" i="1" s="1"/>
  <c r="AX733" i="1" s="1"/>
  <c r="AC726" i="1"/>
  <c r="AC732" i="1" s="1"/>
  <c r="AC733" i="1" s="1"/>
  <c r="BG726" i="1"/>
  <c r="BG732" i="1" s="1"/>
  <c r="BG733" i="1" s="1"/>
  <c r="AV725" i="1"/>
  <c r="AX725" i="1"/>
  <c r="BG725" i="1"/>
  <c r="AC725" i="1"/>
  <c r="AC724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BE712" i="1" l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Q710" i="2" s="1"/>
  <c r="S709" i="2"/>
  <c r="K709" i="2"/>
  <c r="S708" i="2"/>
  <c r="K708" i="2"/>
  <c r="S707" i="2"/>
  <c r="K707" i="2"/>
  <c r="Q713" i="2" l="1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35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35" i="1"/>
  <c r="D735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24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93" i="1" s="1"/>
  <c r="CG662" i="1"/>
  <c r="CG665" i="1"/>
  <c r="CG673" i="1"/>
  <c r="S675" i="1"/>
  <c r="S682" i="1"/>
  <c r="S677" i="1"/>
  <c r="BG677" i="1"/>
  <c r="BA737" i="1"/>
  <c r="BE73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G737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732" i="1"/>
  <c r="BQ733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23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32" i="1"/>
  <c r="BU733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32" i="1"/>
  <c r="BV733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58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05" i="3"/>
  <c r="AJ703" i="3"/>
  <c r="AJ706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22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44" i="1"/>
  <c r="D743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23" i="1"/>
  <c r="BG843" i="1"/>
  <c r="BG844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43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731" i="2"/>
  <c r="S357" i="2"/>
  <c r="AP858" i="1"/>
  <c r="BP844" i="1"/>
  <c r="BG845" i="1" s="1"/>
  <c r="BN841" i="1"/>
  <c r="BP841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22" i="1"/>
  <c r="BP822" i="1" s="1"/>
  <c r="BP824" i="1"/>
  <c r="BP825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45" i="1"/>
  <c r="BG846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42" i="1"/>
  <c r="BP842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46" i="1" l="1"/>
  <c r="BY846" i="1" s="1"/>
  <c r="Q358" i="2"/>
  <c r="M357" i="2"/>
  <c r="U357" i="2"/>
  <c r="M358" i="2"/>
  <c r="CL852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26" i="1" l="1"/>
  <c r="BG850" i="1"/>
  <c r="BP849" i="1"/>
  <c r="BP851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17" i="1"/>
  <c r="N819" i="1" s="1"/>
  <c r="N820" i="1" l="1"/>
  <c r="D820" i="1" s="1"/>
  <c r="N821" i="1"/>
  <c r="N822" i="1"/>
  <c r="D821" i="1" l="1"/>
  <c r="D822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08" i="1"/>
  <c r="BG808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53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38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32" i="1"/>
  <c r="G733" i="1" s="1"/>
  <c r="F732" i="1"/>
  <c r="F733" i="1" s="1"/>
  <c r="E732" i="1"/>
  <c r="E733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56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53" i="1" l="1"/>
  <c r="AR752" i="1"/>
  <c r="AP752" i="1"/>
  <c r="AR751" i="1"/>
  <c r="AP751" i="1"/>
  <c r="AV751" i="1" l="1"/>
  <c r="AV752" i="1"/>
  <c r="AV753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97" i="1"/>
  <c r="N214" i="1"/>
  <c r="N204" i="1"/>
  <c r="BA796" i="1" s="1"/>
  <c r="N174" i="1"/>
  <c r="BA795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96" i="1" l="1"/>
  <c r="BE796" i="1" s="1"/>
  <c r="Q218" i="2"/>
  <c r="BC797" i="1"/>
  <c r="BE797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65" i="1"/>
  <c r="H765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84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37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35" i="1"/>
  <c r="BK738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85" i="1"/>
  <c r="AP786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80" i="1"/>
  <c r="H781" i="1"/>
  <c r="J781" i="1" s="1"/>
  <c r="H782" i="1"/>
  <c r="J782" i="1" s="1"/>
  <c r="S154" i="2"/>
  <c r="M156" i="2" l="1"/>
  <c r="Q156" i="2"/>
  <c r="O782" i="1"/>
  <c r="AI154" i="1"/>
  <c r="AI161" i="1"/>
  <c r="BK160" i="1"/>
  <c r="BM160" i="1" s="1"/>
  <c r="AR154" i="1"/>
  <c r="BG154" i="1"/>
  <c r="U155" i="2"/>
  <c r="J780" i="1"/>
  <c r="J787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83" i="1"/>
  <c r="AA782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20" i="3"/>
  <c r="F721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58" i="1" l="1"/>
  <c r="AR750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57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62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49" i="1" s="1"/>
  <c r="AH113" i="1"/>
  <c r="AP749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49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69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56" i="1"/>
  <c r="AP750" i="1" s="1"/>
  <c r="AV750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94" i="1"/>
  <c r="BC795" i="1" s="1"/>
  <c r="BE795" i="1" s="1"/>
  <c r="BE806" i="1"/>
  <c r="BE810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97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06" i="1" s="1"/>
  <c r="AL113" i="1"/>
  <c r="K114" i="2"/>
  <c r="V578" i="1" l="1"/>
  <c r="BA810" i="1"/>
  <c r="BC808" i="1"/>
  <c r="BG806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02" i="3"/>
  <c r="AA701" i="3"/>
  <c r="AA700" i="3"/>
  <c r="AA699" i="3"/>
  <c r="AA698" i="3"/>
  <c r="AA697" i="3"/>
  <c r="AA696" i="3"/>
  <c r="AA695" i="3"/>
  <c r="AA694" i="3"/>
  <c r="AA693" i="3"/>
  <c r="Y703" i="3"/>
  <c r="W703" i="3"/>
  <c r="S107" i="2"/>
  <c r="V621" i="1" l="1"/>
  <c r="V622" i="1" s="1"/>
  <c r="V623" i="1" s="1"/>
  <c r="V624" i="1" s="1"/>
  <c r="V625" i="1" s="1"/>
  <c r="V626" i="1" s="1"/>
  <c r="V627" i="1" s="1"/>
  <c r="V628" i="1" s="1"/>
  <c r="AA703" i="3"/>
  <c r="AA706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703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S92" i="2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14" i="3"/>
  <c r="F717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48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48" i="1"/>
  <c r="AV748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04" i="3" l="1"/>
  <c r="I701" i="3"/>
  <c r="L701" i="3" s="1"/>
  <c r="I78" i="3"/>
  <c r="I80" i="3" s="1"/>
  <c r="I77" i="3"/>
  <c r="BE64" i="1"/>
  <c r="BA64" i="1"/>
  <c r="AL64" i="1"/>
  <c r="AR64" i="1" s="1"/>
  <c r="K65" i="2"/>
  <c r="Y19" i="3"/>
  <c r="Q66" i="2" l="1"/>
  <c r="M66" i="2"/>
  <c r="L704" i="3"/>
  <c r="I79" i="3"/>
  <c r="I81" i="3" s="1"/>
  <c r="I82" i="3" s="1"/>
  <c r="BG64" i="1"/>
  <c r="U65" i="2"/>
  <c r="S64" i="2"/>
  <c r="N81" i="3" l="1"/>
  <c r="N82" i="3" s="1"/>
  <c r="I703" i="3"/>
  <c r="L703" i="3" s="1"/>
  <c r="K64" i="2"/>
  <c r="BE63" i="1"/>
  <c r="BA63" i="1"/>
  <c r="AL63" i="1"/>
  <c r="AR63" i="1" s="1"/>
  <c r="Y18" i="3"/>
  <c r="Q65" i="2" l="1"/>
  <c r="M65" i="2"/>
  <c r="I705" i="3"/>
  <c r="U64" i="2"/>
  <c r="BG63" i="1"/>
  <c r="L694" i="3" l="1"/>
  <c r="L705" i="3"/>
  <c r="L693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43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93" i="1"/>
  <c r="B796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47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55" i="1"/>
  <c r="AR757" i="1" s="1"/>
  <c r="AV757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47" i="1"/>
  <c r="AV747" i="1" s="1"/>
  <c r="BA753" i="1" s="1"/>
  <c r="BA754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729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9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U685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05" i="3"/>
  <c r="Y706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05" i="3"/>
  <c r="W706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730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66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19" i="1" s="1"/>
  <c r="O173" i="1"/>
  <c r="AV173" i="1"/>
  <c r="AC173" i="1"/>
  <c r="BE819" i="1" l="1"/>
  <c r="BA841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41" i="1" l="1"/>
  <c r="BP819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41" i="1" l="1"/>
  <c r="CA841" i="1" s="1"/>
  <c r="BC841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32" i="1" s="1"/>
  <c r="BA820" i="1" s="1"/>
  <c r="J235" i="1"/>
  <c r="O234" i="1"/>
  <c r="AC234" i="1"/>
  <c r="BE820" i="1" l="1"/>
  <c r="BA842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20" i="1" l="1"/>
  <c r="BE842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42" i="1" l="1"/>
  <c r="BC842" i="1"/>
  <c r="BC846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46" i="1"/>
  <c r="AV269" i="1"/>
  <c r="H747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34" i="1"/>
  <c r="BA821" i="1" s="1"/>
  <c r="BA825" i="1" s="1"/>
  <c r="BR829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27" i="1"/>
  <c r="AA403" i="1"/>
  <c r="AA404" i="1" s="1"/>
  <c r="AE402" i="1"/>
  <c r="BE821" i="1"/>
  <c r="BA843" i="1"/>
  <c r="BA844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28" i="1"/>
  <c r="AA405" i="1"/>
  <c r="AE404" i="1"/>
  <c r="AE403" i="1"/>
  <c r="BE825" i="1"/>
  <c r="BE843" i="1"/>
  <c r="BP821" i="1"/>
  <c r="AC329" i="1"/>
  <c r="J330" i="1"/>
  <c r="H330" i="1"/>
  <c r="AV329" i="1"/>
  <c r="O329" i="1"/>
  <c r="BE845" i="1" l="1"/>
  <c r="BA846" i="1"/>
  <c r="BE846" i="1" s="1"/>
  <c r="BR846" i="1" s="1"/>
  <c r="CL847" i="1" s="1"/>
  <c r="BE844" i="1"/>
  <c r="BC843" i="1"/>
  <c r="AX439" i="1"/>
  <c r="BW440" i="1"/>
  <c r="BW441" i="1" s="1"/>
  <c r="BN439" i="1"/>
  <c r="BR424" i="1"/>
  <c r="BP425" i="1"/>
  <c r="BP426" i="1" s="1"/>
  <c r="AE405" i="1"/>
  <c r="AA406" i="1"/>
  <c r="AA407" i="1" s="1"/>
  <c r="BR843" i="1"/>
  <c r="D825" i="1"/>
  <c r="AH580" i="1" s="1"/>
  <c r="BG825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44" i="1"/>
  <c r="BC844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25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29" i="1"/>
  <c r="BW730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45" i="1"/>
  <c r="CL861" i="1" s="1"/>
  <c r="CL863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49" i="1"/>
  <c r="BC849" i="1" s="1"/>
  <c r="CL849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3" i="1" l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R700" i="1" l="1"/>
  <c r="BP701" i="1"/>
  <c r="BP702" i="1" s="1"/>
  <c r="BP703" i="1" s="1"/>
  <c r="AA688" i="1"/>
  <c r="AE687" i="1"/>
  <c r="AE686" i="1"/>
  <c r="AV545" i="1"/>
  <c r="J546" i="1"/>
  <c r="H546" i="1"/>
  <c r="O545" i="1"/>
  <c r="AC545" i="1"/>
  <c r="BR703" i="1" l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R706" i="1" l="1"/>
  <c r="BP707" i="1"/>
  <c r="BR705" i="1"/>
  <c r="BR704" i="1"/>
  <c r="AE689" i="1"/>
  <c r="AA690" i="1"/>
  <c r="AA691" i="1" s="1"/>
  <c r="AV547" i="1"/>
  <c r="J548" i="1"/>
  <c r="H548" i="1"/>
  <c r="O547" i="1"/>
  <c r="AC547" i="1"/>
  <c r="BR707" i="1" l="1"/>
  <c r="BP708" i="1"/>
  <c r="AE691" i="1"/>
  <c r="AA692" i="1"/>
  <c r="AE690" i="1"/>
  <c r="J549" i="1"/>
  <c r="H549" i="1"/>
  <c r="AV548" i="1"/>
  <c r="O548" i="1"/>
  <c r="AC548" i="1"/>
  <c r="BR708" i="1" l="1"/>
  <c r="BP709" i="1"/>
  <c r="AE692" i="1"/>
  <c r="AA693" i="1"/>
  <c r="AA694" i="1" s="1"/>
  <c r="AV549" i="1"/>
  <c r="J550" i="1"/>
  <c r="H550" i="1"/>
  <c r="O549" i="1"/>
  <c r="AC549" i="1"/>
  <c r="BR709" i="1" l="1"/>
  <c r="BP710" i="1"/>
  <c r="BP711" i="1" s="1"/>
  <c r="AE694" i="1"/>
  <c r="AA695" i="1"/>
  <c r="AE693" i="1"/>
  <c r="AV550" i="1"/>
  <c r="J551" i="1"/>
  <c r="H551" i="1"/>
  <c r="O550" i="1"/>
  <c r="AC550" i="1"/>
  <c r="BR711" i="1" l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R712" i="1" l="1"/>
  <c r="BP713" i="1"/>
  <c r="BP714" i="1" s="1"/>
  <c r="AE696" i="1"/>
  <c r="AA697" i="1"/>
  <c r="O552" i="1"/>
  <c r="J553" i="1"/>
  <c r="H553" i="1"/>
  <c r="AV552" i="1"/>
  <c r="AC552" i="1"/>
  <c r="BR714" i="1" l="1"/>
  <c r="BP715" i="1"/>
  <c r="BR713" i="1"/>
  <c r="AE697" i="1"/>
  <c r="AA698" i="1"/>
  <c r="AA699" i="1" s="1"/>
  <c r="AV553" i="1"/>
  <c r="H554" i="1"/>
  <c r="O553" i="1"/>
  <c r="J554" i="1"/>
  <c r="AC553" i="1"/>
  <c r="BR715" i="1" l="1"/>
  <c r="BP716" i="1"/>
  <c r="AE699" i="1"/>
  <c r="AA700" i="1"/>
  <c r="AE698" i="1"/>
  <c r="H555" i="1"/>
  <c r="J555" i="1"/>
  <c r="AV554" i="1"/>
  <c r="O554" i="1"/>
  <c r="AC554" i="1"/>
  <c r="BR716" i="1" l="1"/>
  <c r="BP717" i="1"/>
  <c r="AE700" i="1"/>
  <c r="AA701" i="1"/>
  <c r="AA702" i="1" s="1"/>
  <c r="AA703" i="1" s="1"/>
  <c r="AV555" i="1"/>
  <c r="J556" i="1"/>
  <c r="H556" i="1"/>
  <c r="O555" i="1"/>
  <c r="AC555" i="1"/>
  <c r="BR717" i="1" l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R718" i="1" l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R720" i="1" l="1"/>
  <c r="BP721" i="1"/>
  <c r="BR719" i="1"/>
  <c r="AE707" i="1"/>
  <c r="AA708" i="1"/>
  <c r="AV558" i="1"/>
  <c r="H559" i="1"/>
  <c r="J559" i="1"/>
  <c r="O558" i="1"/>
  <c r="AC558" i="1"/>
  <c r="BR721" i="1" l="1"/>
  <c r="BP722" i="1"/>
  <c r="AE708" i="1"/>
  <c r="AA709" i="1"/>
  <c r="J560" i="1"/>
  <c r="H560" i="1"/>
  <c r="O559" i="1"/>
  <c r="AV559" i="1"/>
  <c r="AC559" i="1"/>
  <c r="BR722" i="1" l="1"/>
  <c r="BP723" i="1"/>
  <c r="AE709" i="1"/>
  <c r="AA710" i="1"/>
  <c r="AA711" i="1" s="1"/>
  <c r="AV560" i="1"/>
  <c r="H561" i="1"/>
  <c r="J561" i="1"/>
  <c r="O560" i="1"/>
  <c r="AC560" i="1"/>
  <c r="BR723" i="1" l="1"/>
  <c r="AE711" i="1"/>
  <c r="AA712" i="1"/>
  <c r="AE710" i="1"/>
  <c r="O561" i="1"/>
  <c r="H562" i="1"/>
  <c r="J562" i="1"/>
  <c r="AV561" i="1"/>
  <c r="AC561" i="1"/>
  <c r="AA517" i="3"/>
  <c r="AA518" i="3"/>
  <c r="AA513" i="3"/>
  <c r="AE712" i="1" l="1"/>
  <c r="AA713" i="1"/>
  <c r="AA714" i="1" s="1"/>
  <c r="AV562" i="1"/>
  <c r="J563" i="1"/>
  <c r="H563" i="1"/>
  <c r="O562" i="1"/>
  <c r="AC562" i="1"/>
  <c r="AE714" i="1" l="1"/>
  <c r="AA715" i="1"/>
  <c r="AE713" i="1"/>
  <c r="AV563" i="1"/>
  <c r="J564" i="1"/>
  <c r="H564" i="1"/>
  <c r="O563" i="1"/>
  <c r="AC563" i="1"/>
  <c r="AE715" i="1" l="1"/>
  <c r="AA716" i="1"/>
  <c r="H565" i="1"/>
  <c r="J565" i="1"/>
  <c r="AV564" i="1"/>
  <c r="O564" i="1"/>
  <c r="AC564" i="1"/>
  <c r="AE716" i="1" l="1"/>
  <c r="AA717" i="1"/>
  <c r="O565" i="1"/>
  <c r="J566" i="1"/>
  <c r="H566" i="1"/>
  <c r="AV565" i="1"/>
  <c r="AC565" i="1"/>
  <c r="AA718" i="1" l="1"/>
  <c r="AE717" i="1"/>
  <c r="O566" i="1"/>
  <c r="H567" i="1"/>
  <c r="J567" i="1"/>
  <c r="AV566" i="1"/>
  <c r="AC566" i="1"/>
  <c r="AE718" i="1" l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AA721" i="1" l="1"/>
  <c r="AE720" i="1"/>
  <c r="AE719" i="1"/>
  <c r="AV568" i="1"/>
  <c r="J569" i="1"/>
  <c r="H569" i="1"/>
  <c r="O568" i="1"/>
  <c r="AC568" i="1"/>
  <c r="AE721" i="1" l="1"/>
  <c r="AA722" i="1"/>
  <c r="H570" i="1"/>
  <c r="J570" i="1"/>
  <c r="AV569" i="1"/>
  <c r="O569" i="1"/>
  <c r="AC569" i="1"/>
  <c r="AE722" i="1" l="1"/>
  <c r="AA723" i="1"/>
  <c r="J571" i="1"/>
  <c r="H571" i="1"/>
  <c r="AV570" i="1"/>
  <c r="O570" i="1"/>
  <c r="AC570" i="1"/>
  <c r="AE723" i="1" l="1"/>
  <c r="AV571" i="1"/>
  <c r="H572" i="1"/>
  <c r="J572" i="1"/>
  <c r="O571" i="1"/>
  <c r="AC571" i="1"/>
  <c r="AJ21" i="2" l="1"/>
  <c r="I21" i="3"/>
  <c r="I35" i="3" s="1"/>
  <c r="AD49" i="2"/>
  <c r="AD51" i="2" s="1"/>
  <c r="AD53" i="2" s="1"/>
  <c r="AD55" i="2" s="1"/>
  <c r="AD57" i="2" s="1"/>
  <c r="H573" i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I23" i="3" s="1"/>
  <c r="I25" i="3" s="1"/>
  <c r="I27" i="3" s="1"/>
  <c r="AV711" i="1"/>
  <c r="AC711" i="1"/>
  <c r="I34" i="3" l="1"/>
  <c r="N27" i="3"/>
  <c r="N28" i="3" s="1"/>
  <c r="AV712" i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O723" i="1" l="1"/>
  <c r="AV723" i="1"/>
  <c r="AC723" i="1"/>
  <c r="AF21" i="2" l="1"/>
  <c r="I32" i="3"/>
  <c r="I36" i="3" l="1"/>
  <c r="I28" i="3"/>
  <c r="L34" i="3"/>
  <c r="L35" i="3"/>
  <c r="L32" i="3"/>
  <c r="AA680" i="3" l="1"/>
  <c r="W681" i="3"/>
  <c r="AA681" i="3" s="1"/>
  <c r="L36" i="3"/>
  <c r="AA679" i="3"/>
  <c r="Y214" i="3" l="1"/>
  <c r="Y244" i="3"/>
  <c r="Y12" i="3"/>
  <c r="Y121" i="3"/>
  <c r="Y350" i="3"/>
</calcChain>
</file>

<file path=xl/sharedStrings.xml><?xml version="1.0" encoding="utf-8"?>
<sst xmlns="http://schemas.openxmlformats.org/spreadsheetml/2006/main" count="392" uniqueCount="190">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</sst>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Table'!$BA$836:$BA$840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Table'!$BA$841:$BA$846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Table'!$BC$836:$BC$840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Table'!$BC$841:$BC$846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Table'!$BJ$836:$BJ$840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Table'!$BJ$841:$BJ$845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Table'!$BK$836:$BK$840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Table'!$BK$841:$BK$845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Table'!$BL$836:$BL$840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Table'!$BL$841:$BL$845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Table'!$BM$836:$BM$840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Table'!$BM$841:$BM$845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Table'!$BP$836:$BP$840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Table'!$AS$841:$AT$846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Table'!$BP$841:$BP$846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Table'!$AU$836:$AU$840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Table'!$AU$841:$AU$846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Table'!$AV$836:$AV$840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Table'!$AV$841:$AV$845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Table'!$AW$836:$AW$840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Table'!$AW$841:$AW$845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Table'!$AX$836:$AX$840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Table'!$AX$841:$AX$845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Table'!$AY$836:$AY$840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Table'!$AY$841:$AY$845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Table'!$AZ$836:$AZ$840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Table'!$AZ$841:$AZ$845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Table'!$BB$836:$BB$840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Table'!$BB$841:$BB$845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Table'!$BD$836:$BD$840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Table'!$BD$841:$BD$845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Table'!$BE$836:$BE$840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Table'!$BE$841:$BE$845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Table'!$BF$836:$BF$840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Table'!$BF$841:$BF$845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Table'!$BG$836:$BG$840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Table'!$BG$841:$BG$845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Table'!$BH$836:$BH$840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Table'!$BH$841:$BH$845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Table'!$BI$836:$BI$840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Table'!$BI$841:$BI$845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Table'!$BN$836:$BN$840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Table'!$BN$841:$BN$845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Table'!$BO$836:$BO$840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Table'!$BO$841:$BO$845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Table'!$BQ$836:$BQ$840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Table'!$BQ$841:$BQ$845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Table'!$BR$836:$BR$840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Table'!$BR$841:$BR$845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Table'!$BS$836:$BS$840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Table'!$BS$841:$BS$845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Table'!$BT$836:$BT$840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Table'!$BR$841:$BR$846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Table'!$BU$836:$BU$840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Table'!$BU$841:$BU$845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Table'!$BV$836:$BV$840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Table'!$AS$841:$AT$846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Table'!$BV$841:$BV$845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745</xdr:row>
      <xdr:rowOff>99060</xdr:rowOff>
    </xdr:from>
    <xdr:to>
      <xdr:col>22</xdr:col>
      <xdr:colOff>312420</xdr:colOff>
      <xdr:row>746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745</xdr:row>
      <xdr:rowOff>129540</xdr:rowOff>
    </xdr:from>
    <xdr:to>
      <xdr:col>23</xdr:col>
      <xdr:colOff>68580</xdr:colOff>
      <xdr:row>746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763</xdr:row>
      <xdr:rowOff>125730</xdr:rowOff>
    </xdr:from>
    <xdr:to>
      <xdr:col>54</xdr:col>
      <xdr:colOff>213360</xdr:colOff>
      <xdr:row>778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853</xdr:row>
      <xdr:rowOff>91440</xdr:rowOff>
    </xdr:from>
    <xdr:to>
      <xdr:col>76</xdr:col>
      <xdr:colOff>472440</xdr:colOff>
      <xdr:row>876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857</xdr:row>
      <xdr:rowOff>60960</xdr:rowOff>
    </xdr:from>
    <xdr:to>
      <xdr:col>76</xdr:col>
      <xdr:colOff>60960</xdr:colOff>
      <xdr:row>857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77"/>
  <sheetViews>
    <sheetView tabSelected="1" topLeftCell="A705" zoomScaleNormal="100" workbookViewId="0">
      <selection activeCell="Q735" sqref="Q735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SUM(D102:D731)</f>
        <v>68224008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SUM(D109:D738)</f>
        <v>108176146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SUM(D116:D745)</f>
        <v>108627821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SUM(D123:D755)</f>
        <v>439232951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SUM(D124:D756)</f>
        <v>439171232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SUM(D125:D757)</f>
        <v>439112883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SUM(D126:D758)</f>
        <v>439047395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SUM(D127:D759)</f>
        <v>438981347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SUM(D128:D760)</f>
        <v>438909352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SUM(D129:D761)</f>
        <v>515835964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SUM(D130:D762)</f>
        <v>515760977.23262841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SUM(D131:D763)</f>
        <v>515697718.23262841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SUM(D132:D764)</f>
        <v>846632439.23262835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SUM(D133:D765)</f>
        <v>890923560.23262835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SUM(D134:D766)</f>
        <v>890856081.30462837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SUM(D135:D767)</f>
        <v>890784114.30462837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SUM(D136:D768)</f>
        <v>890714671.34662843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SUM(D137:D769)</f>
        <v>891637637.34662843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SUM(D138:D770)</f>
        <v>891570224.34662843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SUM(D139:D771)</f>
        <v>891514094.34662843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SUM(D140:D772)</f>
        <v>891452523.34662843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SUM(D141:D773)</f>
        <v>891387794.34662843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SUM(D142:D774)</f>
        <v>891320873.34662843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SUM(D143:D775)</f>
        <v>891252304.34662843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SUM(D144:D776)</f>
        <v>891181221.34662843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SUM(D145:D777)</f>
        <v>891122680.34662843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SUM(D146:D778)</f>
        <v>891073642.34662843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SUM(D147:D779)</f>
        <v>891024996.34662843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SUM(D148:D780)</f>
        <v>890970432.34662843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SUM(D149:D781)</f>
        <v>890915284.34662843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SUM(D150:D782)</f>
        <v>890856574.34662843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SUM(D151:D783)</f>
        <v>890793328.34662843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SUM(D152:D784)</f>
        <v>890739129.34662843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SUM(D153:D785)</f>
        <v>890691280.34662843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SUM(D154:D786)</f>
        <v>890641480.34662843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SUM(D155:D787)</f>
        <v>890586961.34662843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SUM(D156:D788)</f>
        <v>890532616.34662843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SUM(D157:D789)</f>
        <v>890477252.34662843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SUM(D158:D790)</f>
        <v>890416652.34662843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SUM(D159:D791)</f>
        <v>890363129.34662843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SUM(D160:D792)</f>
        <v>890326286.34662843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SUM(D161:D793)</f>
        <v>890285674.34662843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SUM(D162:D794)</f>
        <v>890241675.34662843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SUM(D163:D795)</f>
        <v>890196702.34662843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SUM(D164:D796)</f>
        <v>890151345.34662843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SUM(D165:D797)</f>
        <v>890100864.34662843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SUM(D166:D798)</f>
        <v>890057035.34662843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SUM(D167:D799)</f>
        <v>890024317.34662843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SUM(D168:D800)</f>
        <v>889982833.34662843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SUM(D169:D801)</f>
        <v>889942735.34662843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SUM(D170:D802)</f>
        <v>889898098.34662843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SUM(D171:D803)</f>
        <v>889852092.34662843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SUM(D172:D804)</f>
        <v>889802491.34662843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SUM(D173:D805)</f>
        <v>889759831.34662843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SUM(D174:D806)</f>
        <v>889725850.34662843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SUM(D175:D807)</f>
        <v>889687290.34662843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SUM(D176:D808)</f>
        <v>889645311.34662843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SUM(D177:D809)</f>
        <v>889604100.34662843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SUM(D178:D810)</f>
        <v>889558636.34662843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SUM(D179:D811)</f>
        <v>889505787.34662843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SUM(D180:D812)</f>
        <v>889463695.34662843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SUM(D181:D813)</f>
        <v>889432585.34662843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SUM(D182:D817)</f>
        <v>889407165.34662843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SUM(D183:D818)</f>
        <v>889378726.34662843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SUM(D184:D819)</f>
        <v>889343483.34662843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SUM(D185:D820)</f>
        <v>923018958.06091416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SUM(D186:D821)</f>
        <v>973829500.91805696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SUM(D187:D822)</f>
        <v>1042361647.4894855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SUM(D188:D824)</f>
        <v>1042329790.4894855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SUM(D189:D825)</f>
        <v>1219876994.060914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SUM(D190:D829)</f>
        <v>1219840547.060914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SUM(D191:D830)</f>
        <v>1219800393.060914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SUM(D192:D831)</f>
        <v>1219754098.060914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SUM(D193:D832)</f>
        <v>1219702753.060914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SUM(D194:D833)</f>
        <v>1219659140.060914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SUM(D195:D834)</f>
        <v>1219625754.060914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SUM(D196:D840)</f>
        <v>1219588950.060914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SUM(D197:D841)</f>
        <v>1219553254.060914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SUM(D198:D842)</f>
        <v>1219511638.060914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SUM(D199:D843)</f>
        <v>1219466283.060914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SUM(D200:D845)</f>
        <v>1219412654.060914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SUM(D201:D847)</f>
        <v>1219369448.060914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SUM(D202:D848)</f>
        <v>1219335666.060914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SUM(D203:D849)</f>
        <v>1219298248.060914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SUM(D204:D850)</f>
        <v>1219254021.060914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SUM(D205:D851)</f>
        <v>1219213092.060914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SUM(D206:D852)</f>
        <v>1219165703.060914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SUM(D207:D853)</f>
        <v>1219114300.060914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SUM(D208:D854)</f>
        <v>1219065375.060914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SUM(D209:D855)</f>
        <v>1219031309.060914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SUM(D210:D856)</f>
        <v>1218993592.060914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SUM(D211:D857)</f>
        <v>1218948924.060914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SUM(D212:D858)</f>
        <v>1218899566.060914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SUM(D213:D859)</f>
        <v>1218842248.060914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SUM(D214:D860)</f>
        <v>1218781265.060914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SUM(D215:D861)</f>
        <v>1218727030.060914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SUM(D216:D862)</f>
        <v>1218685095.060914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SUM(D217:D863)</f>
        <v>1218639304.060914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SUM(D218:D864)</f>
        <v>1218587770.060914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SUM(D219:D865)</f>
        <v>1218528077.060914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SUM(D220:D866)</f>
        <v>1218461948.060914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SUM(D221:D867)</f>
        <v>1218390261.060914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SUM(D222:D868)</f>
        <v>1218336029.060914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SUM(D223:D869)</f>
        <v>1218291088.060914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SUM(D224:D870)</f>
        <v>1218233761.060914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SUM(D225:D871)</f>
        <v>1218171689.060914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SUM(D226:D872)</f>
        <v>1218108026.060914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SUM(D227:D873)</f>
        <v>1218033725.060914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SUM(D228:D874)</f>
        <v>1217952311.060914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SUM(D229:D875)</f>
        <v>1217872862.060914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SUM(D230:D876)</f>
        <v>1217811973.060914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SUM(D231:D877)</f>
        <v>1217742132.060914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SUM(D232:D878)</f>
        <v>1217667060.060914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SUM(D233:D879)</f>
        <v>1217585479.060914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SUM(D234:D880)</f>
        <v>1217493949.060914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SUM(D235:D881)</f>
        <v>1217392488.060914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SUM(D236:D882)</f>
        <v>1217306195.060914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SUM(D237:D883)</f>
        <v>1217234874.060914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SUM(D238:D884)</f>
        <v>1217145969.060914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SUM(D239:D885)</f>
        <v>1217051502.060914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SUM(D240:D886)</f>
        <v>1216943113.060914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SUM(D241:D887)</f>
        <v>1216824794.060914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SUM(D242:D888)</f>
        <v>1216692253.060914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SUM(D243:D889)</f>
        <v>1216567863.060914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SUM(D244:D890)</f>
        <v>1216465137.060914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SUM(D245:D891)</f>
        <v>1216339448.060914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SUM(D246:D892)</f>
        <v>1216203795.060914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SUM(D247:D893)</f>
        <v>1216060889.060914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SUM(D248:D894)</f>
        <v>1215899348.060914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SUM(D249:D895)</f>
        <v>1215715821.060914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SUM(D250:D896)</f>
        <v>1215558568.060914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SUM(D251:D897)</f>
        <v>1215420319.060914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SUM(D252:D898)</f>
        <v>1215258170.060914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SUM(D253:D899)</f>
        <v>1215100909.060914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SUM(D254:D900)</f>
        <v>1214927141.060914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SUM(D255:D901)</f>
        <v>1214734955.060914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SUM(D256:D902)</f>
        <v>1214530776.060914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SUM(D257:D903)</f>
        <v>1214357937.060914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SUM(D258:D904)</f>
        <v>1214221310.060914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SUM(D259:D905)</f>
        <v>1214049010.060914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SUM(D260:D906)</f>
        <v>1213871928.060914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SUM(D261:D907)</f>
        <v>1213691025.060914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SUM(D262:D908)</f>
        <v>1213582962.060914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SUM(D263:D909)</f>
        <v>1213418950.060914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SUM(D264:D910)</f>
        <v>1213275577.060914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SUM(D265:D911)</f>
        <v>1213137389.060914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SUM(D266:D912)</f>
        <v>1212975821.060914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SUM(D267:D913)</f>
        <v>1212793545.060914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SUM(D268:D914)</f>
        <v>1212589808.060914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SUM(D269:D915)</f>
        <v>1212371232.060914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SUM(D270:D916)</f>
        <v>1212135960.060914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SUM(D271:D917)</f>
        <v>1211923477.060914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SUM(D272:D918)</f>
        <v>1211740698.060914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SUM(D273:D919)</f>
        <v>1211540613.060914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SUM(D274:D920)</f>
        <v>1211330857.060914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SUM(D275:D921)</f>
        <v>1211103904.060914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SUM(D276:D922)</f>
        <v>1210876590.060914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SUM(D277:D923)</f>
        <v>1210629829.060914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SUM(D278:D924)</f>
        <v>1210409531.060914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SUM(D279:D925)</f>
        <v>1210221630.060914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SUM(D280:D926)</f>
        <v>1210021898.060914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SUM(D281:D927)</f>
        <v>1209821863.060914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SUM(D282:D928)</f>
        <v>1209571690.060914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SUM(D283:D929)</f>
        <v>1209333818.060914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SUM(D284:D930)</f>
        <v>1209079138.060914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SUM(D285:D931)</f>
        <v>1208889488.060914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SUM(D286:D932)</f>
        <v>1208701208.060914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SUM(D287:D933)</f>
        <v>1208501099.060914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SUM(D288:D934)</f>
        <v>1208302019.060914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SUM(D289:D935)</f>
        <v>1208069677.060914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SUM(D290:D936)</f>
        <v>1207876647.060914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SUM(D291:D937)</f>
        <v>1207777807.060914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SUM(D292:D938)</f>
        <v>1207617203.060914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SUM(D293:D939)</f>
        <v>1207489463.060914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SUM(D294:D940)</f>
        <v>1207303072.060914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SUM(D295:D941)</f>
        <v>1207103450.060914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SUM(D296:D942)</f>
        <v>1206868675.060914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SUM(D297:D943)</f>
        <v>1206640262.060914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SUM(D298:D944)</f>
        <v>1206474218.060914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SUM(D299:D945)</f>
        <v>1206241991.060914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SUM(D300:D946)</f>
        <v>1206047654.060914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SUM(D301:D947)</f>
        <v>1205857492.060914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SUM(D302:D948)</f>
        <v>1205622781.060914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SUM(D303:D949)</f>
        <v>1205361808.060914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SUM(D304:D950)</f>
        <v>1205087618.060914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SUM(D305:D951)</f>
        <v>1204781169.060914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SUM(D306:D952)</f>
        <v>1204531475.060914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SUM(D307:D953)</f>
        <v>1204310648.060914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SUM(D308:D954)</f>
        <v>1204095965.060914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SUM(D309:D955)</f>
        <v>1203872337.060914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SUM(D310:D956)</f>
        <v>1203634264.060914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SUM(D311:D957)</f>
        <v>1203399845.060914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SUM(D312:D958)</f>
        <v>1203151039.060914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SUM(D313:D959)</f>
        <v>1202948272.060914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SUM(D314:D960)</f>
        <v>1202773712.060914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SUM(D315:D961)</f>
        <v>1202624384.060914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SUM(D316:D962)</f>
        <v>1202450006.060914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SUM(D317:D963)</f>
        <v>1202259925.060914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SUM(D318:D964)</f>
        <v>1202066167.060914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SUM(D319:D965)</f>
        <v>1201874102.060914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SUM(D320:D966)</f>
        <v>1201701035.060914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SUM(D321:D967)</f>
        <v>1201565853.060914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SUM(D322:D968)</f>
        <v>1201413609.060914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SUM(D323:D969)</f>
        <v>1201261882.060914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SUM(D324:D970)</f>
        <v>1201101851.060914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SUM(D325:D971)</f>
        <v>1200939218.060914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SUM(D326:D972)</f>
        <v>1200770185.060914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SUM(D327:D973)</f>
        <v>1200629453.060914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SUM(D328:D974)</f>
        <v>1200521637.060914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SUM(D329:D975)</f>
        <v>1200395185.060914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SUM(D330:D976)</f>
        <v>1200278958.060914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SUM(D331:D977)</f>
        <v>1200165499.060914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SUM(D332:D978)</f>
        <v>1200043762.060914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SUM(D333:D979)</f>
        <v>1199917637.060914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SUM(D334:D980)</f>
        <v>1199811654.060914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SUM(D335:D981)</f>
        <v>1199720398.060914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SUM(D336:D982)</f>
        <v>1199630052.060914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SUM(D337:D983)</f>
        <v>1199534510.060914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SUM(D338:D984)</f>
        <v>1199437704.060914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SUM(D339:D985)</f>
        <v>1199333460.060914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SUM(D340:D986)</f>
        <v>1199233172.060914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SUM(D341:D987)</f>
        <v>1199146688.060914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SUM(D342:D988)</f>
        <v>1199082391.060914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SUM(D343:D989)</f>
        <v>1199029606.060914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SUM(D344:D990)</f>
        <v>1198966208.060914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SUM(D345:D991)</f>
        <v>1198894568.060914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SUM(D346:D992)</f>
        <v>1198825644.060914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SUM(D347:D993)</f>
        <v>1198740105.060914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SUM(D348:D994)</f>
        <v>1198670488.060914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SUM(D349:D995)</f>
        <v>1198613263.060914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SUM(D350:D996)</f>
        <v>1198542209.060914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SUM(D351:D997)</f>
        <v>1198468505.060914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SUM(D352:D998)</f>
        <v>1198393206.060914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SUM(D353:D999)</f>
        <v>1198315829.060914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SUM(D354:D1000)</f>
        <v>1198235204.060914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SUM(D355:D1001)</f>
        <v>1198170884.060914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SUM(D356:D1002)</f>
        <v>1198121472.060914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SUM(D357:D1003)</f>
        <v>1198066291.060914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SUM(D358:D1004)</f>
        <v>1198009401.060914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SUM(D359:D1005)</f>
        <v>1197942176.060914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SUM(D360:D1006)</f>
        <v>1197873855.060914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SUM(D361:D1007)</f>
        <v>1197804615.060914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SUM(D362:D1008)</f>
        <v>1197746387.060914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SUM(D363:D1009)</f>
        <v>1197704420.060914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SUM(D364:D1010)</f>
        <v>1197659052.060914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SUM(D365:D1011)</f>
        <v>1197603369.060914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SUM(D366:D1012)</f>
        <v>1197542009.060914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SUM(D367:D1013)</f>
        <v>1197479236.060914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SUM(D368:D1014)</f>
        <v>1197412451.060914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SUM(D369:D1015)</f>
        <v>1197362733.060914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SUM(D370:D1016)</f>
        <v>1197325837.060914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SUM(D371:D1017)</f>
        <v>1197279070.060914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SUM(D372:D1018)</f>
        <v>1197225839.060914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SUM(D373:D1019)</f>
        <v>1197162344.060914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SUM(D374:D1020)</f>
        <v>1197099715.060914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SUM(D375:D1021)</f>
        <v>1197033302.060914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SUM(D376:D1022)</f>
        <v>1196977394.060914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SUM(D377:D1023)</f>
        <v>1196937889.060914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SUM(D378:D1024)</f>
        <v>1196892141.060914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SUM(D379:D1025)</f>
        <v>1196833436.060914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SUM(D380:D1026)</f>
        <v>1196766898.060914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SUM(D381:D1027)</f>
        <v>1196699852.060914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SUM(D382:D1028)</f>
        <v>1196622876.060914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SUM(D383:D1029)</f>
        <v>1196559217.060914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SUM(D384:D1030)</f>
        <v>1196515121.060914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SUM(D385:D1031)</f>
        <v>1196454923.060914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SUM(D386:D1032)</f>
        <v>1196392464.060914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SUM(D387:D1033)</f>
        <v>1196323708.060914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SUM(D388:D1034)</f>
        <v>1196279457.060914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SUM(D389:D1035)</f>
        <v>1196209433.060914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SUM(D390:D1036)</f>
        <v>1196143279.060914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SUM(D391:D1037)</f>
        <v>1196106296.060914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SUM(D392:D1038)</f>
        <v>1196048652.060914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SUM(D393:D1039)</f>
        <v>1195986369.060914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SUM(D394:D1040)</f>
        <v>1195911186.060914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SUM(D395:D1041)</f>
        <v>1195831025.060914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SUM(D396:D1042)</f>
        <v>1195745657.060914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SUM(D397:D1043)</f>
        <v>1195678877.060914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SUM(D398:D1044)</f>
        <v>1195631003.060914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SUM(D399:D1045)</f>
        <v>1195574481.060914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SUM(D400:D1046)</f>
        <v>1195496761.060914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SUM(D401:D1047)</f>
        <v>1195418322.060914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SUM(D402:D1048)</f>
        <v>1195343843.060914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SUM(D403:D1049)</f>
        <v>1195262070.060914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SUM(D404:D1050)</f>
        <v>1195198489.060914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SUM(D405:D1051)</f>
        <v>1195155308.060914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SUM(D406:D1052)</f>
        <v>1195103658.060914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SUM(D407:D1053)</f>
        <v>1195043341.060914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SUM(D408:D1054)</f>
        <v>1194978284.060914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SUM(D409:D1055)</f>
        <v>1194911214.060914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SUM(D410:D1056)</f>
        <v>1194844699.060914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SUM(D411:D1057)</f>
        <v>1194791419.060914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SUM(D412:D1058)</f>
        <v>1194756683.060914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SUM(D413:D1059)</f>
        <v>1194709227.060914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SUM(D414:D1060)</f>
        <v>1194657181.060914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SUM(D415:D1061)</f>
        <v>1194600577.060914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SUM(D416:D1062)</f>
        <v>1194541308.060914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SUM(D417:D1063)</f>
        <v>1194481402.060914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SUM(D418:D1064)</f>
        <v>1194439368.060914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SUM(D419:D1065)</f>
        <v>1194408667.060914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SUM(D420:D1066)</f>
        <v>1194368213.060914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SUM(D421:D1067)</f>
        <v>1194325859.060914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SUM(D422:D1068)</f>
        <v>1194279730.060914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SUM(D423:D1069)</f>
        <v>1194231911.060914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SUM(D424:D1070)</f>
        <v>1194182420.060914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SUM(D425:D1071)</f>
        <v>1194146665.060914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SUM(D426:D1072)</f>
        <v>1194124465.060914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SUM(D427:D1073)</f>
        <v>1194094313.060914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SUM(D428:D1074)</f>
        <v>1194059409.060914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SUM(D429:D1075)</f>
        <v>1194023593.060914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SUM(D430:D1076)</f>
        <v>1193983768.060914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SUM(D431:D1077)</f>
        <v>1193944673.060914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SUM(D432:D1078)</f>
        <v>1193919031.060914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SUM(D433:D1079)</f>
        <v>1193901197.060914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SUM(D434:D1080)</f>
        <v>1193876167.060914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SUM(D435:D1081)</f>
        <v>1193848661.060914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SUM(D436:D1082)</f>
        <v>1193820120.060914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SUM(D437:D1083)</f>
        <v>1193789906.060914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SUM(D438:D1084)</f>
        <v>1193760892.060914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SUM(D439:D1085)</f>
        <v>1193741253.060914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SUM(D440:D1086)</f>
        <v>1193727712.060914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SUM(D441:D1087)</f>
        <v>1193707346.060914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SUM(D442:D1088)</f>
        <v>1193684608.060914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SUM(D443:D1089)</f>
        <v>1193661108.060914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SUM(D444:D1090)</f>
        <v>1193636715.060914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SUM(D445:D1091)</f>
        <v>1193613902.060914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SUM(D446:D1092)</f>
        <v>1193601241.060914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SUM(D447:D1093)</f>
        <v>1193593491.060914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SUM(D448:D1094)</f>
        <v>1193588256.060914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SUM(D449:D1095)</f>
        <v>1193575280.060914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SUM(D450:D1096)</f>
        <v>1193558306.060914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SUM(D451:D1097)</f>
        <v>1193540485.060914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SUM(D452:D1098)</f>
        <v>1193523560.060914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SUM(D453:D1099)</f>
        <v>1193511957.060914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SUM(D454:D1100)</f>
        <v>1193505549.060914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SUM(D455:D1101)</f>
        <v>1193493266.060914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SUM(D456:D1102)</f>
        <v>1193479724.060914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SUM(D457:D1103)</f>
        <v>1193465523.060914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SUM(D458:D1104)</f>
        <v>1193448759.060914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SUM(D459:D1105)</f>
        <v>1193432614.060914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SUM(D460:D1106)</f>
        <v>1193423187.060914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SUM(D461:D1107)</f>
        <v>1193417902.060914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SUM(D462:D1108)</f>
        <v>1193406381.060914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SUM(D463:D1109)</f>
        <v>1193393801.060914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SUM(D464:D1110)</f>
        <v>1193379738.060914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SUM(D465:D1111)</f>
        <v>1193366005.060914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SUM(D466:D1112)</f>
        <v>1193352616.060914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SUM(D467:D1113)</f>
        <v>1193344834.060914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SUM(D468:D1114)</f>
        <v>1193340412.060914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SUM(D469:D1115)</f>
        <v>1193330657.060914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SUM(D470:D1116)</f>
        <v>1193317783.060914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SUM(D471:D1117)</f>
        <v>1193304418.060914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SUM(D472:D1118)</f>
        <v>1193288958.060914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SUM(D473:D1119)</f>
        <v>1193273421.060914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SUM(D474:D1120)</f>
        <v>1193266835.060914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SUM(D475:D1121)</f>
        <v>1193259529.060914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SUM(D476:D1122)</f>
        <v>1193247547.060914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SUM(D477:D1123)</f>
        <v>1193236120.060914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SUM(D478:D1124)</f>
        <v>1193221923.060914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SUM(D479:D1125)</f>
        <v>1193204974.060914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SUM(D480:D1126)</f>
        <v>1193186575.060914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SUM(D481:D1127)</f>
        <v>1193178597.060914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SUM(D482:D1128)</f>
        <v>1193172848.060914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SUM(D483:D1129)</f>
        <v>1193167716.060914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SUM(D484:D1130)</f>
        <v>1193156104.060914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SUM(D485:D1131)</f>
        <v>1193139292.060914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SUM(D486:D1132)</f>
        <v>1193119945.060914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SUM(D487:D1133)</f>
        <v>1193092708.060914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SUM(D488:D1134)</f>
        <v>1193078173.060914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SUM(D489:D1135)</f>
        <v>1193071531.060914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30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SUM(D490:D1136)</f>
        <v>1193051535.060914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SUM(D491:D1137)</f>
        <v>1193011781.060914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SUM(D492:D1138)</f>
        <v>1192976334.060914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SUM(D493:D1139)</f>
        <v>1192939660.060914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SUM(D494:D1140)</f>
        <v>1192899131.060914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SUM(D495:D1141)</f>
        <v>1192875050.060914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SUM(D496:D1142)</f>
        <v>1192852772.060914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SUM(D497:D1143)</f>
        <v>1192820196.060914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SUM(D498:D1144)</f>
        <v>1192775964.060914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SUM(D499:D1145)</f>
        <v>1192719439.060914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SUM(D500:D1146)</f>
        <v>1192657788.060914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SUM(D501:D1147)</f>
        <v>1192590303.060914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SUM(D502:D1148)</f>
        <v>1192553524.060914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SUM(D503:D1149)</f>
        <v>1192539706.060914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SUM(D504:D1150)</f>
        <v>1192503890.060914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SUM(D505:D1151)</f>
        <v>1192442309.060914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SUM(D506:D1152)</f>
        <v>1192357775.060914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SUM(D507:D1153)</f>
        <v>1192273262.060914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SUM(D508:D1154)</f>
        <v>1192172164.060914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SUM(D509:D1155)</f>
        <v>1192120266.060914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SUM(D510:D1156)</f>
        <v>1192098498.060914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SUM(D511:D1157)</f>
        <v>1192042129.060914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SUM(D512:D1158)</f>
        <v>1191937371.060914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SUM(D513:D1159)</f>
        <v>1191825092.060914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SUM(D514:D1160)</f>
        <v>1191704147.060914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SUM(D515:D1161)</f>
        <v>1191573441.060914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SUM(D516:D1162)</f>
        <v>1191504491.060914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SUM(D517:D1163)</f>
        <v>1191480101.060914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SUM(D518:D1164)</f>
        <v>1191377726.060914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SUM(D519:D1165)</f>
        <v>1191276472.060914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SUM(D520:D1166)</f>
        <v>1191131837.060914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SUM(D521:D1167)</f>
        <v>1190988300.060914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SUM(D522:D1168)</f>
        <v>1190833003.060914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SUM(D523:D1169)</f>
        <v>1190761868.060914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SUM(D524:D1170)</f>
        <v>1190730985.060914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SUM(D525:D1171)</f>
        <v>1190627288.060914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SUM(D526:D1172)</f>
        <v>1190482994.060914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SUM(D527:D1173)</f>
        <v>1190324867.060914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SUM(D528:D1174)</f>
        <v>1190169950.060914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SUM(D529:D1175)</f>
        <v>1190018842.060914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SUM(D530:D1176)</f>
        <v>1189873759.060914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SUM(D531:D1177)</f>
        <v>1189774576.060914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SUM(D532:D1178)</f>
        <v>1189663442.060914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SUM(D533:D1179)</f>
        <v>1189515823.060914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SUM(D534:D1180)</f>
        <v>1189344086.060914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SUM(D535:D1181)</f>
        <v>1189166880.060914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SUM(D536:D1182)</f>
        <v>1188976510.060914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SUM(D537:D1183)</f>
        <v>1188903725.060914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SUM(D538:D1184)</f>
        <v>1188866463.060914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SUM(D539:D1185)</f>
        <v>1188746821.060914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SUM(D540:D1186)</f>
        <v>1188588155.060914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SUM(D541:D1187)</f>
        <v>1188403735.060914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SUM(D542:D1188)</f>
        <v>1188226167.060914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SUM(D543:D1189)</f>
        <v>1188043574.060914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SUM(D544:D1190)</f>
        <v>1187984892.060914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SUM(D545:D1191)</f>
        <v>1187949306.060914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SUM(D546:D1192)</f>
        <v>1187909662.060914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SUM(D547:D1193)</f>
        <v>1187793886.060914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SUM(D548:D1194)</f>
        <v>1187636127.060914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SUM(D549:D1195)</f>
        <v>1187475379.060914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SUM(D550:D1196)</f>
        <v>1187304254.060914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SUM(D551:D1197)</f>
        <v>1187232166.060914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26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29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85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85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85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85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85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85" x14ac:dyDescent="0.3">
      <c r="B726" s="158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" si="1544">+BW725+1</f>
        <v>717</v>
      </c>
      <c r="BZ726" s="1"/>
      <c r="CA726" s="61"/>
    </row>
    <row r="727" spans="2:85" x14ac:dyDescent="0.3">
      <c r="B727" s="158">
        <f t="shared" si="1063"/>
        <v>44627</v>
      </c>
      <c r="C727" s="61"/>
      <c r="D727" s="17"/>
      <c r="E727" s="16"/>
      <c r="F727" s="16"/>
      <c r="G727" s="16"/>
      <c r="H727" s="16"/>
      <c r="I727" s="16"/>
      <c r="J727" s="436"/>
      <c r="K727" s="16"/>
      <c r="L727" s="16"/>
      <c r="M727" s="16"/>
      <c r="N727" s="16"/>
      <c r="O727" s="16"/>
      <c r="P727" s="41"/>
      <c r="Q727" s="17"/>
      <c r="R727" s="16"/>
      <c r="S727" s="60"/>
      <c r="T727" s="16"/>
      <c r="U727" s="41"/>
      <c r="V727" s="10"/>
      <c r="W727" s="34"/>
      <c r="X727" s="33"/>
      <c r="Y727" s="33"/>
      <c r="Z727" s="33"/>
      <c r="AA727" s="33"/>
      <c r="AB727" s="33"/>
      <c r="AC727" s="46"/>
      <c r="AD727" s="33"/>
      <c r="AE727" s="33"/>
      <c r="AF727" s="50"/>
      <c r="AG727" s="33"/>
      <c r="AH727" s="33"/>
      <c r="AI727" s="213"/>
      <c r="AJ727" s="50"/>
      <c r="AL727" s="23"/>
      <c r="AM727" s="24"/>
      <c r="AN727" s="24"/>
      <c r="AO727" s="24"/>
      <c r="AP727" s="24"/>
      <c r="AQ727" s="24"/>
      <c r="AR727" s="461"/>
      <c r="AS727" s="25"/>
      <c r="AT727" s="25"/>
      <c r="AU727" s="24"/>
      <c r="AV727" s="298"/>
      <c r="AW727" s="298"/>
      <c r="AX727" s="24"/>
      <c r="AY727" s="308"/>
      <c r="BA727" s="65"/>
      <c r="BB727" s="66"/>
      <c r="BC727" s="66"/>
      <c r="BD727" s="66"/>
      <c r="BE727" s="66"/>
      <c r="BF727" s="66"/>
      <c r="BG727" s="144"/>
      <c r="BH727" s="66"/>
      <c r="BI727" s="170"/>
      <c r="BJ727" s="66"/>
      <c r="BK727" s="66"/>
      <c r="BL727" s="66"/>
      <c r="BM727" s="144"/>
      <c r="BN727" s="65"/>
      <c r="BO727" s="66"/>
      <c r="BP727" s="66"/>
      <c r="BQ727" s="66"/>
      <c r="BR727" s="435"/>
      <c r="BS727" s="66"/>
      <c r="BT727" s="75"/>
      <c r="BU727" s="170"/>
      <c r="BV727" s="1"/>
      <c r="BW727" s="61"/>
      <c r="BZ727" s="1"/>
      <c r="CA727" s="61"/>
    </row>
    <row r="728" spans="2:85" x14ac:dyDescent="0.3">
      <c r="B728" s="158">
        <f t="shared" si="1063"/>
        <v>44628</v>
      </c>
      <c r="C728" s="61"/>
      <c r="D728" s="17"/>
      <c r="E728" s="16"/>
      <c r="F728" s="16"/>
      <c r="G728" s="16"/>
      <c r="H728" s="16"/>
      <c r="I728" s="16"/>
      <c r="J728" s="436"/>
      <c r="K728" s="16"/>
      <c r="L728" s="16"/>
      <c r="M728" s="16"/>
      <c r="N728" s="16"/>
      <c r="O728" s="16"/>
      <c r="P728" s="41"/>
      <c r="Q728" s="17"/>
      <c r="R728" s="16"/>
      <c r="S728" s="60"/>
      <c r="T728" s="16"/>
      <c r="U728" s="41"/>
      <c r="V728" s="10"/>
      <c r="W728" s="34"/>
      <c r="X728" s="33"/>
      <c r="Y728" s="33"/>
      <c r="Z728" s="33"/>
      <c r="AA728" s="33"/>
      <c r="AB728" s="33"/>
      <c r="AC728" s="46"/>
      <c r="AD728" s="33"/>
      <c r="AE728" s="33"/>
      <c r="AF728" s="50"/>
      <c r="AG728" s="33"/>
      <c r="AH728" s="33"/>
      <c r="AI728" s="213"/>
      <c r="AJ728" s="50"/>
      <c r="AL728" s="23"/>
      <c r="AM728" s="24"/>
      <c r="AN728" s="24"/>
      <c r="AO728" s="24"/>
      <c r="AP728" s="24"/>
      <c r="AQ728" s="24"/>
      <c r="AR728" s="461"/>
      <c r="AS728" s="25"/>
      <c r="AT728" s="25"/>
      <c r="AU728" s="24"/>
      <c r="AV728" s="298"/>
      <c r="AW728" s="298"/>
      <c r="AX728" s="24"/>
      <c r="AY728" s="308"/>
      <c r="BA728" s="65"/>
      <c r="BB728" s="66"/>
      <c r="BC728" s="66"/>
      <c r="BD728" s="66"/>
      <c r="BE728" s="66"/>
      <c r="BF728" s="66"/>
      <c r="BG728" s="144"/>
      <c r="BH728" s="66"/>
      <c r="BI728" s="170"/>
      <c r="BJ728" s="66"/>
      <c r="BK728" s="66"/>
      <c r="BL728" s="66"/>
      <c r="BM728" s="144"/>
      <c r="BN728" s="65"/>
      <c r="BO728" s="66"/>
      <c r="BP728" s="66"/>
      <c r="BQ728" s="66"/>
      <c r="BR728" s="435"/>
      <c r="BS728" s="66"/>
      <c r="BT728" s="75"/>
      <c r="BU728" s="170"/>
      <c r="BV728" s="1"/>
      <c r="BW728" s="61"/>
      <c r="BZ728" s="1"/>
      <c r="CA728" s="61"/>
    </row>
    <row r="729" spans="2:85" x14ac:dyDescent="0.3">
      <c r="B729" s="158">
        <f t="shared" si="1063"/>
        <v>44629</v>
      </c>
      <c r="C729" s="61"/>
      <c r="D729" s="17"/>
      <c r="E729" s="16"/>
      <c r="F729" s="16"/>
      <c r="G729" s="16"/>
      <c r="H729" s="16"/>
      <c r="I729" s="16"/>
      <c r="J729" s="436"/>
      <c r="K729" s="16"/>
      <c r="L729" s="16"/>
      <c r="M729" s="16"/>
      <c r="N729" s="16"/>
      <c r="O729" s="16"/>
      <c r="P729" s="41"/>
      <c r="Q729" s="410"/>
      <c r="R729" s="16"/>
      <c r="S729" s="60"/>
      <c r="T729" s="16"/>
      <c r="U729" s="41"/>
      <c r="V729" s="10"/>
      <c r="W729" s="34"/>
      <c r="X729" s="33"/>
      <c r="Y729" s="33"/>
      <c r="Z729" s="33"/>
      <c r="AA729" s="33"/>
      <c r="AB729" s="33"/>
      <c r="AC729" s="46"/>
      <c r="AD729" s="33"/>
      <c r="AE729" s="33"/>
      <c r="AF729" s="50"/>
      <c r="AG729" s="33"/>
      <c r="AH729" s="33"/>
      <c r="AI729" s="213"/>
      <c r="AJ729" s="50"/>
      <c r="AK729" s="10"/>
      <c r="AL729" s="23"/>
      <c r="AM729" s="24"/>
      <c r="AN729" s="24"/>
      <c r="AO729" s="24"/>
      <c r="AP729" s="24"/>
      <c r="AQ729" s="24"/>
      <c r="AR729" s="461"/>
      <c r="AS729" s="25"/>
      <c r="AT729" s="25"/>
      <c r="AU729" s="24"/>
      <c r="AV729" s="298"/>
      <c r="AW729" s="298"/>
      <c r="AX729" s="24"/>
      <c r="AY729" s="308"/>
      <c r="AZ729" s="10"/>
      <c r="BA729" s="65"/>
      <c r="BB729" s="66"/>
      <c r="BC729" s="66"/>
      <c r="BD729" s="66"/>
      <c r="BE729" s="66"/>
      <c r="BF729" s="66"/>
      <c r="BG729" s="144"/>
      <c r="BH729" s="66"/>
      <c r="BI729" s="170"/>
      <c r="BJ729" s="66"/>
      <c r="BK729" s="66"/>
      <c r="BL729" s="66"/>
      <c r="BM729" s="144"/>
      <c r="BN729" s="65"/>
      <c r="BO729" s="66"/>
      <c r="BP729" s="66"/>
      <c r="BQ729" s="66"/>
      <c r="BR729" s="435"/>
      <c r="BS729" s="66"/>
      <c r="BT729" s="75"/>
      <c r="BU729" s="170"/>
      <c r="BV729" s="1"/>
      <c r="BW729" s="61">
        <f>+BW586+1</f>
        <v>578</v>
      </c>
    </row>
    <row r="730" spans="2:85" x14ac:dyDescent="0.3">
      <c r="B730" s="158">
        <f t="shared" si="448"/>
        <v>44630</v>
      </c>
      <c r="D730" s="559"/>
      <c r="E730" s="19"/>
      <c r="F730" s="19"/>
      <c r="G730" s="19"/>
      <c r="H730" s="19"/>
      <c r="I730" s="19"/>
      <c r="J730" s="39"/>
      <c r="K730" s="19"/>
      <c r="L730" s="19"/>
      <c r="M730" s="19"/>
      <c r="N730" s="19"/>
      <c r="O730" s="19"/>
      <c r="P730" s="43"/>
      <c r="Q730" s="18"/>
      <c r="R730" s="19"/>
      <c r="S730" s="19"/>
      <c r="T730" s="19"/>
      <c r="U730" s="43"/>
      <c r="V730" s="1"/>
      <c r="W730" s="35"/>
      <c r="X730" s="36"/>
      <c r="Y730" s="36"/>
      <c r="Z730" s="36"/>
      <c r="AA730" s="36"/>
      <c r="AB730" s="36"/>
      <c r="AC730" s="47"/>
      <c r="AD730" s="36"/>
      <c r="AE730" s="36"/>
      <c r="AF730" s="51"/>
      <c r="AG730" s="36"/>
      <c r="AH730" s="36"/>
      <c r="AI730" s="36"/>
      <c r="AJ730" s="51"/>
      <c r="AK730" s="1"/>
      <c r="AL730" s="26"/>
      <c r="AM730" s="27"/>
      <c r="AN730" s="27"/>
      <c r="AO730" s="27"/>
      <c r="AP730" s="27"/>
      <c r="AQ730" s="27"/>
      <c r="AR730" s="27"/>
      <c r="AS730" s="27"/>
      <c r="AT730" s="27"/>
      <c r="AU730" s="27"/>
      <c r="AV730" s="300"/>
      <c r="AW730" s="300"/>
      <c r="AX730" s="27"/>
      <c r="AY730" s="307"/>
      <c r="AZ730" s="1"/>
      <c r="BA730" s="67"/>
      <c r="BB730" s="68"/>
      <c r="BC730" s="68"/>
      <c r="BD730" s="68"/>
      <c r="BE730" s="68"/>
      <c r="BF730" s="68"/>
      <c r="BG730" s="68"/>
      <c r="BH730" s="68"/>
      <c r="BI730" s="171"/>
      <c r="BJ730" s="68"/>
      <c r="BK730" s="68"/>
      <c r="BL730" s="68"/>
      <c r="BM730" s="68"/>
      <c r="BN730" s="67"/>
      <c r="BO730" s="68"/>
      <c r="BP730" s="68"/>
      <c r="BQ730" s="68"/>
      <c r="BR730" s="70"/>
      <c r="BS730" s="68"/>
      <c r="BT730" s="68"/>
      <c r="BU730" s="171"/>
      <c r="BV730" s="1"/>
      <c r="BW730" s="61">
        <f>+BW729+1</f>
        <v>579</v>
      </c>
    </row>
    <row r="731" spans="2:85" x14ac:dyDescent="0.3">
      <c r="B731" s="56"/>
      <c r="D731" s="1"/>
      <c r="E731" s="1"/>
      <c r="F731" s="1"/>
      <c r="G731" s="1"/>
      <c r="H731" s="59"/>
      <c r="I731" s="1"/>
      <c r="J731" s="59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59"/>
      <c r="X731" s="1"/>
      <c r="Y731" s="1"/>
      <c r="Z731" s="1"/>
      <c r="AA731" s="1"/>
      <c r="AB731" s="1"/>
      <c r="AC731" s="59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59"/>
      <c r="BD731" s="1"/>
      <c r="BE731" s="59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2:85" x14ac:dyDescent="0.3">
      <c r="B732" s="166" t="s">
        <v>74</v>
      </c>
      <c r="D732" s="56">
        <f>+D726</f>
        <v>4903</v>
      </c>
      <c r="E732" s="56">
        <f>+E238</f>
        <v>0</v>
      </c>
      <c r="F732" s="56">
        <f>+F238</f>
        <v>0</v>
      </c>
      <c r="G732" s="56">
        <f>+G238</f>
        <v>0</v>
      </c>
      <c r="H732" s="56">
        <f t="shared" ref="H732:BP732" si="1545">+H726</f>
        <v>71157648</v>
      </c>
      <c r="I732" s="56">
        <f t="shared" si="1545"/>
        <v>0</v>
      </c>
      <c r="J732" s="56">
        <f t="shared" si="1545"/>
        <v>6.8908093426332315E-5</v>
      </c>
      <c r="K732" s="56">
        <f t="shared" si="1545"/>
        <v>0</v>
      </c>
      <c r="L732" s="56">
        <f t="shared" si="1545"/>
        <v>0</v>
      </c>
      <c r="M732" s="56">
        <f t="shared" si="1545"/>
        <v>0</v>
      </c>
      <c r="N732" s="56">
        <f t="shared" si="1545"/>
        <v>241421</v>
      </c>
      <c r="O732" s="56">
        <f t="shared" si="1545"/>
        <v>99243.581589958165</v>
      </c>
      <c r="P732" s="56">
        <f t="shared" si="1545"/>
        <v>0</v>
      </c>
      <c r="Q732" s="56">
        <f t="shared" si="1545"/>
        <v>241421</v>
      </c>
      <c r="R732" s="56">
        <f t="shared" si="1545"/>
        <v>0</v>
      </c>
      <c r="S732" s="56">
        <f t="shared" si="1545"/>
        <v>-0.30138524355342317</v>
      </c>
      <c r="T732" s="56">
        <f t="shared" si="1545"/>
        <v>0</v>
      </c>
      <c r="U732" s="56">
        <f t="shared" si="1545"/>
        <v>0</v>
      </c>
      <c r="V732" s="56">
        <f t="shared" si="1545"/>
        <v>618</v>
      </c>
      <c r="W732" s="56">
        <f t="shared" si="1545"/>
        <v>183</v>
      </c>
      <c r="X732" s="56">
        <f t="shared" si="1545"/>
        <v>4256</v>
      </c>
      <c r="Y732" s="56">
        <f t="shared" si="1545"/>
        <v>0</v>
      </c>
      <c r="Z732" s="56">
        <f t="shared" si="1545"/>
        <v>6452</v>
      </c>
      <c r="AA732" s="56">
        <f t="shared" si="1545"/>
        <v>868560</v>
      </c>
      <c r="AB732" s="56">
        <f t="shared" si="1545"/>
        <v>0</v>
      </c>
      <c r="AC732" s="56">
        <f t="shared" si="1545"/>
        <v>1.2206136998794564E-2</v>
      </c>
      <c r="AD732" s="56">
        <f t="shared" si="1545"/>
        <v>0</v>
      </c>
      <c r="AE732" s="56">
        <f t="shared" si="1545"/>
        <v>1211.3807531380753</v>
      </c>
      <c r="AF732" s="56">
        <f t="shared" si="1545"/>
        <v>0</v>
      </c>
      <c r="AG732" s="56">
        <f t="shared" si="1545"/>
        <v>0</v>
      </c>
      <c r="AH732" s="56">
        <f t="shared" si="1545"/>
        <v>0</v>
      </c>
      <c r="AI732" s="56">
        <f t="shared" si="1545"/>
        <v>0</v>
      </c>
      <c r="AJ732" s="56">
        <f t="shared" si="1545"/>
        <v>0</v>
      </c>
      <c r="AK732" s="56">
        <f t="shared" si="1545"/>
        <v>0</v>
      </c>
      <c r="AL732" s="56">
        <f t="shared" si="1545"/>
        <v>158237</v>
      </c>
      <c r="AM732" s="56">
        <f t="shared" si="1545"/>
        <v>0</v>
      </c>
      <c r="AN732" s="56">
        <f t="shared" si="1545"/>
        <v>0</v>
      </c>
      <c r="AO732" s="56">
        <f t="shared" si="1545"/>
        <v>178263</v>
      </c>
      <c r="AP732" s="56">
        <f t="shared" si="1545"/>
        <v>54753181</v>
      </c>
      <c r="AQ732" s="56">
        <f t="shared" si="1545"/>
        <v>20336656</v>
      </c>
      <c r="AR732" s="56">
        <f t="shared" si="1545"/>
        <v>2.8983819454050544E-3</v>
      </c>
      <c r="AS732" s="56">
        <f t="shared" si="1545"/>
        <v>0</v>
      </c>
      <c r="AT732" s="56">
        <f t="shared" si="1545"/>
        <v>0</v>
      </c>
      <c r="AU732" s="56">
        <f t="shared" si="1545"/>
        <v>0</v>
      </c>
      <c r="AV732" s="56">
        <f t="shared" si="1545"/>
        <v>0.76946305195472453</v>
      </c>
      <c r="AW732" s="56">
        <f t="shared" si="1545"/>
        <v>0</v>
      </c>
      <c r="AX732" s="56">
        <f t="shared" si="1545"/>
        <v>76364.269177126916</v>
      </c>
      <c r="AY732" s="56">
        <f t="shared" si="1545"/>
        <v>0</v>
      </c>
      <c r="AZ732" s="56">
        <f t="shared" si="1545"/>
        <v>0</v>
      </c>
      <c r="BA732" s="56">
        <f t="shared" si="1545"/>
        <v>195077</v>
      </c>
      <c r="BB732" s="56">
        <f t="shared" si="1545"/>
        <v>0</v>
      </c>
      <c r="BC732" s="56">
        <f t="shared" si="1545"/>
        <v>956529658</v>
      </c>
      <c r="BD732" s="56">
        <f t="shared" si="1545"/>
        <v>0</v>
      </c>
      <c r="BE732" s="56">
        <f t="shared" si="1545"/>
        <v>4903</v>
      </c>
      <c r="BF732" s="56">
        <f t="shared" si="1545"/>
        <v>0</v>
      </c>
      <c r="BG732" s="56">
        <f t="shared" si="1545"/>
        <v>2.5133665168113103E-2</v>
      </c>
      <c r="BH732" s="56">
        <f t="shared" si="1545"/>
        <v>0</v>
      </c>
      <c r="BI732" s="56">
        <f t="shared" si="1545"/>
        <v>0</v>
      </c>
      <c r="BJ732" s="56">
        <f t="shared" si="1545"/>
        <v>0</v>
      </c>
      <c r="BK732" s="56">
        <f t="shared" si="1545"/>
        <v>0</v>
      </c>
      <c r="BL732" s="56">
        <f t="shared" si="1545"/>
        <v>0</v>
      </c>
      <c r="BM732" s="56">
        <f t="shared" si="1545"/>
        <v>0</v>
      </c>
      <c r="BN732" s="56">
        <f t="shared" si="1545"/>
        <v>1334072.0474198048</v>
      </c>
      <c r="BO732" s="56">
        <f t="shared" si="1545"/>
        <v>0</v>
      </c>
      <c r="BP732" s="56">
        <f t="shared" si="1545"/>
        <v>70250670</v>
      </c>
      <c r="BQ732" s="56">
        <f>+BQ530</f>
        <v>0</v>
      </c>
      <c r="BR732" s="56"/>
      <c r="BS732" s="56"/>
      <c r="BT732" s="56"/>
      <c r="BU732" s="56">
        <f>+BU509</f>
        <v>0</v>
      </c>
      <c r="BV732" s="56">
        <f>+BV505</f>
        <v>0</v>
      </c>
      <c r="BW732" s="56"/>
      <c r="BX732" s="56"/>
      <c r="BY732" s="56"/>
      <c r="BZ732" s="56"/>
      <c r="CA732" s="56"/>
      <c r="CB732" s="56"/>
      <c r="CC732" s="56"/>
      <c r="CD732" s="56"/>
      <c r="CE732" s="61"/>
      <c r="CF732" s="61"/>
      <c r="CG732" s="145"/>
    </row>
    <row r="733" spans="2:85" x14ac:dyDescent="0.3">
      <c r="B733" t="s">
        <v>105</v>
      </c>
      <c r="D733" s="56">
        <f>+D725-D732</f>
        <v>11310</v>
      </c>
      <c r="E733" s="56">
        <f>+E237-E732</f>
        <v>0</v>
      </c>
      <c r="F733" s="56">
        <f>+F237-F732</f>
        <v>0</v>
      </c>
      <c r="G733" s="56">
        <f>+G237-G732</f>
        <v>0</v>
      </c>
      <c r="H733" s="56">
        <f t="shared" ref="H733:BP733" si="1546">+H725-H732</f>
        <v>-4903</v>
      </c>
      <c r="I733" s="56">
        <f t="shared" si="1546"/>
        <v>0</v>
      </c>
      <c r="J733" s="56">
        <f t="shared" si="1546"/>
        <v>1.5900574415011857E-4</v>
      </c>
      <c r="K733" s="56">
        <f t="shared" si="1546"/>
        <v>0</v>
      </c>
      <c r="L733" s="56">
        <f t="shared" si="1546"/>
        <v>0</v>
      </c>
      <c r="M733" s="56">
        <f t="shared" si="1546"/>
        <v>0</v>
      </c>
      <c r="N733" s="56">
        <f t="shared" si="1546"/>
        <v>2561</v>
      </c>
      <c r="O733" s="56">
        <f t="shared" si="1546"/>
        <v>131.76058881278732</v>
      </c>
      <c r="P733" s="56">
        <f t="shared" si="1546"/>
        <v>0</v>
      </c>
      <c r="Q733" s="56">
        <f t="shared" si="1546"/>
        <v>2561</v>
      </c>
      <c r="R733" s="56">
        <f t="shared" si="1546"/>
        <v>0</v>
      </c>
      <c r="S733" s="56">
        <f t="shared" si="1546"/>
        <v>-7.7666211662671958E-3</v>
      </c>
      <c r="T733" s="56">
        <f t="shared" si="1546"/>
        <v>0</v>
      </c>
      <c r="U733" s="56">
        <f t="shared" si="1546"/>
        <v>0</v>
      </c>
      <c r="V733" s="56">
        <f t="shared" si="1546"/>
        <v>-1</v>
      </c>
      <c r="W733" s="56">
        <f t="shared" si="1546"/>
        <v>145</v>
      </c>
      <c r="X733" s="56">
        <f t="shared" si="1546"/>
        <v>0</v>
      </c>
      <c r="Y733" s="56">
        <f t="shared" si="1546"/>
        <v>0</v>
      </c>
      <c r="Z733" s="56">
        <f t="shared" si="1546"/>
        <v>527</v>
      </c>
      <c r="AA733" s="56">
        <f t="shared" si="1546"/>
        <v>-183</v>
      </c>
      <c r="AB733" s="56">
        <f t="shared" si="1546"/>
        <v>0</v>
      </c>
      <c r="AC733" s="56">
        <f t="shared" si="1546"/>
        <v>-1.730830065585845E-6</v>
      </c>
      <c r="AD733" s="56">
        <f t="shared" si="1546"/>
        <v>0</v>
      </c>
      <c r="AE733" s="56">
        <f t="shared" si="1546"/>
        <v>1.436285968070024</v>
      </c>
      <c r="AF733" s="56">
        <f t="shared" si="1546"/>
        <v>0</v>
      </c>
      <c r="AG733" s="56">
        <f t="shared" si="1546"/>
        <v>0</v>
      </c>
      <c r="AH733" s="56">
        <f t="shared" si="1546"/>
        <v>0</v>
      </c>
      <c r="AI733" s="56">
        <f t="shared" si="1546"/>
        <v>0</v>
      </c>
      <c r="AJ733" s="56">
        <f t="shared" si="1546"/>
        <v>0</v>
      </c>
      <c r="AK733" s="56">
        <f t="shared" si="1546"/>
        <v>0</v>
      </c>
      <c r="AL733" s="56">
        <f t="shared" si="1546"/>
        <v>91773</v>
      </c>
      <c r="AM733" s="56">
        <f t="shared" si="1546"/>
        <v>0</v>
      </c>
      <c r="AN733" s="56">
        <f t="shared" si="1546"/>
        <v>0</v>
      </c>
      <c r="AO733" s="56">
        <f t="shared" si="1546"/>
        <v>0</v>
      </c>
      <c r="AP733" s="56">
        <f t="shared" si="1546"/>
        <v>-158237</v>
      </c>
      <c r="AQ733" s="56">
        <f t="shared" si="1546"/>
        <v>0</v>
      </c>
      <c r="AR733" s="56">
        <f t="shared" si="1546"/>
        <v>1.7020468636537622E-3</v>
      </c>
      <c r="AS733" s="56">
        <f t="shared" si="1546"/>
        <v>0</v>
      </c>
      <c r="AT733" s="56">
        <f t="shared" si="1546"/>
        <v>0</v>
      </c>
      <c r="AU733" s="56">
        <f t="shared" si="1546"/>
        <v>0</v>
      </c>
      <c r="AV733" s="56">
        <f t="shared" si="1546"/>
        <v>-2.1708835359235401E-3</v>
      </c>
      <c r="AW733" s="56">
        <f t="shared" si="1546"/>
        <v>0</v>
      </c>
      <c r="AX733" s="56">
        <f t="shared" si="1546"/>
        <v>-114.34738941742398</v>
      </c>
      <c r="AY733" s="56">
        <f t="shared" si="1546"/>
        <v>0</v>
      </c>
      <c r="AZ733" s="56">
        <f t="shared" si="1546"/>
        <v>0</v>
      </c>
      <c r="BA733" s="56">
        <f t="shared" si="1546"/>
        <v>358709</v>
      </c>
      <c r="BB733" s="56">
        <f t="shared" si="1546"/>
        <v>0</v>
      </c>
      <c r="BC733" s="56">
        <f t="shared" si="1546"/>
        <v>-195077</v>
      </c>
      <c r="BD733" s="56">
        <f t="shared" si="1546"/>
        <v>0</v>
      </c>
      <c r="BE733" s="56">
        <f t="shared" si="1546"/>
        <v>11310</v>
      </c>
      <c r="BF733" s="56">
        <f t="shared" si="1546"/>
        <v>0</v>
      </c>
      <c r="BG733" s="56">
        <f t="shared" si="1546"/>
        <v>4.1429868238115758E-3</v>
      </c>
      <c r="BH733" s="56">
        <f t="shared" si="1546"/>
        <v>0</v>
      </c>
      <c r="BI733" s="56">
        <f t="shared" si="1546"/>
        <v>0</v>
      </c>
      <c r="BJ733" s="56">
        <f t="shared" si="1546"/>
        <v>0</v>
      </c>
      <c r="BK733" s="56">
        <f t="shared" si="1546"/>
        <v>0</v>
      </c>
      <c r="BL733" s="56">
        <f t="shared" si="1546"/>
        <v>0</v>
      </c>
      <c r="BM733" s="56">
        <f t="shared" si="1546"/>
        <v>0</v>
      </c>
      <c r="BN733" s="56">
        <f t="shared" si="1546"/>
        <v>1590.775205893442</v>
      </c>
      <c r="BO733" s="56">
        <f t="shared" si="1546"/>
        <v>0</v>
      </c>
      <c r="BP733" s="56">
        <f t="shared" si="1546"/>
        <v>-4903</v>
      </c>
      <c r="BQ733" s="56">
        <f>+BQ529-BQ732</f>
        <v>0</v>
      </c>
      <c r="BR733" s="56"/>
      <c r="BS733" s="56"/>
      <c r="BT733" s="56"/>
      <c r="BU733" s="56">
        <f>+BU508-BU732</f>
        <v>0</v>
      </c>
      <c r="BV733" s="56">
        <f>+BV504-BV732</f>
        <v>0</v>
      </c>
      <c r="BW733" s="56"/>
      <c r="BX733" s="56"/>
      <c r="BY733" s="56"/>
      <c r="BZ733" s="56"/>
      <c r="CA733" s="56"/>
      <c r="CB733" s="56"/>
      <c r="CC733" s="56"/>
      <c r="CD733" s="56"/>
      <c r="CE733" s="61"/>
      <c r="CF733" s="61"/>
      <c r="CG733" s="105"/>
    </row>
    <row r="734" spans="2:85" x14ac:dyDescent="0.3">
      <c r="B734" s="56"/>
      <c r="D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10"/>
      <c r="BT734" s="10"/>
      <c r="BU734" s="10"/>
      <c r="BV734" s="10"/>
      <c r="BW734" s="10"/>
      <c r="BX734" s="10"/>
      <c r="BY734" s="10"/>
      <c r="BZ734" s="10"/>
      <c r="CA734" s="10"/>
      <c r="CB734" s="61"/>
      <c r="CC734" s="105"/>
      <c r="CD734" s="105"/>
      <c r="CE734" s="105"/>
      <c r="CF734" s="105"/>
    </row>
    <row r="735" spans="2:85" x14ac:dyDescent="0.3">
      <c r="B735" s="56"/>
      <c r="D735" s="56">
        <f>SUM(D297:D677)</f>
        <v>40188841</v>
      </c>
      <c r="H735" s="1"/>
      <c r="N735" s="145">
        <f>+N684-N712</f>
        <v>3272725</v>
      </c>
      <c r="O735" s="1"/>
      <c r="W735" s="56">
        <f>SUM(W297:W677)</f>
        <v>434376</v>
      </c>
      <c r="AA735" s="59"/>
      <c r="BA735" s="59"/>
      <c r="BC735" s="56"/>
      <c r="BE735" s="59"/>
      <c r="BJ735" s="61"/>
      <c r="BK735" s="10">
        <f>+BK187</f>
        <v>4928581</v>
      </c>
      <c r="BL735" s="61"/>
      <c r="BM735" s="61"/>
      <c r="BN735" s="61"/>
      <c r="BO735" s="61"/>
      <c r="BP735" s="61"/>
      <c r="BQ735" s="61"/>
      <c r="BR735" s="61"/>
      <c r="BS735" s="10"/>
      <c r="BT735" s="10"/>
    </row>
    <row r="736" spans="2:85" x14ac:dyDescent="0.3">
      <c r="B736" s="56"/>
      <c r="D736" s="56"/>
      <c r="H736" s="56"/>
      <c r="N736" s="231"/>
      <c r="W736" s="56"/>
      <c r="AA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56"/>
      <c r="AU736" t="s">
        <v>161</v>
      </c>
      <c r="BC736" s="56"/>
      <c r="BE736" s="59"/>
      <c r="BH736" s="96"/>
      <c r="BI736" s="96"/>
      <c r="BJ736" s="96"/>
      <c r="BK736" s="493"/>
      <c r="BL736" s="96"/>
      <c r="BM736" s="96"/>
      <c r="BN736" s="96"/>
      <c r="BO736" s="96"/>
      <c r="BP736" s="96"/>
      <c r="BQ736" s="96"/>
      <c r="BR736" s="78"/>
      <c r="BS736" s="1"/>
      <c r="BT736" s="1"/>
    </row>
    <row r="737" spans="2:72" x14ac:dyDescent="0.3">
      <c r="D737" s="1"/>
      <c r="E737" s="111" t="s">
        <v>26</v>
      </c>
      <c r="F737" s="112"/>
      <c r="H737" s="112" t="s">
        <v>59</v>
      </c>
      <c r="I737" s="104"/>
      <c r="J737" s="104"/>
      <c r="K737" s="61"/>
      <c r="L737" s="1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BA737" s="56">
        <f>SUM(BA664:BA677)</f>
        <v>44881345</v>
      </c>
      <c r="BC737" s="56"/>
      <c r="BE737" s="56">
        <f>SUM(BE664:BE677)</f>
        <v>9000128</v>
      </c>
      <c r="BG737" s="231">
        <f>+BE737/BA737</f>
        <v>0.20053160171559029</v>
      </c>
      <c r="BH737" s="96"/>
      <c r="BI737" s="96"/>
      <c r="BJ737" s="96"/>
      <c r="BK737" s="493">
        <f>+BK194-BK732</f>
        <v>5763109</v>
      </c>
      <c r="BL737" s="96"/>
      <c r="BM737" s="96"/>
      <c r="BN737" s="96"/>
      <c r="BO737" s="96"/>
      <c r="BP737" s="96"/>
      <c r="BQ737" s="96"/>
      <c r="BR737" s="78"/>
      <c r="BS737" s="1"/>
      <c r="BT737" s="1"/>
    </row>
    <row r="738" spans="2:72" x14ac:dyDescent="0.3">
      <c r="B738" s="56"/>
      <c r="D738" s="1"/>
      <c r="E738" s="111" t="s">
        <v>38</v>
      </c>
      <c r="F738" s="112"/>
      <c r="H738" s="112" t="s">
        <v>40</v>
      </c>
      <c r="I738" s="10"/>
      <c r="J738" s="10"/>
      <c r="K738" s="61"/>
      <c r="L738" s="10"/>
      <c r="AD738" s="1"/>
      <c r="AE738" s="1"/>
      <c r="AF738" s="1"/>
      <c r="AG738" s="1"/>
      <c r="AH738" s="1"/>
      <c r="AI738" s="1">
        <f>SUM(W213:W243)</f>
        <v>25465</v>
      </c>
      <c r="AJ738" s="1"/>
      <c r="AK738" s="1"/>
      <c r="AL738" s="1" t="s">
        <v>17</v>
      </c>
      <c r="AM738" s="1"/>
      <c r="AN738" s="1"/>
      <c r="AO738" s="1"/>
      <c r="BC738" s="56"/>
      <c r="BE738" s="59"/>
      <c r="BH738" s="97"/>
      <c r="BI738" s="97"/>
      <c r="BJ738" s="97"/>
      <c r="BK738" s="493">
        <f>+BK187-BK732</f>
        <v>4928581</v>
      </c>
      <c r="BL738" s="97"/>
      <c r="BM738" s="97"/>
      <c r="BN738" s="97"/>
      <c r="BO738" s="97"/>
      <c r="BP738" s="97"/>
      <c r="BQ738" s="97"/>
      <c r="BR738" s="78"/>
      <c r="BS738" s="1"/>
      <c r="BT738" s="1"/>
    </row>
    <row r="739" spans="2:72" x14ac:dyDescent="0.3">
      <c r="B739" s="231"/>
      <c r="D739" s="1"/>
      <c r="E739" s="111" t="s">
        <v>45</v>
      </c>
      <c r="F739" s="112"/>
      <c r="H739" s="112" t="s">
        <v>55</v>
      </c>
      <c r="I739" s="10"/>
      <c r="J739" s="10"/>
      <c r="K739" s="61"/>
      <c r="L739" s="1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BC739" s="56"/>
      <c r="BE739" s="59"/>
      <c r="BH739" s="97"/>
      <c r="BI739" s="97"/>
      <c r="BJ739" s="97"/>
      <c r="BK739" s="493"/>
      <c r="BL739" s="97"/>
      <c r="BM739" s="97"/>
      <c r="BN739" s="97"/>
      <c r="BO739" s="97"/>
      <c r="BP739" s="97"/>
      <c r="BQ739" s="97"/>
      <c r="BR739" s="78"/>
      <c r="BS739" s="1"/>
      <c r="BT739" s="1"/>
    </row>
    <row r="740" spans="2:72" x14ac:dyDescent="0.3">
      <c r="D740" s="1"/>
      <c r="E740" s="111" t="s">
        <v>60</v>
      </c>
      <c r="F740" s="61"/>
      <c r="H740" s="81" t="s">
        <v>135</v>
      </c>
      <c r="I740" s="61"/>
      <c r="J740" s="61"/>
      <c r="K740" s="61"/>
      <c r="L740" s="6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BH740" s="97"/>
      <c r="BI740" s="97"/>
      <c r="BJ740" s="97"/>
      <c r="BK740" s="496"/>
      <c r="BL740" s="97"/>
      <c r="BM740" s="97"/>
      <c r="BN740" s="97"/>
      <c r="BO740" s="97"/>
      <c r="BP740" s="97"/>
      <c r="BQ740" s="97"/>
      <c r="BR740" s="78"/>
      <c r="BS740" s="1"/>
      <c r="BT740" s="1"/>
    </row>
    <row r="741" spans="2:72" x14ac:dyDescent="0.3">
      <c r="E741" s="111" t="s">
        <v>136</v>
      </c>
      <c r="H741" s="81" t="s">
        <v>137</v>
      </c>
      <c r="AD741" s="1"/>
      <c r="AE741" s="1"/>
      <c r="AF741" s="1"/>
      <c r="AG741" s="1"/>
      <c r="AH741" s="1"/>
      <c r="AI741" s="1"/>
      <c r="BD741" s="78"/>
      <c r="BE741" s="78"/>
      <c r="BF741" s="78"/>
      <c r="BG741" s="78"/>
      <c r="BH741" s="78"/>
      <c r="BI741" s="78"/>
      <c r="BJ741" s="78"/>
      <c r="BK741" s="494"/>
      <c r="BL741" s="78"/>
      <c r="BM741" s="78"/>
      <c r="BN741" s="78"/>
      <c r="BO741" s="78"/>
      <c r="BP741" s="78"/>
      <c r="BQ741" s="78"/>
      <c r="BR741" s="78"/>
      <c r="BS741" s="1"/>
      <c r="BT741" s="1"/>
    </row>
    <row r="742" spans="2:72" x14ac:dyDescent="0.3">
      <c r="B742" s="56"/>
      <c r="AD742" s="1"/>
      <c r="AE742" s="1"/>
      <c r="AF742" s="1"/>
      <c r="AG742" s="1"/>
      <c r="AH742" s="1"/>
      <c r="AI742" s="1"/>
      <c r="BA742" s="545">
        <v>157602857</v>
      </c>
      <c r="BK742" s="495"/>
    </row>
    <row r="743" spans="2:72" ht="15" thickBot="1" x14ac:dyDescent="0.35">
      <c r="D743" s="56">
        <f>SUM(D363:D369)</f>
        <v>378583</v>
      </c>
      <c r="AD743" s="1"/>
      <c r="AE743" s="507"/>
      <c r="AF743" s="547"/>
      <c r="AG743" s="507"/>
      <c r="AH743" s="507"/>
      <c r="AI743" s="507"/>
      <c r="AJ743" s="500"/>
      <c r="AK743" s="500"/>
      <c r="AL743" s="500"/>
      <c r="AM743" s="500"/>
      <c r="AN743" s="500"/>
      <c r="AO743" s="500"/>
      <c r="AP743" s="500"/>
      <c r="AQ743" s="500"/>
      <c r="AR743" s="500"/>
      <c r="AS743" s="500"/>
      <c r="AT743" s="500"/>
      <c r="AU743" s="500"/>
      <c r="AV743" s="500"/>
      <c r="AW743" s="500"/>
      <c r="AX743" s="500"/>
      <c r="AZ743" s="106"/>
      <c r="BA743" s="106"/>
      <c r="BB743" s="106"/>
      <c r="BC743" s="106"/>
      <c r="BK743" s="1"/>
    </row>
    <row r="744" spans="2:72" x14ac:dyDescent="0.3">
      <c r="D744" s="531">
        <f>SUM(D356:D362)</f>
        <v>417052</v>
      </c>
      <c r="J744" s="486"/>
      <c r="V744" s="106"/>
      <c r="AA744" s="56"/>
      <c r="AD744" s="1"/>
      <c r="AE744" s="507"/>
      <c r="AF744" s="546"/>
      <c r="AG744" s="1"/>
      <c r="AH744" s="1"/>
      <c r="AI744" s="485"/>
      <c r="AJ744" s="464"/>
      <c r="AK744" s="465"/>
      <c r="AL744" s="465"/>
      <c r="AM744" s="465"/>
      <c r="AN744" s="465"/>
      <c r="AO744" s="465"/>
      <c r="AP744" s="465"/>
      <c r="AQ744" s="465"/>
      <c r="AR744" s="465"/>
      <c r="AS744" s="465"/>
      <c r="AT744" s="465"/>
      <c r="AU744" s="465"/>
      <c r="AV744" s="465"/>
      <c r="AW744" s="466"/>
      <c r="AX744" s="500"/>
      <c r="AZ744" s="106"/>
      <c r="BA744" s="77"/>
      <c r="BB744" s="106"/>
      <c r="BC744" s="106"/>
      <c r="BK744" s="56"/>
    </row>
    <row r="745" spans="2:72" x14ac:dyDescent="0.3">
      <c r="D745" s="1"/>
      <c r="J745" s="214"/>
      <c r="AD745" s="1"/>
      <c r="AE745" s="507"/>
      <c r="AF745" s="546"/>
      <c r="AG745" s="1"/>
      <c r="AH745" s="1"/>
      <c r="AI745" s="485"/>
      <c r="AJ745" s="467"/>
      <c r="AK745" s="595" t="s">
        <v>142</v>
      </c>
      <c r="AL745" s="595"/>
      <c r="AM745" s="595"/>
      <c r="AN745" s="595"/>
      <c r="AO745" s="595"/>
      <c r="AP745" s="595"/>
      <c r="AQ745" s="595"/>
      <c r="AR745" s="595"/>
      <c r="AS745" s="595"/>
      <c r="AT745" s="595"/>
      <c r="AU745" s="595"/>
      <c r="AV745" s="595"/>
      <c r="AW745" s="468"/>
      <c r="AX745" s="500"/>
      <c r="AZ745" s="106"/>
      <c r="BA745" s="106"/>
      <c r="BB745" s="106"/>
      <c r="BC745" s="106"/>
    </row>
    <row r="746" spans="2:72" ht="15.6" x14ac:dyDescent="0.3">
      <c r="D746" s="1">
        <v>331000000</v>
      </c>
      <c r="H746" s="235">
        <f>+H269/D746</f>
        <v>4.5635842900302113E-2</v>
      </c>
      <c r="J746" s="57"/>
      <c r="AD746" s="1"/>
      <c r="AE746" s="507"/>
      <c r="AF746" s="546"/>
      <c r="AG746" s="1"/>
      <c r="AH746" s="1"/>
      <c r="AI746" s="485"/>
      <c r="AJ746" s="467"/>
      <c r="AK746" s="595" t="s">
        <v>141</v>
      </c>
      <c r="AL746" s="595"/>
      <c r="AM746" s="595"/>
      <c r="AN746" s="595"/>
      <c r="AO746" s="473"/>
      <c r="AP746" s="474" t="s">
        <v>20</v>
      </c>
      <c r="AQ746" s="473"/>
      <c r="AR746" s="474" t="s">
        <v>4</v>
      </c>
      <c r="AS746" s="475"/>
      <c r="AT746" s="475"/>
      <c r="AU746" s="475"/>
      <c r="AV746" s="479" t="s">
        <v>10</v>
      </c>
      <c r="AW746" s="468"/>
      <c r="AX746" s="500"/>
      <c r="AZ746" s="106"/>
      <c r="BA746" s="106"/>
      <c r="BB746" s="106"/>
      <c r="BC746" s="106"/>
    </row>
    <row r="747" spans="2:72" ht="15.6" x14ac:dyDescent="0.3">
      <c r="H747" s="235">
        <f>+AA269/H269</f>
        <v>1.9000541790705667E-2</v>
      </c>
      <c r="AD747" s="1"/>
      <c r="AE747" s="507"/>
      <c r="AF747" s="546"/>
      <c r="AG747" s="1"/>
      <c r="AH747" s="1"/>
      <c r="AI747" s="485"/>
      <c r="AJ747" s="467"/>
      <c r="AK747" s="602" t="s">
        <v>138</v>
      </c>
      <c r="AL747" s="602"/>
      <c r="AM747" s="602"/>
      <c r="AN747" s="602"/>
      <c r="AO747" s="473"/>
      <c r="AP747" s="476">
        <f>+AH50</f>
        <v>898992</v>
      </c>
      <c r="AQ747" s="477"/>
      <c r="AR747" s="476">
        <f>+AH51</f>
        <v>55687</v>
      </c>
      <c r="AS747" s="478"/>
      <c r="AT747" s="478"/>
      <c r="AU747" s="478"/>
      <c r="AV747" s="491">
        <f t="shared" ref="AV747:AV753" si="1547">+AR747/AP747</f>
        <v>6.194382152455194E-2</v>
      </c>
      <c r="AW747" s="468"/>
      <c r="AX747" s="500"/>
      <c r="AZ747" s="106"/>
      <c r="BA747" s="77"/>
      <c r="BB747" s="106"/>
      <c r="BC747" s="106"/>
    </row>
    <row r="748" spans="2:72" ht="15.6" x14ac:dyDescent="0.3">
      <c r="D748" s="235"/>
      <c r="AD748" s="1"/>
      <c r="AE748" s="507"/>
      <c r="AF748" s="546"/>
      <c r="AG748" s="1"/>
      <c r="AH748" s="1"/>
      <c r="AI748" s="485"/>
      <c r="AJ748" s="467"/>
      <c r="AK748" s="622" t="s">
        <v>139</v>
      </c>
      <c r="AL748" s="599"/>
      <c r="AM748" s="599"/>
      <c r="AN748" s="599"/>
      <c r="AO748" s="64"/>
      <c r="AP748" s="469">
        <f>+AG83</f>
        <v>742147</v>
      </c>
      <c r="AQ748" s="64"/>
      <c r="AR748" s="469">
        <f>+AG84</f>
        <v>42339</v>
      </c>
      <c r="AS748" s="64"/>
      <c r="AT748" s="64"/>
      <c r="AU748" s="64"/>
      <c r="AV748" s="489">
        <f t="shared" si="1547"/>
        <v>5.7049344671608188E-2</v>
      </c>
      <c r="AW748" s="468"/>
      <c r="AX748" s="500"/>
      <c r="AZ748" s="106"/>
      <c r="BA748" s="77"/>
      <c r="BB748" s="106"/>
      <c r="BC748" s="106"/>
    </row>
    <row r="749" spans="2:72" ht="15.6" x14ac:dyDescent="0.3">
      <c r="AD749" s="1"/>
      <c r="AE749" s="507"/>
      <c r="AF749" s="546"/>
      <c r="AG749" s="1"/>
      <c r="AH749" s="1"/>
      <c r="AI749" s="485"/>
      <c r="AJ749" s="467"/>
      <c r="AK749" s="599" t="s">
        <v>140</v>
      </c>
      <c r="AL749" s="599"/>
      <c r="AM749" s="599"/>
      <c r="AN749" s="599"/>
      <c r="AO749" s="64"/>
      <c r="AP749" s="469">
        <f>+AH113</f>
        <v>869627</v>
      </c>
      <c r="AQ749" s="64"/>
      <c r="AR749" s="469">
        <f>+AH114</f>
        <v>21252</v>
      </c>
      <c r="AS749" s="64"/>
      <c r="AT749" s="64"/>
      <c r="AU749" s="64"/>
      <c r="AV749" s="489">
        <f t="shared" si="1547"/>
        <v>2.4438063675575852E-2</v>
      </c>
      <c r="AW749" s="468"/>
      <c r="AX749" s="500"/>
      <c r="AZ749" s="106"/>
      <c r="BA749" s="106"/>
      <c r="BB749" s="106"/>
      <c r="BC749" s="106"/>
    </row>
    <row r="750" spans="2:72" ht="15.6" x14ac:dyDescent="0.3">
      <c r="D750" s="428"/>
      <c r="AD750" s="1"/>
      <c r="AE750" s="507"/>
      <c r="AF750" s="546"/>
      <c r="AG750" s="1"/>
      <c r="AH750" s="1"/>
      <c r="AI750" s="485"/>
      <c r="AJ750" s="467"/>
      <c r="AK750" s="599" t="s">
        <v>143</v>
      </c>
      <c r="AL750" s="599"/>
      <c r="AM750" s="599"/>
      <c r="AN750" s="599"/>
      <c r="AO750" s="64"/>
      <c r="AP750" s="469">
        <f>+AG756</f>
        <v>1970617</v>
      </c>
      <c r="AQ750" s="64"/>
      <c r="AR750" s="469">
        <f>+AG758</f>
        <v>25901</v>
      </c>
      <c r="AS750" s="64"/>
      <c r="AT750" s="64"/>
      <c r="AU750" s="64"/>
      <c r="AV750" s="489">
        <f t="shared" si="1547"/>
        <v>1.3143599187462607E-2</v>
      </c>
      <c r="AW750" s="468"/>
      <c r="AX750" s="500"/>
    </row>
    <row r="751" spans="2:72" ht="15.6" x14ac:dyDescent="0.3">
      <c r="D751" s="428"/>
      <c r="AD751" s="1"/>
      <c r="AE751" s="507"/>
      <c r="AF751" s="546"/>
      <c r="AG751" s="1"/>
      <c r="AH751" s="1"/>
      <c r="AI751" s="485"/>
      <c r="AJ751" s="467"/>
      <c r="AK751" s="543"/>
      <c r="AL751" s="543" t="s">
        <v>151</v>
      </c>
      <c r="AM751" s="543"/>
      <c r="AN751" s="543"/>
      <c r="AO751" s="64"/>
      <c r="AP751" s="469">
        <f>SUM(D144:D174)</f>
        <v>1493931</v>
      </c>
      <c r="AQ751" s="64"/>
      <c r="AR751" s="469">
        <f>SUM(W144:W174)</f>
        <v>30354</v>
      </c>
      <c r="AS751" s="64"/>
      <c r="AT751" s="64"/>
      <c r="AU751" s="64"/>
      <c r="AV751" s="489">
        <f t="shared" si="1547"/>
        <v>2.0318207467413155E-2</v>
      </c>
      <c r="AW751" s="468"/>
      <c r="AX751" s="500"/>
    </row>
    <row r="752" spans="2:72" ht="15.6" x14ac:dyDescent="0.3">
      <c r="D752" s="428"/>
      <c r="AD752" s="1"/>
      <c r="AE752" s="507"/>
      <c r="AF752" s="546"/>
      <c r="AG752" s="1"/>
      <c r="AH752" s="1"/>
      <c r="AI752" s="485"/>
      <c r="AJ752" s="467"/>
      <c r="AK752" s="543"/>
      <c r="AL752" s="543" t="s">
        <v>152</v>
      </c>
      <c r="AM752" s="543"/>
      <c r="AN752" s="543"/>
      <c r="AO752" s="64"/>
      <c r="AP752" s="469">
        <f>SUM(D175:D204)</f>
        <v>1202331</v>
      </c>
      <c r="AQ752" s="64"/>
      <c r="AR752" s="544">
        <f>SUM(W175:W204)</f>
        <v>24042</v>
      </c>
      <c r="AS752" s="64"/>
      <c r="AT752" s="64"/>
      <c r="AU752" s="64"/>
      <c r="AV752" s="489">
        <f t="shared" si="1547"/>
        <v>1.9996157464125936E-2</v>
      </c>
      <c r="AW752" s="468"/>
      <c r="AX752" s="500"/>
    </row>
    <row r="753" spans="2:87" ht="15.6" x14ac:dyDescent="0.3">
      <c r="D753" s="428"/>
      <c r="AD753" s="1"/>
      <c r="AE753" s="507"/>
      <c r="AF753" s="546"/>
      <c r="AG753" s="1"/>
      <c r="AH753" s="1"/>
      <c r="AI753" s="485"/>
      <c r="AJ753" s="467"/>
      <c r="AK753" s="543"/>
      <c r="AL753" s="543" t="s">
        <v>153</v>
      </c>
      <c r="AM753" s="543"/>
      <c r="AN753" s="543"/>
      <c r="AO753" s="64"/>
      <c r="AP753" s="469">
        <f>SUM(D205:D230)</f>
        <v>1470960</v>
      </c>
      <c r="AQ753" s="64"/>
      <c r="AR753" s="469">
        <f>SUM(W205:W235)</f>
        <v>24156</v>
      </c>
      <c r="AS753" s="64"/>
      <c r="AT753" s="64"/>
      <c r="AU753" s="64"/>
      <c r="AV753" s="489">
        <f t="shared" si="1547"/>
        <v>1.6421928536465982E-2</v>
      </c>
      <c r="AW753" s="468"/>
      <c r="AX753" s="500"/>
      <c r="BA753" s="486">
        <f>+AV747-AV753</f>
        <v>4.5521892988085955E-2</v>
      </c>
    </row>
    <row r="754" spans="2:87" ht="15" thickBot="1" x14ac:dyDescent="0.35">
      <c r="B754" s="427"/>
      <c r="D754" s="235"/>
      <c r="AD754" s="1"/>
      <c r="AE754" s="507"/>
      <c r="AF754" s="546"/>
      <c r="AG754" s="1"/>
      <c r="AH754" s="1"/>
      <c r="AI754" s="485"/>
      <c r="AJ754" s="467"/>
      <c r="AK754" s="480"/>
      <c r="AL754" s="480"/>
      <c r="AM754" s="480"/>
      <c r="AN754" s="480"/>
      <c r="AO754" s="481"/>
      <c r="AP754" s="482"/>
      <c r="AQ754" s="481"/>
      <c r="AR754" s="482"/>
      <c r="AS754" s="481"/>
      <c r="AT754" s="481"/>
      <c r="AU754" s="481"/>
      <c r="AV754" s="483"/>
      <c r="AW754" s="468"/>
      <c r="AX754" s="500"/>
      <c r="BA754">
        <f>+BA753/AV747</f>
        <v>0.73488996751747038</v>
      </c>
    </row>
    <row r="755" spans="2:87" ht="15.6" x14ac:dyDescent="0.3">
      <c r="B755" s="427"/>
      <c r="D755" s="235"/>
      <c r="AD755" s="1"/>
      <c r="AE755" s="507"/>
      <c r="AF755" s="546"/>
      <c r="AG755" s="1"/>
      <c r="AH755" s="1"/>
      <c r="AI755" s="485"/>
      <c r="AJ755" s="467"/>
      <c r="AK755" s="602" t="s">
        <v>138</v>
      </c>
      <c r="AL755" s="602"/>
      <c r="AM755" s="602"/>
      <c r="AN755" s="602"/>
      <c r="AO755" s="64"/>
      <c r="AP755" s="469"/>
      <c r="AQ755" s="64"/>
      <c r="AR755" s="469">
        <f>+AR747</f>
        <v>55687</v>
      </c>
      <c r="AS755" s="64"/>
      <c r="AT755" s="64"/>
      <c r="AU755" s="64"/>
      <c r="AV755" s="144"/>
      <c r="AW755" s="468"/>
      <c r="AX755" s="500"/>
    </row>
    <row r="756" spans="2:87" ht="15.6" x14ac:dyDescent="0.3">
      <c r="B756" s="427"/>
      <c r="D756" s="235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10"/>
      <c r="AE756" s="507"/>
      <c r="AF756" s="546"/>
      <c r="AG756" s="33">
        <f>SUM(D113:D143)</f>
        <v>1970617</v>
      </c>
      <c r="AH756" s="1"/>
      <c r="AI756" s="485"/>
      <c r="AJ756" s="467"/>
      <c r="AK756" s="606" t="s">
        <v>153</v>
      </c>
      <c r="AL756" s="606"/>
      <c r="AM756" s="606"/>
      <c r="AN756" s="606"/>
      <c r="AO756" s="64"/>
      <c r="AP756" s="469"/>
      <c r="AQ756" s="64"/>
      <c r="AR756" s="469">
        <f>+AR753</f>
        <v>24156</v>
      </c>
      <c r="AS756" s="64"/>
      <c r="AT756" s="64"/>
      <c r="AU756" s="64"/>
      <c r="AV756" s="144"/>
      <c r="AW756" s="468"/>
      <c r="AX756" s="500"/>
    </row>
    <row r="757" spans="2:87" ht="15.6" x14ac:dyDescent="0.3">
      <c r="B757" s="427"/>
      <c r="D757" s="235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10"/>
      <c r="AE757" s="507"/>
      <c r="AF757" s="546"/>
      <c r="AG757" s="33">
        <f>SUM(W125:W138)</f>
        <v>12117</v>
      </c>
      <c r="AH757" s="1"/>
      <c r="AI757" s="485"/>
      <c r="AJ757" s="467"/>
      <c r="AK757" s="63"/>
      <c r="AL757" s="497" t="s">
        <v>3</v>
      </c>
      <c r="AM757" s="63"/>
      <c r="AN757" s="63"/>
      <c r="AO757" s="64"/>
      <c r="AP757" s="469"/>
      <c r="AQ757" s="64"/>
      <c r="AR757" s="469">
        <f>+AR755-AR756</f>
        <v>31531</v>
      </c>
      <c r="AS757" s="64"/>
      <c r="AT757" s="64"/>
      <c r="AU757" s="64"/>
      <c r="AV757" s="484">
        <f>+AR757/AR755</f>
        <v>0.5662183274372834</v>
      </c>
      <c r="AW757" s="468"/>
      <c r="AX757" s="500"/>
    </row>
    <row r="758" spans="2:87" ht="15" thickBot="1" x14ac:dyDescent="0.35">
      <c r="D758" s="427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10"/>
      <c r="AE758" s="507"/>
      <c r="AF758" s="548"/>
      <c r="AG758" s="33">
        <f>SUM(W113:W143)</f>
        <v>25901</v>
      </c>
      <c r="AH758" s="1"/>
      <c r="AI758" s="485"/>
      <c r="AJ758" s="470"/>
      <c r="AK758" s="471"/>
      <c r="AL758" s="471"/>
      <c r="AM758" s="471"/>
      <c r="AN758" s="471"/>
      <c r="AO758" s="471"/>
      <c r="AP758" s="471"/>
      <c r="AQ758" s="471"/>
      <c r="AR758" s="471"/>
      <c r="AS758" s="471"/>
      <c r="AT758" s="471"/>
      <c r="AU758" s="471"/>
      <c r="AV758" s="471"/>
      <c r="AW758" s="472"/>
      <c r="AX758" s="500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1"/>
      <c r="BT758" s="1"/>
      <c r="BU758" s="1"/>
      <c r="BV758" s="1"/>
      <c r="BW758" s="78"/>
      <c r="BX758" s="78"/>
      <c r="BY758" s="78"/>
      <c r="BZ758" s="78"/>
      <c r="CA758" s="78"/>
      <c r="CB758" s="78"/>
      <c r="CC758" s="78"/>
      <c r="CD758" s="78"/>
      <c r="CE758" s="78"/>
      <c r="CF758" s="78"/>
      <c r="CG758" s="78"/>
      <c r="CH758" s="78"/>
      <c r="CI758" s="78"/>
    </row>
    <row r="759" spans="2:87" x14ac:dyDescent="0.3"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10"/>
      <c r="AE759" s="507"/>
      <c r="AF759" s="507"/>
      <c r="AG759" s="507"/>
      <c r="AH759" s="507"/>
      <c r="AI759" s="507"/>
      <c r="AJ759" s="500"/>
      <c r="AK759" s="500"/>
      <c r="AL759" s="500"/>
      <c r="AM759" s="500"/>
      <c r="AN759" s="500"/>
      <c r="AO759" s="500"/>
      <c r="AP759" s="500"/>
      <c r="AQ759" s="500"/>
      <c r="AR759" s="500"/>
      <c r="AS759" s="500"/>
      <c r="AT759" s="500"/>
      <c r="AU759" s="500"/>
      <c r="AV759" s="500"/>
      <c r="AW759" s="500"/>
      <c r="AX759" s="500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77"/>
      <c r="BX759" s="77"/>
      <c r="BY759" s="77"/>
      <c r="BZ759" s="77"/>
      <c r="CA759" s="109"/>
      <c r="CB759" s="1"/>
      <c r="CC759" s="1"/>
      <c r="CD759" s="1"/>
      <c r="CE759" s="1"/>
      <c r="CF759" s="1"/>
      <c r="CG759" s="1"/>
      <c r="CH759" s="1"/>
      <c r="CI759" s="1"/>
    </row>
    <row r="760" spans="2:87" x14ac:dyDescent="0.3">
      <c r="D760">
        <v>10</v>
      </c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10"/>
      <c r="AE760" s="10"/>
      <c r="AF760" s="10"/>
      <c r="AG760" s="10"/>
      <c r="AH760" s="10"/>
      <c r="AI760" s="10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77"/>
      <c r="BX760" s="77"/>
      <c r="BY760" s="77"/>
      <c r="BZ760" s="77"/>
      <c r="CA760" s="77"/>
      <c r="CB760" s="1"/>
      <c r="CC760" s="1"/>
      <c r="CD760" s="1"/>
      <c r="CE760" s="1"/>
      <c r="CF760" s="1"/>
      <c r="CG760" s="1"/>
      <c r="CH760" s="1"/>
      <c r="CI760" s="1"/>
    </row>
    <row r="761" spans="2:87" x14ac:dyDescent="0.3">
      <c r="D761" s="1">
        <v>77000000</v>
      </c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10"/>
      <c r="AE761" s="10"/>
      <c r="AF761" s="10"/>
      <c r="AG761" s="10"/>
      <c r="AH761" s="10"/>
      <c r="AI761" s="10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77"/>
      <c r="BX761" s="77"/>
      <c r="BY761" s="77"/>
      <c r="BZ761" s="77"/>
      <c r="CA761" s="77"/>
      <c r="CB761" s="1"/>
      <c r="CC761" s="1"/>
      <c r="CD761" s="1"/>
      <c r="CE761" s="1"/>
      <c r="CF761" s="1"/>
      <c r="CG761" s="1"/>
    </row>
    <row r="762" spans="2:87" x14ac:dyDescent="0.3">
      <c r="D762" s="57">
        <f>+D761/D764</f>
        <v>0.23262839879154079</v>
      </c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10"/>
      <c r="AE762" s="10"/>
      <c r="AF762" s="10"/>
      <c r="AG762" s="501"/>
      <c r="AH762" s="10"/>
      <c r="AI762" s="10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77"/>
      <c r="BX762" s="77"/>
      <c r="BY762" s="77"/>
      <c r="BZ762" s="77"/>
      <c r="CA762" s="77"/>
      <c r="CB762" s="1"/>
      <c r="CC762" s="1"/>
      <c r="CD762" s="1"/>
      <c r="CE762" s="1"/>
      <c r="CF762" s="1"/>
      <c r="CG762" s="1"/>
    </row>
    <row r="763" spans="2:87" x14ac:dyDescent="0.3"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10"/>
      <c r="AE763" s="10"/>
      <c r="AF763" s="507"/>
      <c r="AG763" s="526"/>
      <c r="AH763" s="507"/>
      <c r="AI763" s="507"/>
      <c r="AJ763" s="500"/>
      <c r="AK763" s="500"/>
      <c r="AL763" s="500"/>
      <c r="AM763" s="500"/>
      <c r="AN763" s="500"/>
      <c r="AO763" s="500"/>
      <c r="AP763" s="500"/>
      <c r="AQ763" s="500"/>
      <c r="AR763" s="500"/>
      <c r="AS763" s="500"/>
      <c r="AT763" s="500"/>
      <c r="AU763" s="500"/>
      <c r="AV763" s="500"/>
      <c r="AW763" s="500"/>
      <c r="AX763" s="500"/>
      <c r="AY763" s="500"/>
      <c r="AZ763" s="500"/>
      <c r="BA763" s="500"/>
      <c r="BB763" s="500"/>
      <c r="BC763" s="500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77"/>
      <c r="BX763" s="77"/>
      <c r="BY763" s="110"/>
      <c r="BZ763" s="77"/>
      <c r="CA763" s="77"/>
    </row>
    <row r="764" spans="2:87" x14ac:dyDescent="0.3">
      <c r="D764" s="1">
        <v>331000000</v>
      </c>
      <c r="H764">
        <v>0.13400000000000001</v>
      </c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10"/>
      <c r="AE764" s="10"/>
      <c r="AF764" s="507"/>
      <c r="AG764" s="527"/>
      <c r="AH764" s="507"/>
      <c r="AI764" s="507"/>
      <c r="AJ764" s="524"/>
      <c r="AK764" s="524"/>
      <c r="AL764" s="525"/>
      <c r="AM764" s="525"/>
      <c r="AN764" s="525"/>
      <c r="AO764" s="525"/>
      <c r="AP764" s="525"/>
      <c r="AQ764" s="525"/>
      <c r="AR764" s="525"/>
      <c r="AS764" s="525"/>
      <c r="AT764" s="525"/>
      <c r="AU764" s="525"/>
      <c r="AV764" s="525"/>
      <c r="AW764" s="525"/>
      <c r="AX764" s="525"/>
      <c r="AY764" s="525"/>
      <c r="AZ764" s="525"/>
      <c r="BA764" s="525"/>
      <c r="BB764" s="524"/>
      <c r="BC764" s="524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77"/>
      <c r="BX764" s="77"/>
      <c r="BY764" s="77"/>
      <c r="BZ764" s="77"/>
      <c r="CA764" s="77"/>
    </row>
    <row r="765" spans="2:87" x14ac:dyDescent="0.3">
      <c r="D765" s="1">
        <f>+D764*H764</f>
        <v>44354000</v>
      </c>
      <c r="H765" s="1">
        <f>+D765*0.001</f>
        <v>44354</v>
      </c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10"/>
      <c r="AE765" s="10"/>
      <c r="AF765" s="507"/>
      <c r="AG765" s="526"/>
      <c r="AH765" s="507"/>
      <c r="AI765" s="507"/>
      <c r="AJ765" s="524"/>
      <c r="AK765" s="524"/>
      <c r="AL765" s="138"/>
      <c r="AM765" s="138"/>
      <c r="AN765" s="138"/>
      <c r="AO765" s="138"/>
      <c r="AP765" s="138"/>
      <c r="AQ765" s="138"/>
      <c r="AR765" s="138"/>
      <c r="AS765" s="78"/>
      <c r="AT765" s="78"/>
      <c r="AU765" s="78"/>
      <c r="AV765" s="98"/>
      <c r="AW765" s="98"/>
      <c r="AX765" s="98"/>
      <c r="AY765" s="98"/>
      <c r="AZ765" s="524"/>
      <c r="BA765" s="524"/>
      <c r="BB765" s="530"/>
      <c r="BC765" s="524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77"/>
      <c r="BX765" s="77"/>
      <c r="BY765" s="77"/>
      <c r="BZ765" s="77"/>
      <c r="CA765" s="77"/>
    </row>
    <row r="766" spans="2:87" x14ac:dyDescent="0.3">
      <c r="D766" s="425">
        <v>7.1999999999999995E-2</v>
      </c>
      <c r="H766" s="1">
        <f>+AA204*H764</f>
        <v>28746.886000000002</v>
      </c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10"/>
      <c r="AE766" s="10"/>
      <c r="AF766" s="507"/>
      <c r="AG766" s="526">
        <v>44031</v>
      </c>
      <c r="AH766" s="507"/>
      <c r="AI766" s="507"/>
      <c r="AJ766" s="524"/>
      <c r="AK766" s="524"/>
      <c r="AL766" s="138"/>
      <c r="AM766" s="138"/>
      <c r="AN766" s="138"/>
      <c r="AO766" s="138"/>
      <c r="AP766" s="138"/>
      <c r="AQ766" s="138"/>
      <c r="AR766" s="138"/>
      <c r="AS766" s="138"/>
      <c r="AT766" s="98"/>
      <c r="AU766" s="78"/>
      <c r="AV766" s="98"/>
      <c r="AW766" s="98"/>
      <c r="AX766" s="98"/>
      <c r="AY766" s="98"/>
      <c r="AZ766" s="524"/>
      <c r="BA766" s="524"/>
      <c r="BB766" s="530"/>
      <c r="BC766" s="524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77"/>
      <c r="BX766" s="77"/>
      <c r="BY766" s="77"/>
      <c r="BZ766" s="77"/>
      <c r="CA766" s="77"/>
    </row>
    <row r="767" spans="2:87" x14ac:dyDescent="0.3"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10"/>
      <c r="AE767" s="10"/>
      <c r="AF767" s="507"/>
      <c r="AG767" s="526">
        <v>44038</v>
      </c>
      <c r="AH767" s="507"/>
      <c r="AI767" s="507"/>
      <c r="AJ767" s="524"/>
      <c r="AK767" s="524"/>
      <c r="AL767" s="78"/>
      <c r="AM767" s="78"/>
      <c r="AN767" s="139"/>
      <c r="AO767" s="139"/>
      <c r="AP767" s="139"/>
      <c r="AQ767" s="139"/>
      <c r="AR767" s="139"/>
      <c r="AS767" s="78"/>
      <c r="AT767" s="78"/>
      <c r="AU767" s="78"/>
      <c r="AV767" s="98"/>
      <c r="AW767" s="98"/>
      <c r="AX767" s="98"/>
      <c r="AY767" s="98"/>
      <c r="AZ767" s="524"/>
      <c r="BA767" s="524"/>
      <c r="BB767" s="530"/>
      <c r="BC767" s="524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77"/>
      <c r="BX767" s="77"/>
      <c r="BY767" s="77"/>
      <c r="BZ767" s="77"/>
      <c r="CA767" s="77"/>
    </row>
    <row r="768" spans="2:87" x14ac:dyDescent="0.3">
      <c r="D768" s="235">
        <v>4.2000000000000003E-2</v>
      </c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10"/>
      <c r="AE768" s="10"/>
      <c r="AF768" s="507"/>
      <c r="AG768" s="526">
        <v>44045</v>
      </c>
      <c r="AH768" s="507"/>
      <c r="AI768" s="507"/>
      <c r="AJ768" s="524"/>
      <c r="AK768" s="524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98"/>
      <c r="AW768" s="98"/>
      <c r="AX768" s="98"/>
      <c r="AY768" s="98"/>
      <c r="AZ768" s="524"/>
      <c r="BA768" s="524"/>
      <c r="BB768" s="530"/>
      <c r="BC768" s="524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2:79" x14ac:dyDescent="0.3">
      <c r="D769" s="531">
        <f>+D764*D766*D768</f>
        <v>1000944.0000000001</v>
      </c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10"/>
      <c r="AE769" s="10"/>
      <c r="AF769" s="507"/>
      <c r="AG769" s="526">
        <v>44052</v>
      </c>
      <c r="AH769" s="507"/>
      <c r="AI769" s="507"/>
      <c r="AJ769" s="524"/>
      <c r="AK769" s="524"/>
      <c r="AL769" s="78"/>
      <c r="AM769" s="78"/>
      <c r="AN769" s="139"/>
      <c r="AO769" s="139"/>
      <c r="AP769" s="139"/>
      <c r="AQ769" s="139"/>
      <c r="AR769" s="139"/>
      <c r="AS769" s="139"/>
      <c r="AT769" s="139"/>
      <c r="AU769" s="78"/>
      <c r="AV769" s="98"/>
      <c r="AW769" s="98"/>
      <c r="AX769" s="98"/>
      <c r="AY769" s="98"/>
      <c r="AZ769" s="524"/>
      <c r="BA769" s="524"/>
      <c r="BB769" s="530"/>
      <c r="BC769" s="524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2:79" x14ac:dyDescent="0.3"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10"/>
      <c r="AE770" s="10"/>
      <c r="AF770" s="507"/>
      <c r="AG770" s="526"/>
      <c r="AH770" s="507"/>
      <c r="AI770" s="507"/>
      <c r="AJ770" s="524"/>
      <c r="AK770" s="524"/>
      <c r="AL770" s="78"/>
      <c r="AM770" s="78"/>
      <c r="AN770" s="139"/>
      <c r="AO770" s="139"/>
      <c r="AP770" s="139"/>
      <c r="AQ770" s="139"/>
      <c r="AR770" s="139"/>
      <c r="AS770" s="139"/>
      <c r="AT770" s="139"/>
      <c r="AU770" s="78"/>
      <c r="AV770" s="98"/>
      <c r="AW770" s="98"/>
      <c r="AX770" s="98"/>
      <c r="AY770" s="98"/>
      <c r="AZ770" s="524"/>
      <c r="BA770" s="524"/>
      <c r="BB770" s="530"/>
      <c r="BC770" s="524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2:79" x14ac:dyDescent="0.3"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10"/>
      <c r="AE771" s="10"/>
      <c r="AF771" s="507"/>
      <c r="AG771" s="526"/>
      <c r="AH771" s="507"/>
      <c r="AI771" s="507"/>
      <c r="AJ771" s="524"/>
      <c r="AK771" s="524"/>
      <c r="AL771" s="78"/>
      <c r="AM771" s="78"/>
      <c r="AN771" s="139"/>
      <c r="AO771" s="139"/>
      <c r="AP771" s="139"/>
      <c r="AQ771" s="139"/>
      <c r="AR771" s="139"/>
      <c r="AS771" s="139"/>
      <c r="AT771" s="139"/>
      <c r="AU771" s="78"/>
      <c r="AV771" s="98"/>
      <c r="AW771" s="98"/>
      <c r="AX771" s="98"/>
      <c r="AY771" s="98"/>
      <c r="AZ771" s="524"/>
      <c r="BA771" s="524"/>
      <c r="BB771" s="530"/>
      <c r="BC771" s="524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2:79" x14ac:dyDescent="0.3"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10"/>
      <c r="AE772" s="10"/>
      <c r="AF772" s="507"/>
      <c r="AG772" s="528"/>
      <c r="AH772" s="507"/>
      <c r="AI772" s="507"/>
      <c r="AJ772" s="524"/>
      <c r="AK772" s="524"/>
      <c r="AL772" s="78"/>
      <c r="AM772" s="78"/>
      <c r="AN772" s="139"/>
      <c r="AO772" s="139"/>
      <c r="AP772" s="139"/>
      <c r="AQ772" s="139"/>
      <c r="AR772" s="139"/>
      <c r="AS772" s="139"/>
      <c r="AT772" s="139"/>
      <c r="AU772" s="78"/>
      <c r="AV772" s="98"/>
      <c r="AW772" s="98"/>
      <c r="AX772" s="98"/>
      <c r="AY772" s="98"/>
      <c r="AZ772" s="524"/>
      <c r="BA772" s="524"/>
      <c r="BB772" s="530"/>
      <c r="BC772" s="524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2:79" x14ac:dyDescent="0.3"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10"/>
      <c r="AE773" s="10"/>
      <c r="AF773" s="507"/>
      <c r="AG773" s="507"/>
      <c r="AH773" s="507"/>
      <c r="AI773" s="507"/>
      <c r="AJ773" s="524"/>
      <c r="AK773" s="524"/>
      <c r="AL773" s="78"/>
      <c r="AM773" s="78"/>
      <c r="AN773" s="139"/>
      <c r="AO773" s="139"/>
      <c r="AP773" s="139"/>
      <c r="AQ773" s="139"/>
      <c r="AR773" s="139"/>
      <c r="AS773" s="139"/>
      <c r="AT773" s="139"/>
      <c r="AU773" s="78"/>
      <c r="AV773" s="98"/>
      <c r="AW773" s="98"/>
      <c r="AX773" s="98"/>
      <c r="AY773" s="98"/>
      <c r="AZ773" s="524"/>
      <c r="BA773" s="524"/>
      <c r="BB773" s="530"/>
      <c r="BC773" s="524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2:79" x14ac:dyDescent="0.3"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10"/>
      <c r="AE774" s="10"/>
      <c r="AF774" s="507"/>
      <c r="AG774" s="507"/>
      <c r="AH774" s="507"/>
      <c r="AI774" s="507"/>
      <c r="AJ774" s="524"/>
      <c r="AK774" s="524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78"/>
      <c r="AW774" s="78"/>
      <c r="AX774" s="78"/>
      <c r="AY774" s="78"/>
      <c r="AZ774" s="524"/>
      <c r="BA774" s="530"/>
      <c r="BB774" s="530"/>
      <c r="BC774" s="524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2:79" x14ac:dyDescent="0.3">
      <c r="AD775" s="10"/>
      <c r="AE775" s="10"/>
      <c r="AF775" s="507"/>
      <c r="AG775" s="507"/>
      <c r="AH775" s="507"/>
      <c r="AI775" s="507"/>
      <c r="AJ775" s="524"/>
      <c r="AK775" s="524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78"/>
      <c r="AW775" s="78"/>
      <c r="AX775" s="78"/>
      <c r="AY775" s="78"/>
      <c r="AZ775" s="524"/>
      <c r="BA775" s="530"/>
      <c r="BB775" s="530"/>
      <c r="BC775" s="524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2:79" ht="15" thickBot="1" x14ac:dyDescent="0.35">
      <c r="B776" s="500"/>
      <c r="C776" s="500"/>
      <c r="D776" s="500"/>
      <c r="E776" s="500"/>
      <c r="F776" s="500"/>
      <c r="G776" s="500"/>
      <c r="H776" s="500"/>
      <c r="I776" s="500"/>
      <c r="J776" s="500"/>
      <c r="K776" s="500"/>
      <c r="L776" s="500"/>
      <c r="M776" s="500"/>
      <c r="N776" s="500"/>
      <c r="O776" s="500"/>
      <c r="P776" s="500"/>
      <c r="Q776" s="500"/>
      <c r="R776" s="500"/>
      <c r="S776" s="500"/>
      <c r="T776" s="500"/>
      <c r="U776" s="500"/>
      <c r="V776" s="500"/>
      <c r="AD776" s="10"/>
      <c r="AE776" s="10"/>
      <c r="AF776" s="507"/>
      <c r="AG776" s="507"/>
      <c r="AH776" s="507"/>
      <c r="AI776" s="507"/>
      <c r="AJ776" s="524"/>
      <c r="AK776" s="524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78"/>
      <c r="AW776" s="78"/>
      <c r="AX776" s="78"/>
      <c r="AY776" s="78"/>
      <c r="AZ776" s="524"/>
      <c r="BA776" s="530"/>
      <c r="BB776" s="530"/>
      <c r="BC776" s="524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2:79" x14ac:dyDescent="0.3">
      <c r="B777" s="500"/>
      <c r="C777" s="510"/>
      <c r="D777" s="357"/>
      <c r="E777" s="357"/>
      <c r="F777" s="357"/>
      <c r="G777" s="357"/>
      <c r="H777" s="357"/>
      <c r="I777" s="357"/>
      <c r="J777" s="357"/>
      <c r="K777" s="357"/>
      <c r="L777" s="357"/>
      <c r="M777" s="357"/>
      <c r="N777" s="357"/>
      <c r="O777" s="357"/>
      <c r="P777" s="511"/>
      <c r="V777" s="500"/>
      <c r="AD777" s="10"/>
      <c r="AE777" s="10"/>
      <c r="AF777" s="507"/>
      <c r="AG777" s="507"/>
      <c r="AH777" s="507"/>
      <c r="AI777" s="507"/>
      <c r="AJ777" s="524"/>
      <c r="AK777" s="524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78"/>
      <c r="AW777" s="78"/>
      <c r="AX777" s="78"/>
      <c r="AY777" s="78"/>
      <c r="AZ777" s="524"/>
      <c r="BA777" s="530"/>
      <c r="BB777" s="530"/>
      <c r="BC777" s="524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2:79" x14ac:dyDescent="0.3">
      <c r="B778" s="500"/>
      <c r="C778" s="512"/>
      <c r="D778" s="502" t="s">
        <v>149</v>
      </c>
      <c r="E778" s="387"/>
      <c r="F778" s="387"/>
      <c r="G778" s="387"/>
      <c r="H778" s="601" t="s">
        <v>20</v>
      </c>
      <c r="I778" s="601"/>
      <c r="J778" s="601"/>
      <c r="K778" s="387"/>
      <c r="L778" s="387"/>
      <c r="M778" s="387"/>
      <c r="N778" s="387"/>
      <c r="O778" s="387"/>
      <c r="P778" s="513"/>
      <c r="V778" s="500"/>
      <c r="AD778" s="10"/>
      <c r="AE778" s="10"/>
      <c r="AF778" s="507"/>
      <c r="AG778" s="507"/>
      <c r="AH778" s="507"/>
      <c r="AI778" s="507"/>
      <c r="AJ778" s="524"/>
      <c r="AK778" s="524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78"/>
      <c r="AW778" s="78"/>
      <c r="AX778" s="78"/>
      <c r="AY778" s="78"/>
      <c r="AZ778" s="524"/>
      <c r="BA778" s="530"/>
      <c r="BB778" s="530"/>
      <c r="BC778" s="524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2:79" x14ac:dyDescent="0.3">
      <c r="B779" s="500"/>
      <c r="C779" s="512"/>
      <c r="D779" s="514" t="s">
        <v>150</v>
      </c>
      <c r="E779" s="387"/>
      <c r="F779" s="387"/>
      <c r="G779" s="387"/>
      <c r="H779" s="515" t="s">
        <v>147</v>
      </c>
      <c r="I779" s="502"/>
      <c r="J779" s="516" t="s">
        <v>148</v>
      </c>
      <c r="K779" s="502"/>
      <c r="L779" s="502"/>
      <c r="M779" s="502"/>
      <c r="N779" s="502"/>
      <c r="O779" s="517" t="s">
        <v>3</v>
      </c>
      <c r="P779" s="513"/>
      <c r="V779" s="500"/>
      <c r="AD779" s="10"/>
      <c r="AE779" s="10"/>
      <c r="AF779" s="507"/>
      <c r="AG779" s="507"/>
      <c r="AH779" s="507"/>
      <c r="AI779" s="507"/>
      <c r="AJ779" s="524"/>
      <c r="AK779" s="524"/>
      <c r="AL779" s="529"/>
      <c r="AM779" s="529"/>
      <c r="AN779" s="529"/>
      <c r="AO779" s="529"/>
      <c r="AP779" s="529"/>
      <c r="AQ779" s="529"/>
      <c r="AR779" s="529"/>
      <c r="AS779" s="529"/>
      <c r="AT779" s="529"/>
      <c r="AU779" s="529"/>
      <c r="AV779" s="524"/>
      <c r="AW779" s="524"/>
      <c r="AX779" s="524"/>
      <c r="AY779" s="524"/>
      <c r="AZ779" s="524"/>
      <c r="BA779" s="530"/>
      <c r="BB779" s="530"/>
      <c r="BC779" s="524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2:79" x14ac:dyDescent="0.3">
      <c r="B780" s="500"/>
      <c r="C780" s="512"/>
      <c r="D780" s="503" t="s">
        <v>146</v>
      </c>
      <c r="E780" s="15"/>
      <c r="F780" s="15"/>
      <c r="G780" s="15"/>
      <c r="H780" s="518">
        <f>SUM(D133:D139)</f>
        <v>471981</v>
      </c>
      <c r="I780" s="15"/>
      <c r="J780" s="16">
        <f>+H780/7</f>
        <v>67425.857142857145</v>
      </c>
      <c r="K780" s="15"/>
      <c r="L780" s="15"/>
      <c r="M780" s="15"/>
      <c r="N780" s="15"/>
      <c r="O780" s="15"/>
      <c r="P780" s="513"/>
      <c r="V780" s="500"/>
      <c r="AD780" s="10"/>
      <c r="AE780" s="10"/>
      <c r="AF780" s="507"/>
      <c r="AG780" s="507"/>
      <c r="AH780" s="507"/>
      <c r="AI780" s="507"/>
      <c r="AJ780" s="524"/>
      <c r="AK780" s="524"/>
      <c r="AL780" s="529"/>
      <c r="AM780" s="529"/>
      <c r="AN780" s="529"/>
      <c r="AO780" s="529"/>
      <c r="AP780" s="529"/>
      <c r="AQ780" s="529"/>
      <c r="AR780" s="529"/>
      <c r="AS780" s="529"/>
      <c r="AT780" s="529"/>
      <c r="AU780" s="529"/>
      <c r="AV780" s="529"/>
      <c r="AW780" s="529"/>
      <c r="AX780" s="529"/>
      <c r="AY780" s="529"/>
      <c r="AZ780" s="524"/>
      <c r="BA780" s="524"/>
      <c r="BB780" s="530"/>
      <c r="BC780" s="524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2:79" x14ac:dyDescent="0.3">
      <c r="B781" s="500"/>
      <c r="C781" s="512"/>
      <c r="D781" s="503" t="s">
        <v>145</v>
      </c>
      <c r="E781" s="15"/>
      <c r="F781" s="15"/>
      <c r="G781" s="15"/>
      <c r="H781" s="16">
        <f>SUM(D140:D146)</f>
        <v>427527</v>
      </c>
      <c r="I781" s="15"/>
      <c r="J781" s="16">
        <f>+H781/7</f>
        <v>61075.285714285717</v>
      </c>
      <c r="K781" s="15"/>
      <c r="L781" s="15"/>
      <c r="M781" s="15"/>
      <c r="N781" s="15"/>
      <c r="O781" s="15"/>
      <c r="P781" s="513"/>
      <c r="V781" s="500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78"/>
      <c r="AU781" s="98"/>
      <c r="AV781" s="140"/>
      <c r="AW781" s="140"/>
      <c r="AX781" s="140"/>
      <c r="AY781" s="140"/>
      <c r="AZ781" s="98"/>
      <c r="BA781" s="98"/>
      <c r="BB781" s="98"/>
      <c r="BC781" s="98"/>
    </row>
    <row r="782" spans="2:79" x14ac:dyDescent="0.3">
      <c r="B782" s="506"/>
      <c r="C782" s="512"/>
      <c r="D782" s="503" t="s">
        <v>144</v>
      </c>
      <c r="E782" s="15"/>
      <c r="F782" s="15"/>
      <c r="G782" s="15"/>
      <c r="H782" s="16">
        <f>SUM(D147:D153)</f>
        <v>383516</v>
      </c>
      <c r="I782" s="15"/>
      <c r="J782" s="16">
        <f>+H782/7</f>
        <v>54788</v>
      </c>
      <c r="K782" s="15"/>
      <c r="L782" s="15"/>
      <c r="M782" s="15"/>
      <c r="N782" s="15"/>
      <c r="O782" s="518">
        <f>+H780-H782</f>
        <v>88465</v>
      </c>
      <c r="P782" s="513"/>
      <c r="V782" s="500"/>
      <c r="AA782">
        <f>+O782/7</f>
        <v>12637.857142857143</v>
      </c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78"/>
      <c r="AW782" s="78"/>
      <c r="AX782" s="78"/>
      <c r="AY782" s="78"/>
      <c r="AZ782" s="98"/>
      <c r="BA782" s="141"/>
      <c r="BB782" s="98"/>
      <c r="BC782" s="98"/>
    </row>
    <row r="783" spans="2:79" x14ac:dyDescent="0.3">
      <c r="B783" s="507"/>
      <c r="C783" s="512"/>
      <c r="D783" s="519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60">
        <f>+O782/H780</f>
        <v>0.18743339244588236</v>
      </c>
      <c r="P783" s="513"/>
      <c r="V783" s="500"/>
      <c r="X783" s="61"/>
      <c r="Y783" s="61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78">
        <v>480454</v>
      </c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</row>
    <row r="784" spans="2:79" ht="15" thickBot="1" x14ac:dyDescent="0.35">
      <c r="B784" s="507"/>
      <c r="C784" s="520"/>
      <c r="D784" s="521"/>
      <c r="E784" s="521"/>
      <c r="F784" s="521"/>
      <c r="G784" s="521"/>
      <c r="H784" s="521"/>
      <c r="I784" s="521"/>
      <c r="J784" s="522"/>
      <c r="K784" s="521"/>
      <c r="L784" s="521"/>
      <c r="M784" s="521"/>
      <c r="N784" s="521"/>
      <c r="O784" s="521"/>
      <c r="P784" s="523"/>
      <c r="V784" s="500"/>
      <c r="X784" s="61"/>
      <c r="Y784" s="61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140">
        <f>+N201</f>
        <v>290088</v>
      </c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</row>
    <row r="785" spans="2:61" x14ac:dyDescent="0.3">
      <c r="B785" s="507"/>
      <c r="C785" s="500"/>
      <c r="D785" s="508"/>
      <c r="E785" s="500"/>
      <c r="F785" s="500"/>
      <c r="G785" s="500"/>
      <c r="H785" s="509"/>
      <c r="I785" s="500"/>
      <c r="J785" s="500"/>
      <c r="K785" s="500"/>
      <c r="L785" s="500"/>
      <c r="M785" s="500"/>
      <c r="N785" s="500"/>
      <c r="O785" s="500"/>
      <c r="P785" s="500"/>
      <c r="Q785" s="500"/>
      <c r="R785" s="500"/>
      <c r="S785" s="500"/>
      <c r="T785" s="500"/>
      <c r="U785" s="500"/>
      <c r="V785" s="500"/>
      <c r="X785" s="61"/>
      <c r="Y785" s="61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140">
        <f>+AP783-AP784</f>
        <v>190366</v>
      </c>
      <c r="AQ785" s="98"/>
      <c r="AR785" s="98"/>
    </row>
    <row r="786" spans="2:61" x14ac:dyDescent="0.3">
      <c r="B786" s="1"/>
      <c r="D786" s="55"/>
      <c r="X786" s="61"/>
      <c r="Y786" s="61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84">
        <f>+AP785/AP783</f>
        <v>0.3962210742339537</v>
      </c>
      <c r="AQ786" s="98"/>
      <c r="AR786" s="98"/>
    </row>
    <row r="787" spans="2:61" x14ac:dyDescent="0.3">
      <c r="B787" s="55"/>
      <c r="D787" s="55"/>
      <c r="J787" s="56">
        <f>+J780-J782</f>
        <v>12637.857142857145</v>
      </c>
      <c r="X787" s="61"/>
      <c r="Y787" s="61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</row>
    <row r="788" spans="2:61" x14ac:dyDescent="0.3">
      <c r="B788" s="57"/>
      <c r="D788" s="55"/>
      <c r="X788" s="61"/>
      <c r="Y788" s="61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</row>
    <row r="789" spans="2:61" x14ac:dyDescent="0.3">
      <c r="B789" s="1"/>
      <c r="D789" s="55"/>
      <c r="X789" s="61"/>
      <c r="Y789" s="61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</row>
    <row r="790" spans="2:61" x14ac:dyDescent="0.3">
      <c r="B790" s="1"/>
      <c r="D790" s="55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</row>
    <row r="791" spans="2:61" x14ac:dyDescent="0.3">
      <c r="B791" s="1"/>
      <c r="D791" s="55"/>
      <c r="AT791" s="500"/>
      <c r="AU791" s="500"/>
      <c r="AV791" s="500"/>
      <c r="AW791" s="500"/>
      <c r="AX791" s="500"/>
      <c r="AY791" s="500"/>
      <c r="AZ791" s="500"/>
      <c r="BA791" s="500"/>
      <c r="BB791" s="500"/>
      <c r="BC791" s="500"/>
      <c r="BD791" s="500"/>
      <c r="BE791" s="500"/>
      <c r="BF791" s="500"/>
      <c r="BG791" s="500"/>
      <c r="BH791" s="500"/>
      <c r="BI791" s="500"/>
    </row>
    <row r="792" spans="2:61" ht="15.6" x14ac:dyDescent="0.3">
      <c r="B792" s="1"/>
      <c r="D792" s="55"/>
      <c r="AT792" s="500"/>
      <c r="AU792" s="533"/>
      <c r="AV792" s="534"/>
      <c r="AW792" s="534"/>
      <c r="AX792" s="534"/>
      <c r="AY792" s="534"/>
      <c r="AZ792" s="534"/>
      <c r="BA792" s="534"/>
      <c r="BB792" s="534"/>
      <c r="BC792" s="534"/>
      <c r="BD792" s="534"/>
      <c r="BE792" s="534" t="s">
        <v>156</v>
      </c>
      <c r="BF792" s="534"/>
      <c r="BG792" s="534" t="s">
        <v>2</v>
      </c>
      <c r="BH792" s="533"/>
      <c r="BI792" s="500"/>
    </row>
    <row r="793" spans="2:61" ht="16.2" thickBot="1" x14ac:dyDescent="0.35">
      <c r="B793" s="57" t="e">
        <f>+B792/B791</f>
        <v>#DIV/0!</v>
      </c>
      <c r="D793" s="55"/>
      <c r="AT793" s="500"/>
      <c r="AU793" s="533"/>
      <c r="AV793" s="590" t="s">
        <v>155</v>
      </c>
      <c r="AW793" s="590"/>
      <c r="AX793" s="590"/>
      <c r="AY793" s="534"/>
      <c r="AZ793" s="534"/>
      <c r="BA793" s="535" t="s">
        <v>20</v>
      </c>
      <c r="BB793" s="534"/>
      <c r="BC793" s="535" t="s">
        <v>3</v>
      </c>
      <c r="BD793" s="534"/>
      <c r="BE793" s="535" t="s">
        <v>65</v>
      </c>
      <c r="BF793" s="534"/>
      <c r="BG793" s="535" t="s">
        <v>65</v>
      </c>
      <c r="BH793" s="533"/>
      <c r="BI793" s="500"/>
    </row>
    <row r="794" spans="2:61" ht="21" x14ac:dyDescent="0.4">
      <c r="B794" s="1"/>
      <c r="D794" s="55"/>
      <c r="AT794" s="500"/>
      <c r="AU794" s="533"/>
      <c r="AV794" s="536" t="s">
        <v>143</v>
      </c>
      <c r="AW794" s="533"/>
      <c r="AX794" s="537"/>
      <c r="AY794" s="533"/>
      <c r="AZ794" s="533"/>
      <c r="BA794" s="538">
        <f>+N143</f>
        <v>1970617</v>
      </c>
      <c r="BB794" s="537"/>
      <c r="BC794" s="537"/>
      <c r="BD794" s="537"/>
      <c r="BE794" s="537"/>
      <c r="BF794" s="537"/>
      <c r="BG794" s="537"/>
      <c r="BH794" s="533"/>
      <c r="BI794" s="500"/>
    </row>
    <row r="795" spans="2:61" ht="21" x14ac:dyDescent="0.4">
      <c r="B795" s="1"/>
      <c r="D795" s="55"/>
      <c r="AT795" s="500"/>
      <c r="AU795" s="533"/>
      <c r="AV795" s="536" t="s">
        <v>151</v>
      </c>
      <c r="AW795" s="533"/>
      <c r="AX795" s="537"/>
      <c r="AY795" s="533"/>
      <c r="AZ795" s="533"/>
      <c r="BA795" s="538">
        <f>+N174</f>
        <v>1493931</v>
      </c>
      <c r="BB795" s="537"/>
      <c r="BC795" s="538">
        <f>+BA795-BA794</f>
        <v>-476686</v>
      </c>
      <c r="BD795" s="537"/>
      <c r="BE795" s="539">
        <f>+BC795/BA794</f>
        <v>-0.24189682723735764</v>
      </c>
      <c r="BF795" s="537"/>
      <c r="BG795" s="537"/>
      <c r="BH795" s="533"/>
      <c r="BI795" s="500"/>
    </row>
    <row r="796" spans="2:61" ht="21" x14ac:dyDescent="0.4">
      <c r="B796" s="1">
        <f>+B792*50</f>
        <v>0</v>
      </c>
      <c r="D796" s="55"/>
      <c r="AT796" s="500"/>
      <c r="AU796" s="533"/>
      <c r="AV796" s="536" t="s">
        <v>152</v>
      </c>
      <c r="AW796" s="533"/>
      <c r="AX796" s="537"/>
      <c r="AY796" s="533"/>
      <c r="AZ796" s="533"/>
      <c r="BA796" s="538">
        <f>+N204</f>
        <v>1202331</v>
      </c>
      <c r="BB796" s="537"/>
      <c r="BC796" s="538">
        <f>+BA796-BA795</f>
        <v>-291600</v>
      </c>
      <c r="BD796" s="537"/>
      <c r="BE796" s="539">
        <f>+BC796/BA795</f>
        <v>-0.19518973767864781</v>
      </c>
      <c r="BF796" s="537"/>
      <c r="BG796" s="537"/>
      <c r="BH796" s="533"/>
      <c r="BI796" s="500"/>
    </row>
    <row r="797" spans="2:61" ht="21" x14ac:dyDescent="0.4">
      <c r="B797" s="1"/>
      <c r="D797" s="55"/>
      <c r="AT797" s="500"/>
      <c r="AU797" s="533"/>
      <c r="AV797" s="536" t="s">
        <v>153</v>
      </c>
      <c r="AW797" s="533"/>
      <c r="AX797" s="537"/>
      <c r="AY797" s="533"/>
      <c r="AZ797" s="540" t="s">
        <v>26</v>
      </c>
      <c r="BA797" s="538">
        <f>+N218</f>
        <v>371489</v>
      </c>
      <c r="BB797" s="537"/>
      <c r="BC797" s="538">
        <f>+BA797-BA796</f>
        <v>-830842</v>
      </c>
      <c r="BD797" s="537"/>
      <c r="BE797" s="539">
        <f>+BC797/BA796</f>
        <v>-0.69102601529861574</v>
      </c>
      <c r="BF797" s="537"/>
      <c r="BG797" s="539">
        <f>+(BA797-BA794)/BA794</f>
        <v>-0.81148594577231392</v>
      </c>
      <c r="BH797" s="533"/>
      <c r="BI797" s="500"/>
    </row>
    <row r="798" spans="2:61" x14ac:dyDescent="0.3">
      <c r="B798" s="1"/>
      <c r="D798" s="55"/>
      <c r="AT798" s="500"/>
      <c r="AU798" s="533"/>
      <c r="AV798" s="533"/>
      <c r="AW798" s="533"/>
      <c r="AX798" s="533"/>
      <c r="AY798" s="533"/>
      <c r="AZ798" s="533"/>
      <c r="BA798" s="533"/>
      <c r="BB798" s="533"/>
      <c r="BC798" s="533"/>
      <c r="BD798" s="533"/>
      <c r="BE798" s="533"/>
      <c r="BF798" s="533"/>
      <c r="BG798" s="533"/>
      <c r="BH798" s="533"/>
      <c r="BI798" s="500"/>
    </row>
    <row r="799" spans="2:61" ht="16.2" x14ac:dyDescent="0.3">
      <c r="B799" s="1"/>
      <c r="D799" s="55"/>
      <c r="AT799" s="500"/>
      <c r="AU799" s="533"/>
      <c r="AV799" s="533"/>
      <c r="AW799" s="533"/>
      <c r="AX799" s="541" t="s">
        <v>26</v>
      </c>
      <c r="AY799" s="533"/>
      <c r="AZ799" s="542" t="s">
        <v>154</v>
      </c>
      <c r="BA799" s="533"/>
      <c r="BB799" s="533"/>
      <c r="BC799" s="533"/>
      <c r="BD799" s="533"/>
      <c r="BE799" s="533"/>
      <c r="BF799" s="533"/>
      <c r="BG799" s="533"/>
      <c r="BH799" s="533"/>
      <c r="BI799" s="500"/>
    </row>
    <row r="800" spans="2:61" x14ac:dyDescent="0.3">
      <c r="B800" s="1"/>
      <c r="D800" s="55"/>
      <c r="AT800" s="500"/>
      <c r="AU800" s="533"/>
      <c r="AV800" s="533"/>
      <c r="AW800" s="533"/>
      <c r="AX800" s="533"/>
      <c r="AY800" s="533"/>
      <c r="AZ800" s="533"/>
      <c r="BA800" s="533"/>
      <c r="BB800" s="533"/>
      <c r="BC800" s="533"/>
      <c r="BD800" s="533"/>
      <c r="BE800" s="533"/>
      <c r="BF800" s="533"/>
      <c r="BG800" s="533"/>
      <c r="BH800" s="533"/>
      <c r="BI800" s="500"/>
    </row>
    <row r="801" spans="2:61" x14ac:dyDescent="0.3">
      <c r="B801" s="1"/>
      <c r="D801" s="55"/>
      <c r="AT801" s="532"/>
      <c r="AU801" s="532"/>
      <c r="AV801" s="532"/>
      <c r="AW801" s="532"/>
      <c r="AX801" s="532"/>
      <c r="AY801" s="532"/>
      <c r="AZ801" s="532"/>
      <c r="BA801" s="532"/>
      <c r="BB801" s="532"/>
      <c r="BC801" s="532"/>
      <c r="BD801" s="532"/>
      <c r="BE801" s="532"/>
      <c r="BF801" s="532"/>
      <c r="BG801" s="532"/>
      <c r="BH801" s="532"/>
      <c r="BI801" s="532"/>
    </row>
    <row r="802" spans="2:61" x14ac:dyDescent="0.3">
      <c r="B802" s="1"/>
      <c r="D802" s="55"/>
    </row>
    <row r="803" spans="2:61" x14ac:dyDescent="0.3">
      <c r="B803" s="1"/>
      <c r="D803" s="55"/>
      <c r="AS803" s="61"/>
      <c r="AT803" s="500"/>
      <c r="AU803" s="500"/>
      <c r="AV803" s="500"/>
      <c r="AW803" s="500"/>
      <c r="AX803" s="500"/>
      <c r="AY803" s="500"/>
      <c r="AZ803" s="500"/>
      <c r="BA803" s="500"/>
      <c r="BB803" s="500"/>
      <c r="BC803" s="500"/>
      <c r="BD803" s="500"/>
      <c r="BE803" s="500"/>
      <c r="BF803" s="500"/>
      <c r="BG803" s="500"/>
      <c r="BH803" s="500"/>
      <c r="BI803" s="500"/>
    </row>
    <row r="804" spans="2:61" x14ac:dyDescent="0.3">
      <c r="B804" s="1"/>
      <c r="D804" s="55"/>
      <c r="AT804" s="500"/>
      <c r="AU804" s="550"/>
      <c r="AV804" s="550"/>
      <c r="AW804" s="550"/>
      <c r="AX804" s="550"/>
      <c r="AY804" s="550"/>
      <c r="AZ804" s="550"/>
      <c r="BA804" s="550"/>
      <c r="BB804" s="550"/>
      <c r="BC804" s="550"/>
      <c r="BD804" s="550"/>
      <c r="BE804" s="550"/>
      <c r="BF804" s="550"/>
      <c r="BG804" s="550"/>
      <c r="BH804" s="550"/>
      <c r="BI804" s="500"/>
    </row>
    <row r="805" spans="2:61" ht="15" thickBot="1" x14ac:dyDescent="0.35">
      <c r="B805" s="1"/>
      <c r="D805" s="55"/>
      <c r="AT805" s="500"/>
      <c r="AU805" s="550"/>
      <c r="AV805" s="607" t="s">
        <v>160</v>
      </c>
      <c r="AW805" s="607"/>
      <c r="AX805" s="607"/>
      <c r="AY805" s="551"/>
      <c r="AZ805" s="551"/>
      <c r="BA805" s="552" t="s">
        <v>23</v>
      </c>
      <c r="BB805" s="553"/>
      <c r="BC805" s="552" t="s">
        <v>3</v>
      </c>
      <c r="BD805" s="553"/>
      <c r="BE805" s="552" t="s">
        <v>20</v>
      </c>
      <c r="BF805" s="553"/>
      <c r="BG805" s="552" t="s">
        <v>21</v>
      </c>
      <c r="BH805" s="550"/>
      <c r="BI805" s="500"/>
    </row>
    <row r="806" spans="2:61" x14ac:dyDescent="0.3">
      <c r="B806" s="1"/>
      <c r="AT806" s="500"/>
      <c r="AU806" s="550"/>
      <c r="AV806" s="551" t="s">
        <v>143</v>
      </c>
      <c r="AW806" s="551"/>
      <c r="AX806" s="551"/>
      <c r="AY806" s="551"/>
      <c r="AZ806" s="551"/>
      <c r="BA806" s="554">
        <f>+BK275</f>
        <v>13351981</v>
      </c>
      <c r="BB806" s="551"/>
      <c r="BC806" s="551"/>
      <c r="BD806" s="551"/>
      <c r="BE806" s="555">
        <f>+N143</f>
        <v>1970617</v>
      </c>
      <c r="BF806" s="551"/>
      <c r="BG806" s="556">
        <f>+BE806/BA806</f>
        <v>0.14758985951223269</v>
      </c>
      <c r="BH806" s="550"/>
      <c r="BI806" s="500"/>
    </row>
    <row r="807" spans="2:61" x14ac:dyDescent="0.3">
      <c r="B807" s="1"/>
      <c r="AT807" s="500"/>
      <c r="AU807" s="550"/>
      <c r="AV807" s="551"/>
      <c r="AW807" s="551"/>
      <c r="AX807" s="551"/>
      <c r="AY807" s="551"/>
      <c r="AZ807" s="551"/>
      <c r="BA807" s="554"/>
      <c r="BB807" s="551"/>
      <c r="BC807" s="551"/>
      <c r="BD807" s="551"/>
      <c r="BE807" s="551"/>
      <c r="BF807" s="551"/>
      <c r="BG807" s="556"/>
      <c r="BH807" s="550"/>
      <c r="BI807" s="500"/>
    </row>
    <row r="808" spans="2:61" x14ac:dyDescent="0.3">
      <c r="B808" s="1"/>
      <c r="AT808" s="500"/>
      <c r="AU808" s="550"/>
      <c r="AV808" s="551" t="s">
        <v>159</v>
      </c>
      <c r="AW808" s="551"/>
      <c r="AX808" s="551"/>
      <c r="AY808" s="551"/>
      <c r="AZ808" s="551"/>
      <c r="BA808" s="554">
        <v>52440389</v>
      </c>
      <c r="BB808" s="551"/>
      <c r="BC808" s="556">
        <f>+(BA808-BA806)/BA806</f>
        <v>2.9275362210296736</v>
      </c>
      <c r="BD808" s="551"/>
      <c r="BE808" s="555">
        <f>+N273</f>
        <v>1462688</v>
      </c>
      <c r="BF808" s="551"/>
      <c r="BG808" s="556">
        <f>+BE808/BA808</f>
        <v>2.7892394162064665E-2</v>
      </c>
      <c r="BH808" s="550"/>
      <c r="BI808" s="500"/>
    </row>
    <row r="809" spans="2:61" x14ac:dyDescent="0.3">
      <c r="B809" s="1"/>
      <c r="AT809" s="500"/>
      <c r="AU809" s="550"/>
      <c r="AV809" s="551"/>
      <c r="AW809" s="551"/>
      <c r="AX809" s="551"/>
      <c r="AY809" s="551"/>
      <c r="AZ809" s="551"/>
      <c r="BA809" s="554"/>
      <c r="BB809" s="551"/>
      <c r="BC809" s="551"/>
      <c r="BD809" s="551"/>
      <c r="BE809" s="551"/>
      <c r="BF809" s="551"/>
      <c r="BG809" s="551"/>
      <c r="BH809" s="550"/>
      <c r="BI809" s="500"/>
    </row>
    <row r="810" spans="2:61" x14ac:dyDescent="0.3">
      <c r="B810" s="1"/>
      <c r="AT810" s="500"/>
      <c r="AU810" s="550"/>
      <c r="AV810" s="587" t="s">
        <v>105</v>
      </c>
      <c r="AW810" s="587"/>
      <c r="AX810" s="587"/>
      <c r="AY810" s="587"/>
      <c r="AZ810" s="551"/>
      <c r="BA810" s="555">
        <f>+BA808-BA806</f>
        <v>39088408</v>
      </c>
      <c r="BB810" s="551"/>
      <c r="BC810" s="551"/>
      <c r="BD810" s="551"/>
      <c r="BE810" s="555">
        <f>+BE808-BE806</f>
        <v>-507929</v>
      </c>
      <c r="BF810" s="551"/>
      <c r="BG810" s="558"/>
      <c r="BH810" s="550"/>
      <c r="BI810" s="500"/>
    </row>
    <row r="811" spans="2:61" x14ac:dyDescent="0.3">
      <c r="B811" s="1"/>
      <c r="AT811" s="500"/>
      <c r="AU811" s="550"/>
      <c r="AV811" s="550"/>
      <c r="AW811" s="550"/>
      <c r="AX811" s="550"/>
      <c r="AY811" s="550"/>
      <c r="AZ811" s="550"/>
      <c r="BA811" s="550"/>
      <c r="BB811" s="550"/>
      <c r="BC811" s="550"/>
      <c r="BD811" s="550"/>
      <c r="BE811" s="550"/>
      <c r="BF811" s="550"/>
      <c r="BG811" s="550"/>
      <c r="BH811" s="550"/>
      <c r="BI811" s="500"/>
    </row>
    <row r="812" spans="2:61" x14ac:dyDescent="0.3">
      <c r="B812" s="1"/>
      <c r="AT812" s="500"/>
      <c r="AU812" s="500"/>
      <c r="AV812" s="500"/>
      <c r="AW812" s="500"/>
      <c r="AX812" s="500"/>
      <c r="AY812" s="500"/>
      <c r="AZ812" s="500"/>
      <c r="BA812" s="500"/>
      <c r="BB812" s="500"/>
      <c r="BC812" s="500"/>
      <c r="BD812" s="500"/>
      <c r="BE812" s="557"/>
      <c r="BF812" s="500"/>
      <c r="BG812" s="507"/>
      <c r="BH812" s="500"/>
      <c r="BI812" s="500"/>
    </row>
    <row r="813" spans="2:61" x14ac:dyDescent="0.3">
      <c r="B813" s="1"/>
    </row>
    <row r="814" spans="2:61" x14ac:dyDescent="0.3">
      <c r="B814" s="1"/>
    </row>
    <row r="815" spans="2:61" x14ac:dyDescent="0.3">
      <c r="B815" s="1"/>
      <c r="H815" s="1">
        <v>4000000</v>
      </c>
      <c r="AR815" s="500"/>
      <c r="AS815" s="500"/>
      <c r="AT815" s="500"/>
      <c r="AU815" s="500"/>
      <c r="AV815" s="500"/>
      <c r="AW815" s="500"/>
      <c r="AX815" s="500"/>
      <c r="AY815" s="500"/>
      <c r="AZ815" s="500"/>
      <c r="BA815" s="500"/>
      <c r="BB815" s="500"/>
      <c r="BC815" s="500"/>
      <c r="BD815" s="500"/>
      <c r="BE815" s="500"/>
      <c r="BF815" s="500"/>
      <c r="BG815" s="500"/>
      <c r="BH815" s="500"/>
      <c r="BI815" s="500"/>
    </row>
    <row r="816" spans="2:61" ht="15.6" x14ac:dyDescent="0.3">
      <c r="B816" s="1"/>
      <c r="H816" s="1"/>
      <c r="AR816" s="500"/>
      <c r="AS816" s="600" t="s">
        <v>170</v>
      </c>
      <c r="AT816" s="600"/>
      <c r="AU816" s="600"/>
      <c r="AV816" s="600"/>
      <c r="AW816" s="600"/>
      <c r="AX816" s="600"/>
      <c r="AY816" s="600"/>
      <c r="AZ816" s="600"/>
      <c r="BA816" s="600"/>
      <c r="BB816" s="600"/>
      <c r="BC816" s="600"/>
      <c r="BD816" s="600"/>
      <c r="BE816" s="600"/>
      <c r="BF816" s="600"/>
      <c r="BG816" s="600"/>
      <c r="BH816" s="600"/>
      <c r="BI816" s="500"/>
    </row>
    <row r="817" spans="4:72" x14ac:dyDescent="0.3">
      <c r="H817" s="1">
        <f>+H815/7</f>
        <v>571428.57142857148</v>
      </c>
      <c r="AR817" s="500"/>
      <c r="AS817" s="533"/>
      <c r="AT817" s="561"/>
      <c r="AU817" s="561"/>
      <c r="AV817" s="561"/>
      <c r="AW817" s="561"/>
      <c r="AX817" s="561"/>
      <c r="AY817" s="561"/>
      <c r="AZ817" s="561"/>
      <c r="BA817" s="561"/>
      <c r="BB817" s="561"/>
      <c r="BC817" s="561"/>
      <c r="BD817" s="561"/>
      <c r="BE817" s="588" t="s">
        <v>166</v>
      </c>
      <c r="BF817" s="561"/>
      <c r="BG817" s="596" t="s">
        <v>167</v>
      </c>
      <c r="BH817" s="533"/>
      <c r="BI817" s="500"/>
    </row>
    <row r="818" spans="4:72" x14ac:dyDescent="0.3">
      <c r="AR818" s="500"/>
      <c r="AS818" s="533"/>
      <c r="AT818" s="595" t="s">
        <v>19</v>
      </c>
      <c r="AU818" s="595"/>
      <c r="AV818" s="595"/>
      <c r="AW818" s="595"/>
      <c r="AX818" s="595"/>
      <c r="AY818" s="595"/>
      <c r="AZ818" s="561"/>
      <c r="BA818" s="560" t="s">
        <v>20</v>
      </c>
      <c r="BB818" s="561"/>
      <c r="BC818" s="560" t="s">
        <v>165</v>
      </c>
      <c r="BD818" s="561"/>
      <c r="BE818" s="589"/>
      <c r="BF818" s="561"/>
      <c r="BG818" s="592"/>
      <c r="BH818" s="533"/>
      <c r="BI818" s="500"/>
    </row>
    <row r="819" spans="4:72" x14ac:dyDescent="0.3">
      <c r="H819" t="s">
        <v>168</v>
      </c>
      <c r="J819">
        <v>28</v>
      </c>
      <c r="N819" s="1">
        <f>+H817*J819</f>
        <v>16000000.000000002</v>
      </c>
      <c r="AR819" s="500"/>
      <c r="AS819" s="533"/>
      <c r="AT819" s="594" t="s">
        <v>162</v>
      </c>
      <c r="AU819" s="594"/>
      <c r="AV819" s="594"/>
      <c r="AW819" s="594"/>
      <c r="AX819" s="594"/>
      <c r="AY819" s="561"/>
      <c r="AZ819" s="561"/>
      <c r="BA819" s="562">
        <f>+H174</f>
        <v>6826001</v>
      </c>
      <c r="BB819" s="561"/>
      <c r="BC819" s="561">
        <v>10</v>
      </c>
      <c r="BD819" s="561"/>
      <c r="BE819" s="563">
        <f>+BA819*BC819</f>
        <v>68260010</v>
      </c>
      <c r="BF819" s="561"/>
      <c r="BG819" s="561"/>
      <c r="BH819" s="533"/>
      <c r="BI819" s="500"/>
      <c r="BP819" s="56">
        <f>+BE819-BA819</f>
        <v>61434009</v>
      </c>
    </row>
    <row r="820" spans="4:72" x14ac:dyDescent="0.3">
      <c r="D820" s="56">
        <f>+N819+N820</f>
        <v>33714285.714285716</v>
      </c>
      <c r="H820" t="s">
        <v>169</v>
      </c>
      <c r="J820">
        <v>31</v>
      </c>
      <c r="N820" s="1">
        <f>+J820*H$817</f>
        <v>17714285.714285716</v>
      </c>
      <c r="AR820" s="500"/>
      <c r="AS820" s="533"/>
      <c r="AT820" s="594" t="s">
        <v>171</v>
      </c>
      <c r="AU820" s="594"/>
      <c r="AV820" s="594"/>
      <c r="AW820" s="594"/>
      <c r="AX820" s="594"/>
      <c r="AY820" s="561"/>
      <c r="AZ820" s="561"/>
      <c r="BA820" s="562">
        <f>+BA832-BA819</f>
        <v>3109228</v>
      </c>
      <c r="BB820" s="561"/>
      <c r="BC820" s="561">
        <v>5</v>
      </c>
      <c r="BD820" s="561"/>
      <c r="BE820" s="563">
        <f>+BA820*BC820</f>
        <v>15546140</v>
      </c>
      <c r="BF820" s="561"/>
      <c r="BG820" s="561"/>
      <c r="BH820" s="533"/>
      <c r="BI820" s="500"/>
      <c r="BP820" s="56">
        <f>+BE820-BA820</f>
        <v>12436912</v>
      </c>
    </row>
    <row r="821" spans="4:72" x14ac:dyDescent="0.3">
      <c r="D821" s="56">
        <f>+D820+N821</f>
        <v>50857142.857142866</v>
      </c>
      <c r="H821" t="s">
        <v>138</v>
      </c>
      <c r="J821">
        <v>30</v>
      </c>
      <c r="N821" s="1">
        <f>+J821*H$817</f>
        <v>17142857.142857146</v>
      </c>
      <c r="AR821" s="500"/>
      <c r="AS821" s="533"/>
      <c r="AT821" s="594" t="s">
        <v>163</v>
      </c>
      <c r="AU821" s="594"/>
      <c r="AV821" s="594"/>
      <c r="AW821" s="594"/>
      <c r="AX821" s="594"/>
      <c r="AY821" s="594"/>
      <c r="AZ821" s="594"/>
      <c r="BA821" s="562">
        <f>+BA834-BA832</f>
        <v>16784558</v>
      </c>
      <c r="BB821" s="561"/>
      <c r="BC821" s="561">
        <v>1</v>
      </c>
      <c r="BD821" s="561"/>
      <c r="BE821" s="563">
        <f>+BC821*BA821</f>
        <v>16784558</v>
      </c>
      <c r="BF821" s="561"/>
      <c r="BG821" s="561"/>
      <c r="BH821" s="533"/>
      <c r="BI821" s="500"/>
      <c r="BP821" s="56">
        <f>+BE821-BA821</f>
        <v>0</v>
      </c>
    </row>
    <row r="822" spans="4:72" x14ac:dyDescent="0.3">
      <c r="D822" s="56">
        <f>+D821+N822</f>
        <v>68571428.571428582</v>
      </c>
      <c r="H822" t="s">
        <v>139</v>
      </c>
      <c r="J822">
        <v>31</v>
      </c>
      <c r="N822" s="1">
        <f>+J822*H$817</f>
        <v>17714285.714285716</v>
      </c>
      <c r="AR822" s="500"/>
      <c r="AS822" s="533"/>
      <c r="AT822" s="569" t="s">
        <v>183</v>
      </c>
      <c r="AU822" s="561"/>
      <c r="AV822" s="561"/>
      <c r="AW822" s="561"/>
      <c r="AX822" s="561"/>
      <c r="AY822" s="561"/>
      <c r="AZ822" s="561"/>
      <c r="BA822" s="562">
        <f>SUM(D328:D386)</f>
        <v>4197929</v>
      </c>
      <c r="BB822" s="561"/>
      <c r="BC822" s="561">
        <v>1</v>
      </c>
      <c r="BD822" s="561"/>
      <c r="BE822" s="563">
        <f>+BC822*BA822</f>
        <v>4197929</v>
      </c>
      <c r="BF822" s="561"/>
      <c r="BG822" s="561"/>
      <c r="BH822" s="533"/>
      <c r="BI822" s="500"/>
      <c r="BP822" s="56">
        <f>+BE822-BA822</f>
        <v>0</v>
      </c>
    </row>
    <row r="823" spans="4:72" x14ac:dyDescent="0.3">
      <c r="D823" s="56"/>
      <c r="N823" s="1"/>
      <c r="AR823" s="500"/>
      <c r="AS823" s="533"/>
      <c r="AT823" s="569" t="s">
        <v>188</v>
      </c>
      <c r="AU823" s="561"/>
      <c r="AV823" s="561"/>
      <c r="AW823" s="561"/>
      <c r="AX823" s="561"/>
      <c r="AY823" s="561"/>
      <c r="AZ823" s="561"/>
      <c r="BA823" s="562">
        <f>SUM(D387:D509)</f>
        <v>4225210</v>
      </c>
      <c r="BB823" s="561"/>
      <c r="BC823" s="561">
        <v>1</v>
      </c>
      <c r="BD823" s="561"/>
      <c r="BE823" s="563">
        <f>+BC823*BA823</f>
        <v>4225210</v>
      </c>
      <c r="BF823" s="561"/>
      <c r="BG823" s="561"/>
      <c r="BH823" s="533"/>
      <c r="BI823" s="500"/>
      <c r="BP823" s="56"/>
    </row>
    <row r="824" spans="4:72" x14ac:dyDescent="0.3">
      <c r="AR824" s="500"/>
      <c r="AS824" s="533"/>
      <c r="AT824" s="594" t="s">
        <v>189</v>
      </c>
      <c r="AU824" s="594"/>
      <c r="AV824" s="594"/>
      <c r="AW824" s="594"/>
      <c r="AX824" s="594"/>
      <c r="AY824" s="594"/>
      <c r="AZ824" s="594"/>
      <c r="BA824" s="585">
        <f>SUM(D510:D635)</f>
        <v>11511436</v>
      </c>
      <c r="BB824" s="561"/>
      <c r="BC824" s="561"/>
      <c r="BD824" s="561"/>
      <c r="BE824" s="563"/>
      <c r="BF824" s="561"/>
      <c r="BG824" s="561"/>
      <c r="BH824" s="533"/>
      <c r="BI824" s="500"/>
      <c r="BP824" s="56">
        <f>+BA822-BA823</f>
        <v>-27281</v>
      </c>
    </row>
    <row r="825" spans="4:72" ht="15" thickBot="1" x14ac:dyDescent="0.35">
      <c r="D825" s="56">
        <f>+BE825+D822</f>
        <v>177585275.5714286</v>
      </c>
      <c r="H825" s="59">
        <f>+D825/320000000</f>
        <v>0.55495398616071434</v>
      </c>
      <c r="AR825" s="500"/>
      <c r="AS825" s="533"/>
      <c r="AT825" s="561"/>
      <c r="AU825" s="561"/>
      <c r="AV825" s="561"/>
      <c r="AW825" s="561"/>
      <c r="AX825" s="561"/>
      <c r="AY825" s="561"/>
      <c r="AZ825" s="561"/>
      <c r="BA825" s="564">
        <f>SUM(BA819:BA824)</f>
        <v>46654362</v>
      </c>
      <c r="BB825" s="561"/>
      <c r="BC825" s="561"/>
      <c r="BD825" s="561"/>
      <c r="BE825" s="564">
        <f>SUM(BE819:BE824)</f>
        <v>109013847</v>
      </c>
      <c r="BF825" s="561"/>
      <c r="BG825" s="565">
        <f>+BE825/320000000</f>
        <v>0.34066827187499998</v>
      </c>
      <c r="BH825" s="533"/>
      <c r="BI825" s="500"/>
      <c r="BP825" s="59">
        <f>+BP824/BA822</f>
        <v>-6.4986806589630271E-3</v>
      </c>
    </row>
    <row r="826" spans="4:72" ht="15" thickTop="1" x14ac:dyDescent="0.3">
      <c r="D826" s="56"/>
      <c r="H826" s="59"/>
      <c r="AR826" s="500"/>
      <c r="AS826" s="533"/>
      <c r="AT826" s="575" t="s">
        <v>185</v>
      </c>
      <c r="AU826" s="561"/>
      <c r="AV826" s="561"/>
      <c r="AW826" s="561"/>
      <c r="AX826" s="561"/>
      <c r="AY826" s="561"/>
      <c r="AZ826" s="561"/>
      <c r="BA826" s="484">
        <f>+BY846</f>
        <v>0.61144144144144141</v>
      </c>
      <c r="BB826" s="561"/>
      <c r="BC826" s="561"/>
      <c r="BD826" s="561"/>
      <c r="BE826" s="574"/>
      <c r="BF826" s="561"/>
      <c r="BG826" s="484"/>
      <c r="BH826" s="533"/>
      <c r="BI826" s="500"/>
      <c r="BP826" s="59"/>
    </row>
    <row r="827" spans="4:72" x14ac:dyDescent="0.3">
      <c r="D827" s="56"/>
      <c r="H827" s="59"/>
      <c r="AR827" s="500"/>
      <c r="AS827" s="533"/>
      <c r="AT827" s="575" t="s">
        <v>187</v>
      </c>
      <c r="AU827" s="561"/>
      <c r="AV827" s="561"/>
      <c r="AW827" s="561"/>
      <c r="AX827" s="561"/>
      <c r="AY827" s="561"/>
      <c r="AZ827" s="561"/>
      <c r="BA827" s="576">
        <f>+BA825*BA826</f>
        <v>28526410.350810811</v>
      </c>
      <c r="BB827" s="561"/>
      <c r="BC827" s="561"/>
      <c r="BD827" s="561"/>
      <c r="BE827" s="574"/>
      <c r="BF827" s="561"/>
      <c r="BG827" s="484"/>
      <c r="BH827" s="533"/>
      <c r="BI827" s="500"/>
      <c r="BP827" s="59"/>
    </row>
    <row r="828" spans="4:72" ht="15" thickBot="1" x14ac:dyDescent="0.35">
      <c r="D828" s="56"/>
      <c r="H828" s="59"/>
      <c r="AR828" s="500"/>
      <c r="AS828" s="533"/>
      <c r="AT828" s="575" t="s">
        <v>186</v>
      </c>
      <c r="AU828" s="561"/>
      <c r="AV828" s="561"/>
      <c r="AW828" s="561"/>
      <c r="AX828" s="561"/>
      <c r="AY828" s="561"/>
      <c r="AZ828" s="561"/>
      <c r="BA828" s="564">
        <f>+BA825-BA827</f>
        <v>18127951.649189189</v>
      </c>
      <c r="BB828" s="561"/>
      <c r="BC828" s="561"/>
      <c r="BD828" s="561"/>
      <c r="BE828" s="574"/>
      <c r="BF828" s="561"/>
      <c r="BG828" s="484"/>
      <c r="BH828" s="533"/>
      <c r="BI828" s="500"/>
      <c r="BP828" s="59"/>
    </row>
    <row r="829" spans="4:72" ht="15" thickTop="1" x14ac:dyDescent="0.3">
      <c r="AR829" s="500"/>
      <c r="AS829" s="533"/>
      <c r="AT829" s="561"/>
      <c r="AU829" s="561"/>
      <c r="AV829" s="561"/>
      <c r="AW829" s="561"/>
      <c r="AX829" s="561"/>
      <c r="AY829" s="561"/>
      <c r="AZ829" s="561"/>
      <c r="BA829" s="561"/>
      <c r="BB829" s="561"/>
      <c r="BC829" s="561"/>
      <c r="BD829" s="561"/>
      <c r="BE829" s="561"/>
      <c r="BF829" s="561"/>
      <c r="BG829" s="561"/>
      <c r="BH829" s="533"/>
      <c r="BI829" s="500"/>
      <c r="BP829">
        <v>35761323</v>
      </c>
      <c r="BR829" s="56">
        <f>+BA825-BP829</f>
        <v>10893039</v>
      </c>
    </row>
    <row r="830" spans="4:72" x14ac:dyDescent="0.3">
      <c r="AR830" s="500"/>
      <c r="AS830" s="500"/>
      <c r="AT830" s="500"/>
      <c r="AU830" s="500"/>
      <c r="AV830" s="500"/>
      <c r="AW830" s="500"/>
      <c r="AX830" s="500"/>
      <c r="AY830" s="500"/>
      <c r="AZ830" s="500"/>
      <c r="BA830" s="500"/>
      <c r="BB830" s="500"/>
      <c r="BC830" s="500"/>
      <c r="BD830" s="500"/>
      <c r="BE830" s="500"/>
      <c r="BF830" s="500"/>
      <c r="BG830" s="500"/>
      <c r="BH830" s="500"/>
      <c r="BI830" s="500"/>
    </row>
    <row r="831" spans="4:72" x14ac:dyDescent="0.3">
      <c r="BP831" s="586">
        <v>221538504.58886749</v>
      </c>
      <c r="BQ831" s="597"/>
      <c r="BR831" s="597"/>
      <c r="BS831" s="597"/>
      <c r="BT831" s="597"/>
    </row>
    <row r="832" spans="4:72" x14ac:dyDescent="0.3">
      <c r="AV832" t="s">
        <v>153</v>
      </c>
      <c r="BA832" s="56">
        <f>+H235</f>
        <v>9935229</v>
      </c>
    </row>
    <row r="834" spans="44:90" x14ac:dyDescent="0.3">
      <c r="AV834" t="s">
        <v>164</v>
      </c>
      <c r="BA834" s="56">
        <f>+H327</f>
        <v>26719787</v>
      </c>
    </row>
    <row r="835" spans="44:90" x14ac:dyDescent="0.3">
      <c r="BA835" s="56"/>
    </row>
    <row r="836" spans="44:90" x14ac:dyDescent="0.3">
      <c r="AR836" s="500"/>
      <c r="AS836" s="500"/>
      <c r="AT836" s="500"/>
      <c r="AU836" s="500"/>
      <c r="AV836" s="500"/>
      <c r="AW836" s="500"/>
      <c r="AX836" s="500"/>
      <c r="AY836" s="500"/>
      <c r="AZ836" s="500"/>
      <c r="BA836" s="557"/>
      <c r="BB836" s="500"/>
      <c r="BC836" s="500"/>
      <c r="BD836" s="500"/>
      <c r="BE836" s="500"/>
      <c r="BF836" s="500"/>
      <c r="BG836" s="500"/>
      <c r="BH836" s="500"/>
      <c r="BI836" s="500"/>
      <c r="BJ836" s="500"/>
      <c r="BK836" s="500"/>
      <c r="BL836" s="500"/>
      <c r="BM836" s="500"/>
      <c r="BN836" s="500"/>
      <c r="BO836" s="500"/>
      <c r="BP836" s="500"/>
      <c r="BQ836" s="500"/>
      <c r="BR836" s="500"/>
      <c r="BS836" s="500"/>
      <c r="BT836" s="500"/>
      <c r="BU836" s="500"/>
      <c r="BV836" s="500"/>
      <c r="BW836" s="500"/>
    </row>
    <row r="837" spans="44:90" ht="14.4" customHeight="1" x14ac:dyDescent="0.3">
      <c r="AR837" s="500"/>
      <c r="AS837" s="533"/>
      <c r="AT837" s="595" t="s">
        <v>176</v>
      </c>
      <c r="AU837" s="595"/>
      <c r="AV837" s="595"/>
      <c r="AW837" s="595"/>
      <c r="AX837" s="595"/>
      <c r="AY837" s="595"/>
      <c r="AZ837" s="595"/>
      <c r="BA837" s="595"/>
      <c r="BB837" s="595"/>
      <c r="BC837" s="595"/>
      <c r="BD837" s="595"/>
      <c r="BE837" s="595"/>
      <c r="BF837" s="595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00"/>
    </row>
    <row r="838" spans="44:90" ht="14.4" customHeight="1" x14ac:dyDescent="0.3">
      <c r="AR838" s="500"/>
      <c r="AS838" s="533"/>
      <c r="AT838" s="533"/>
      <c r="AU838" s="533"/>
      <c r="AV838" s="533"/>
      <c r="AW838" s="533"/>
      <c r="AX838" s="533"/>
      <c r="AY838" s="533"/>
      <c r="AZ838" s="533"/>
      <c r="BA838" s="603" t="s">
        <v>172</v>
      </c>
      <c r="BB838" s="603"/>
      <c r="BC838" s="603"/>
      <c r="BD838" s="603"/>
      <c r="BE838" s="603"/>
      <c r="BF838" s="561"/>
      <c r="BG838" s="595" t="s">
        <v>180</v>
      </c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33"/>
      <c r="BR838" s="591" t="s">
        <v>176</v>
      </c>
      <c r="BS838" s="591"/>
      <c r="BT838" s="591"/>
      <c r="BU838" s="591"/>
      <c r="BV838" s="591"/>
      <c r="BW838" s="500"/>
    </row>
    <row r="839" spans="44:90" x14ac:dyDescent="0.3">
      <c r="AR839" s="500"/>
      <c r="AS839" s="533"/>
      <c r="AT839" s="533"/>
      <c r="AU839" s="533"/>
      <c r="AV839" s="533"/>
      <c r="AW839" s="533"/>
      <c r="AX839" s="533"/>
      <c r="AY839" s="533"/>
      <c r="AZ839" s="533"/>
      <c r="BA839" s="570" t="s">
        <v>177</v>
      </c>
      <c r="BB839" s="571"/>
      <c r="BC839" s="572" t="s">
        <v>182</v>
      </c>
      <c r="BD839" s="571"/>
      <c r="BE839" s="572" t="s">
        <v>178</v>
      </c>
      <c r="BF839" s="561"/>
      <c r="BG839" s="570"/>
      <c r="BH839" s="571"/>
      <c r="BI839" s="605"/>
      <c r="BJ839" s="605"/>
      <c r="BK839" s="605"/>
      <c r="BL839" s="605"/>
      <c r="BM839" s="605"/>
      <c r="BN839" s="605"/>
      <c r="BO839" s="473"/>
      <c r="BP839" s="572"/>
      <c r="BQ839" s="533"/>
      <c r="BR839" s="592"/>
      <c r="BS839" s="592"/>
      <c r="BT839" s="592"/>
      <c r="BU839" s="592"/>
      <c r="BV839" s="592"/>
      <c r="BW839" s="500"/>
    </row>
    <row r="840" spans="44:90" x14ac:dyDescent="0.3">
      <c r="AR840" s="500"/>
      <c r="AS840" s="533"/>
      <c r="AT840" s="533"/>
      <c r="AU840" s="533"/>
      <c r="AV840" s="533"/>
      <c r="AW840" s="533"/>
      <c r="AX840" s="533"/>
      <c r="AY840" s="533"/>
      <c r="AZ840" s="533"/>
      <c r="BA840" s="568" t="s">
        <v>173</v>
      </c>
      <c r="BB840" s="566"/>
      <c r="BC840" s="568" t="s">
        <v>175</v>
      </c>
      <c r="BD840" s="566"/>
      <c r="BE840" s="568" t="s">
        <v>174</v>
      </c>
      <c r="BF840" s="561"/>
      <c r="BG840" s="567" t="s">
        <v>180</v>
      </c>
      <c r="BH840" s="561"/>
      <c r="BI840" s="604" t="s">
        <v>184</v>
      </c>
      <c r="BJ840" s="604"/>
      <c r="BK840" s="604"/>
      <c r="BL840" s="604"/>
      <c r="BM840" s="604"/>
      <c r="BN840" s="604"/>
      <c r="BO840" s="561"/>
      <c r="BP840" s="568" t="s">
        <v>181</v>
      </c>
      <c r="BQ840" s="533"/>
      <c r="BR840" s="593" t="s">
        <v>179</v>
      </c>
      <c r="BS840" s="593"/>
      <c r="BT840" s="593"/>
      <c r="BU840" s="593"/>
      <c r="BV840" s="593"/>
      <c r="BW840" s="500"/>
    </row>
    <row r="841" spans="44:90" x14ac:dyDescent="0.3">
      <c r="AR841" s="500"/>
      <c r="AS841" s="533"/>
      <c r="AT841" s="594" t="s">
        <v>162</v>
      </c>
      <c r="AU841" s="594"/>
      <c r="AV841" s="594"/>
      <c r="AW841" s="594"/>
      <c r="AX841" s="594"/>
      <c r="AY841" s="561"/>
      <c r="AZ841" s="561"/>
      <c r="BA841" s="562">
        <f>+BA819</f>
        <v>6826001</v>
      </c>
      <c r="BB841" s="561"/>
      <c r="BC841" s="562">
        <f>+BE841-BA841</f>
        <v>61434009</v>
      </c>
      <c r="BD841" s="561"/>
      <c r="BE841" s="562">
        <f>+BE819</f>
        <v>68260010</v>
      </c>
      <c r="BF841" s="533"/>
      <c r="BG841" s="563">
        <v>0</v>
      </c>
      <c r="BH841" s="563"/>
      <c r="BI841" s="563"/>
      <c r="BJ841" s="563"/>
      <c r="BK841" s="563"/>
      <c r="BL841" s="563"/>
      <c r="BM841" s="563"/>
      <c r="BN841" s="563">
        <f>+BG841</f>
        <v>0</v>
      </c>
      <c r="BO841" s="563"/>
      <c r="BP841" s="563">
        <f>+BN841*0.5</f>
        <v>0</v>
      </c>
      <c r="BQ841" s="561"/>
      <c r="BR841" s="586">
        <f t="shared" ref="BR841:BR846" si="1548">+BE841+BP841</f>
        <v>68260010</v>
      </c>
      <c r="BS841" s="597"/>
      <c r="BT841" s="597"/>
      <c r="BU841" s="597"/>
      <c r="BV841" s="597"/>
      <c r="BW841" s="500"/>
      <c r="CA841" s="56">
        <f>+BR841</f>
        <v>68260010</v>
      </c>
    </row>
    <row r="842" spans="44:90" x14ac:dyDescent="0.3">
      <c r="AR842" s="500"/>
      <c r="AS842" s="533"/>
      <c r="AT842" s="594" t="s">
        <v>171</v>
      </c>
      <c r="AU842" s="594"/>
      <c r="AV842" s="594"/>
      <c r="AW842" s="594"/>
      <c r="AX842" s="594"/>
      <c r="AY842" s="561"/>
      <c r="AZ842" s="561"/>
      <c r="BA842" s="562">
        <f>+BA841+BA820</f>
        <v>9935229</v>
      </c>
      <c r="BB842" s="561"/>
      <c r="BC842" s="562">
        <f>+BE842-BA842</f>
        <v>73870921</v>
      </c>
      <c r="BD842" s="561"/>
      <c r="BE842" s="562">
        <f>+BE841+BE820</f>
        <v>83806150</v>
      </c>
      <c r="BF842" s="533"/>
      <c r="BG842" s="563">
        <v>0</v>
      </c>
      <c r="BH842" s="563"/>
      <c r="BI842" s="563"/>
      <c r="BJ842" s="563"/>
      <c r="BK842" s="563"/>
      <c r="BL842" s="563"/>
      <c r="BM842" s="563"/>
      <c r="BN842" s="563">
        <f>+BN841+BG842</f>
        <v>0</v>
      </c>
      <c r="BO842" s="563"/>
      <c r="BP842" s="563">
        <f>+BN842*0.5</f>
        <v>0</v>
      </c>
      <c r="BQ842" s="561"/>
      <c r="BR842" s="586">
        <f t="shared" si="1548"/>
        <v>83806150</v>
      </c>
      <c r="BS842" s="597"/>
      <c r="BT842" s="597"/>
      <c r="BU842" s="597"/>
      <c r="BV842" s="597"/>
      <c r="BW842" s="500"/>
    </row>
    <row r="843" spans="44:90" x14ac:dyDescent="0.3">
      <c r="AR843" s="500"/>
      <c r="AS843" s="533"/>
      <c r="AT843" s="594" t="s">
        <v>163</v>
      </c>
      <c r="AU843" s="594"/>
      <c r="AV843" s="594"/>
      <c r="AW843" s="594"/>
      <c r="AX843" s="594"/>
      <c r="AY843" s="594"/>
      <c r="AZ843" s="594"/>
      <c r="BA843" s="562">
        <f>+BA842+BA821</f>
        <v>26719787</v>
      </c>
      <c r="BB843" s="561"/>
      <c r="BC843" s="562">
        <f>(+BE843-BA843)*(1-0.2)</f>
        <v>59096736.800000004</v>
      </c>
      <c r="BD843" s="561"/>
      <c r="BE843" s="562">
        <f>+BE842+BE821</f>
        <v>100590708</v>
      </c>
      <c r="BF843" s="533"/>
      <c r="BG843" s="563">
        <f>13400000+5660000</f>
        <v>19060000</v>
      </c>
      <c r="BH843" s="563"/>
      <c r="BI843" s="598"/>
      <c r="BJ843" s="598"/>
      <c r="BK843" s="598"/>
      <c r="BL843" s="598"/>
      <c r="BM843" s="598"/>
      <c r="BN843" s="598"/>
      <c r="BO843" s="563"/>
      <c r="BP843" s="563">
        <f>+BG843</f>
        <v>19060000</v>
      </c>
      <c r="BQ843" s="561"/>
      <c r="BR843" s="586">
        <f t="shared" si="1548"/>
        <v>119650708</v>
      </c>
      <c r="BS843" s="597"/>
      <c r="BT843" s="597"/>
      <c r="BU843" s="597"/>
      <c r="BV843" s="597"/>
      <c r="BW843" s="500"/>
    </row>
    <row r="844" spans="44:90" x14ac:dyDescent="0.3">
      <c r="AR844" s="500"/>
      <c r="AS844" s="533"/>
      <c r="AT844" s="569" t="s">
        <v>183</v>
      </c>
      <c r="AU844" s="561"/>
      <c r="AV844" s="561"/>
      <c r="AW844" s="561"/>
      <c r="AX844" s="561"/>
      <c r="AY844" s="561"/>
      <c r="AZ844" s="561"/>
      <c r="BA844" s="562">
        <f>+BA843+BA822</f>
        <v>30917716</v>
      </c>
      <c r="BB844" s="561"/>
      <c r="BC844" s="562">
        <f>(+BE844-BA844)*(1-0.34)</f>
        <v>48754807.859999992</v>
      </c>
      <c r="BD844" s="561"/>
      <c r="BE844" s="562">
        <f>+BE843+BE822</f>
        <v>104788637</v>
      </c>
      <c r="BF844" s="533"/>
      <c r="BG844" s="563">
        <f>53420000-BG843</f>
        <v>34360000</v>
      </c>
      <c r="BH844" s="563"/>
      <c r="BI844" s="598"/>
      <c r="BJ844" s="598"/>
      <c r="BK844" s="598"/>
      <c r="BL844" s="598"/>
      <c r="BM844" s="598"/>
      <c r="BN844" s="598"/>
      <c r="BO844" s="563"/>
      <c r="BP844" s="563">
        <f>+BP843+BG844</f>
        <v>53420000</v>
      </c>
      <c r="BQ844" s="561"/>
      <c r="BR844" s="586">
        <f t="shared" si="1548"/>
        <v>158208637</v>
      </c>
      <c r="BS844" s="597"/>
      <c r="BT844" s="597"/>
      <c r="BU844" s="597"/>
      <c r="BV844" s="597"/>
      <c r="BW844" s="500"/>
    </row>
    <row r="845" spans="44:90" x14ac:dyDescent="0.3">
      <c r="AR845" s="500"/>
      <c r="AS845" s="533"/>
      <c r="AT845" s="569" t="s">
        <v>188</v>
      </c>
      <c r="AU845" s="561"/>
      <c r="AV845" s="561"/>
      <c r="AW845" s="561"/>
      <c r="AX845" s="561"/>
      <c r="AY845" s="561"/>
      <c r="AZ845" s="561"/>
      <c r="BA845" s="562">
        <v>17702720</v>
      </c>
      <c r="BB845" s="561"/>
      <c r="BC845" s="562">
        <v>36659557</v>
      </c>
      <c r="BD845" s="561"/>
      <c r="BE845" s="562">
        <f>+BA845+BC845</f>
        <v>54362277</v>
      </c>
      <c r="BF845" s="533"/>
      <c r="BG845" s="563">
        <f>164760000-BP844</f>
        <v>111340000</v>
      </c>
      <c r="BH845" s="563"/>
      <c r="BI845" s="598"/>
      <c r="BJ845" s="598"/>
      <c r="BK845" s="598"/>
      <c r="BL845" s="598"/>
      <c r="BM845" s="598"/>
      <c r="BN845" s="598"/>
      <c r="BO845" s="563"/>
      <c r="BP845" s="563">
        <f>+BP844+BG845</f>
        <v>164760000</v>
      </c>
      <c r="BQ845" s="561"/>
      <c r="BR845" s="586">
        <f t="shared" si="1548"/>
        <v>219122277</v>
      </c>
      <c r="BS845" s="597"/>
      <c r="BT845" s="597"/>
      <c r="BU845" s="597"/>
      <c r="BV845" s="597"/>
      <c r="BW845" s="500"/>
      <c r="CL845" s="1">
        <v>333000000</v>
      </c>
    </row>
    <row r="846" spans="44:90" x14ac:dyDescent="0.3">
      <c r="AR846" s="500"/>
      <c r="AS846" s="533"/>
      <c r="AT846" s="569" t="s">
        <v>189</v>
      </c>
      <c r="AU846" s="561"/>
      <c r="AV846" s="561"/>
      <c r="AW846" s="561"/>
      <c r="AX846" s="561"/>
      <c r="AY846" s="561"/>
      <c r="AZ846" s="561"/>
      <c r="BA846" s="562">
        <f>+BA828</f>
        <v>18127951.649189189</v>
      </c>
      <c r="BB846" s="561"/>
      <c r="BC846" s="562">
        <f>+BC842*BY846</f>
        <v>45167742.416846842</v>
      </c>
      <c r="BD846" s="561"/>
      <c r="BE846" s="562">
        <f>+BA846+BC846</f>
        <v>63295694.066036031</v>
      </c>
      <c r="BF846" s="533"/>
      <c r="BG846" s="563">
        <f>203610000-BP845</f>
        <v>38850000</v>
      </c>
      <c r="BH846" s="563"/>
      <c r="BI846" s="598"/>
      <c r="BJ846" s="598"/>
      <c r="BK846" s="598"/>
      <c r="BL846" s="598"/>
      <c r="BM846" s="598"/>
      <c r="BN846" s="598"/>
      <c r="BO846" s="563"/>
      <c r="BP846" s="563">
        <f>+BP845+BG846</f>
        <v>203610000</v>
      </c>
      <c r="BQ846" s="561"/>
      <c r="BR846" s="586">
        <f t="shared" si="1548"/>
        <v>266905694.06603605</v>
      </c>
      <c r="BS846" s="586"/>
      <c r="BT846" s="586"/>
      <c r="BU846" s="586"/>
      <c r="BV846" s="586"/>
      <c r="BW846" s="500"/>
      <c r="BY846" s="59">
        <f>+BP846/CL845</f>
        <v>0.61144144144144141</v>
      </c>
      <c r="CL846" s="1"/>
    </row>
    <row r="847" spans="44:90" x14ac:dyDescent="0.3">
      <c r="AR847" s="500"/>
      <c r="AS847" s="500"/>
      <c r="AT847" s="500"/>
      <c r="AU847" s="500"/>
      <c r="AV847" s="500"/>
      <c r="AW847" s="500"/>
      <c r="AX847" s="500"/>
      <c r="AY847" s="500"/>
      <c r="AZ847" s="500"/>
      <c r="BA847" s="500"/>
      <c r="BB847" s="500"/>
      <c r="BC847" s="500"/>
      <c r="BD847" s="500"/>
      <c r="BE847" s="500"/>
      <c r="BF847" s="500"/>
      <c r="BG847" s="500"/>
      <c r="BH847" s="500"/>
      <c r="BI847" s="500"/>
      <c r="BJ847" s="500"/>
      <c r="BK847" s="500"/>
      <c r="BL847" s="500"/>
      <c r="BM847" s="500"/>
      <c r="BN847" s="500"/>
      <c r="BO847" s="500"/>
      <c r="BP847" s="500"/>
      <c r="BQ847" s="500"/>
      <c r="BR847" s="500"/>
      <c r="BS847" s="500"/>
      <c r="BT847" s="500"/>
      <c r="BU847" s="500"/>
      <c r="BV847" s="500"/>
      <c r="BW847" s="500"/>
      <c r="CL847" s="59">
        <f>+BR846/CL845</f>
        <v>0.80151860079890702</v>
      </c>
    </row>
    <row r="849" spans="42:90" x14ac:dyDescent="0.3">
      <c r="BA849" s="56">
        <f>+BR845+BA827</f>
        <v>247648687.35081083</v>
      </c>
      <c r="BC849" s="59">
        <f>+BA849/CL845</f>
        <v>0.74368975180423669</v>
      </c>
      <c r="BE849" s="56"/>
      <c r="BG849" s="1">
        <v>202530000</v>
      </c>
      <c r="BP849" s="1">
        <f>+(BP846-BP845)/2</f>
        <v>19425000</v>
      </c>
      <c r="CL849" s="56">
        <f>+CL845-BR845</f>
        <v>113877723</v>
      </c>
    </row>
    <row r="850" spans="42:90" x14ac:dyDescent="0.3">
      <c r="BG850" s="56">
        <f>+BP846-BG849</f>
        <v>1080000</v>
      </c>
      <c r="BP850" s="56">
        <v>1800000</v>
      </c>
    </row>
    <row r="851" spans="42:90" ht="15" thickBot="1" x14ac:dyDescent="0.35">
      <c r="BP851" s="578">
        <f>+BP849-BP850</f>
        <v>17625000</v>
      </c>
    </row>
    <row r="852" spans="42:90" ht="15" thickTop="1" x14ac:dyDescent="0.3">
      <c r="CL852" s="59">
        <f>+BP845/CL845</f>
        <v>0.49477477477477477</v>
      </c>
    </row>
    <row r="854" spans="42:90" x14ac:dyDescent="0.3">
      <c r="BE854" s="500"/>
      <c r="BF854" s="500"/>
      <c r="BG854" s="500"/>
      <c r="BH854" s="500"/>
      <c r="BI854" s="500"/>
      <c r="BJ854" s="500"/>
      <c r="BK854" s="500"/>
      <c r="BL854" s="500"/>
      <c r="BM854" s="500"/>
      <c r="BN854" s="500"/>
      <c r="BO854" s="500"/>
      <c r="BP854" s="500"/>
      <c r="BQ854" s="500"/>
      <c r="BR854" s="500"/>
      <c r="BS854" s="500"/>
      <c r="BT854" s="500"/>
      <c r="BU854" s="500"/>
      <c r="BV854" s="500"/>
      <c r="BW854" s="500"/>
      <c r="BX854" s="500"/>
      <c r="BY854" s="500"/>
    </row>
    <row r="855" spans="42:90" x14ac:dyDescent="0.3">
      <c r="BE855" s="500"/>
      <c r="BF855" s="500"/>
      <c r="BG855" s="500"/>
      <c r="BH855" s="500"/>
      <c r="BI855" s="500"/>
      <c r="BJ855" s="500"/>
      <c r="BK855" s="500"/>
      <c r="BL855" s="500"/>
      <c r="BM855" s="500"/>
      <c r="BN855" s="500"/>
      <c r="BO855" s="500"/>
      <c r="BP855" s="500"/>
      <c r="BQ855" s="500"/>
      <c r="BR855" s="500"/>
      <c r="BS855" s="500"/>
      <c r="BT855" s="500"/>
      <c r="BU855" s="500"/>
      <c r="BV855" s="500"/>
      <c r="BW855" s="500"/>
      <c r="BX855" s="500"/>
      <c r="BY855" s="500"/>
    </row>
    <row r="856" spans="42:90" x14ac:dyDescent="0.3">
      <c r="AP856" s="1">
        <v>1500000</v>
      </c>
      <c r="BE856" s="500"/>
      <c r="BF856" s="500"/>
      <c r="BG856" s="500"/>
      <c r="BH856" s="500"/>
      <c r="BI856" s="500"/>
      <c r="BJ856" s="500"/>
      <c r="BK856" s="500"/>
      <c r="BL856" s="500"/>
      <c r="BM856" s="500"/>
      <c r="BN856" s="500"/>
      <c r="BO856" s="500"/>
      <c r="BP856" s="500"/>
      <c r="BQ856" s="500"/>
      <c r="BR856" s="500"/>
      <c r="BS856" s="500"/>
      <c r="BT856" s="500"/>
      <c r="BU856" s="500"/>
      <c r="BV856" s="500"/>
      <c r="BW856" s="500"/>
      <c r="BX856" s="500"/>
      <c r="BY856" s="500"/>
    </row>
    <row r="857" spans="42:90" x14ac:dyDescent="0.3">
      <c r="AP857">
        <v>7</v>
      </c>
      <c r="BE857" s="500"/>
      <c r="BY857" s="500"/>
      <c r="CL857">
        <v>177090000</v>
      </c>
    </row>
    <row r="858" spans="42:90" x14ac:dyDescent="0.3">
      <c r="AP858" s="1">
        <f>+AP856*AP857</f>
        <v>10500000</v>
      </c>
      <c r="BE858" s="500"/>
      <c r="BY858" s="500"/>
      <c r="CL858" s="231">
        <f>+CL857/CL845</f>
        <v>0.53180180180180181</v>
      </c>
    </row>
    <row r="859" spans="42:90" x14ac:dyDescent="0.3">
      <c r="BE859" s="500"/>
      <c r="BY859" s="500"/>
    </row>
    <row r="860" spans="42:90" x14ac:dyDescent="0.3">
      <c r="BE860" s="500"/>
      <c r="BY860" s="500"/>
    </row>
    <row r="861" spans="42:90" x14ac:dyDescent="0.3">
      <c r="BE861" s="500"/>
      <c r="BY861" s="500"/>
      <c r="CL861" s="56">
        <f>+BR845+27420000</f>
        <v>246542277</v>
      </c>
    </row>
    <row r="862" spans="42:90" x14ac:dyDescent="0.3">
      <c r="BE862" s="500"/>
      <c r="BY862" s="500"/>
    </row>
    <row r="863" spans="42:90" x14ac:dyDescent="0.3">
      <c r="BE863" s="500"/>
      <c r="BY863" s="500"/>
      <c r="CL863" s="59">
        <f>+CL861/CL845</f>
        <v>0.74036719819819818</v>
      </c>
    </row>
    <row r="864" spans="42:90" x14ac:dyDescent="0.3">
      <c r="BE864" s="500"/>
      <c r="BY864" s="500"/>
    </row>
    <row r="865" spans="57:77" x14ac:dyDescent="0.3">
      <c r="BE865" s="500"/>
      <c r="BY865" s="500"/>
    </row>
    <row r="866" spans="57:77" x14ac:dyDescent="0.3">
      <c r="BE866" s="500"/>
      <c r="BY866" s="500"/>
    </row>
    <row r="867" spans="57:77" x14ac:dyDescent="0.3">
      <c r="BE867" s="500"/>
      <c r="BY867" s="500"/>
    </row>
    <row r="868" spans="57:77" x14ac:dyDescent="0.3">
      <c r="BE868" s="500"/>
      <c r="BY868" s="500"/>
    </row>
    <row r="869" spans="57:77" x14ac:dyDescent="0.3">
      <c r="BE869" s="500"/>
      <c r="BY869" s="500"/>
    </row>
    <row r="870" spans="57:77" x14ac:dyDescent="0.3">
      <c r="BE870" s="500"/>
      <c r="BF870" s="500"/>
      <c r="BG870" s="500"/>
      <c r="BH870" s="500"/>
      <c r="BI870" s="500"/>
      <c r="BJ870" s="500"/>
      <c r="BK870" s="500"/>
      <c r="BL870" s="500"/>
      <c r="BM870" s="500"/>
      <c r="BN870" s="500"/>
      <c r="BO870" s="500"/>
      <c r="BP870" s="500"/>
      <c r="BQ870" s="500"/>
      <c r="BR870" s="500"/>
      <c r="BS870" s="500"/>
      <c r="BT870" s="500"/>
      <c r="BU870" s="500"/>
      <c r="BV870" s="500"/>
      <c r="BW870" s="500"/>
      <c r="BX870" s="500"/>
      <c r="BY870" s="500"/>
    </row>
    <row r="871" spans="57:77" x14ac:dyDescent="0.3">
      <c r="BE871" s="500"/>
      <c r="BF871" s="500"/>
      <c r="BG871" s="500"/>
      <c r="BH871" s="500"/>
      <c r="BI871" s="500"/>
      <c r="BJ871" s="500"/>
      <c r="BK871" s="500"/>
      <c r="BL871" s="500"/>
      <c r="BM871" s="500"/>
      <c r="BN871" s="500"/>
      <c r="BO871" s="500"/>
      <c r="BP871" s="500"/>
      <c r="BQ871" s="500"/>
      <c r="BR871" s="500"/>
      <c r="BS871" s="500"/>
      <c r="BT871" s="500"/>
      <c r="BU871" s="500"/>
      <c r="BV871" s="500"/>
      <c r="BW871" s="500"/>
      <c r="BX871" s="500"/>
      <c r="BY871" s="500"/>
    </row>
    <row r="872" spans="57:77" x14ac:dyDescent="0.3">
      <c r="BE872" s="500"/>
      <c r="BF872" s="500"/>
      <c r="BG872" s="500"/>
      <c r="BH872" s="500"/>
      <c r="BI872" s="500"/>
      <c r="BJ872" s="500"/>
      <c r="BK872" s="500"/>
      <c r="BL872" s="500"/>
      <c r="BM872" s="500"/>
      <c r="BN872" s="500"/>
      <c r="BO872" s="500"/>
      <c r="BP872" s="500"/>
      <c r="BQ872" s="500"/>
      <c r="BR872" s="500"/>
      <c r="BS872" s="500"/>
      <c r="BT872" s="500"/>
      <c r="BU872" s="500"/>
      <c r="BV872" s="500"/>
      <c r="BW872" s="500"/>
      <c r="BX872" s="500"/>
      <c r="BY872" s="500"/>
    </row>
    <row r="873" spans="57:77" x14ac:dyDescent="0.3">
      <c r="BE873" s="500"/>
      <c r="BF873" s="500"/>
      <c r="BG873" s="500"/>
      <c r="BH873" s="500"/>
      <c r="BI873" s="500"/>
      <c r="BJ873" s="500"/>
      <c r="BK873" s="500"/>
      <c r="BL873" s="500"/>
      <c r="BM873" s="500"/>
      <c r="BN873" s="500"/>
      <c r="BO873" s="500"/>
      <c r="BP873" s="500"/>
      <c r="BQ873" s="500"/>
      <c r="BR873" s="500"/>
      <c r="BS873" s="500"/>
      <c r="BT873" s="500"/>
      <c r="BU873" s="500"/>
      <c r="BV873" s="500"/>
      <c r="BW873" s="500"/>
      <c r="BX873" s="500"/>
      <c r="BY873" s="500"/>
    </row>
    <row r="874" spans="57:77" x14ac:dyDescent="0.3">
      <c r="BE874" s="500"/>
      <c r="BF874" s="500"/>
      <c r="BG874" s="500"/>
      <c r="BH874" s="500"/>
      <c r="BI874" s="500"/>
      <c r="BJ874" s="500"/>
      <c r="BK874" s="500"/>
      <c r="BL874" s="500"/>
      <c r="BM874" s="500"/>
      <c r="BN874" s="500"/>
      <c r="BO874" s="500"/>
      <c r="BP874" s="500"/>
      <c r="BQ874" s="500"/>
      <c r="BR874" s="500"/>
      <c r="BS874" s="500"/>
      <c r="BT874" s="500"/>
      <c r="BU874" s="500"/>
      <c r="BV874" s="500"/>
      <c r="BW874" s="500"/>
      <c r="BX874" s="500"/>
      <c r="BY874" s="500"/>
    </row>
    <row r="875" spans="57:77" x14ac:dyDescent="0.3">
      <c r="BE875" s="500"/>
      <c r="BF875" s="500"/>
      <c r="BG875" s="500"/>
      <c r="BH875" s="500"/>
      <c r="BI875" s="500"/>
      <c r="BJ875" s="500"/>
      <c r="BK875" s="500"/>
      <c r="BL875" s="500"/>
      <c r="BM875" s="500"/>
      <c r="BN875" s="500"/>
      <c r="BO875" s="500"/>
      <c r="BP875" s="500"/>
      <c r="BQ875" s="500"/>
      <c r="BR875" s="500"/>
      <c r="BS875" s="500"/>
      <c r="BT875" s="500"/>
      <c r="BU875" s="500"/>
      <c r="BV875" s="500"/>
      <c r="BW875" s="500"/>
      <c r="BX875" s="500"/>
      <c r="BY875" s="500"/>
    </row>
    <row r="876" spans="57:77" x14ac:dyDescent="0.3">
      <c r="BE876" s="500"/>
      <c r="BF876" s="500"/>
      <c r="BG876" s="500"/>
      <c r="BH876" s="500"/>
      <c r="BI876" s="500"/>
      <c r="BJ876" s="500"/>
      <c r="BK876" s="500"/>
      <c r="BL876" s="500"/>
      <c r="BM876" s="500"/>
      <c r="BN876" s="500"/>
      <c r="BO876" s="500"/>
      <c r="BP876" s="500"/>
      <c r="BQ876" s="500"/>
      <c r="BR876" s="500"/>
      <c r="BS876" s="500"/>
      <c r="BT876" s="500"/>
      <c r="BU876" s="500"/>
      <c r="BV876" s="500"/>
      <c r="BW876" s="500"/>
      <c r="BX876" s="500"/>
      <c r="BY876" s="500"/>
    </row>
    <row r="877" spans="57:77" x14ac:dyDescent="0.3">
      <c r="BE877" s="500"/>
      <c r="BF877" s="500"/>
      <c r="BG877" s="500"/>
      <c r="BH877" s="500"/>
      <c r="BI877" s="500"/>
      <c r="BJ877" s="500"/>
      <c r="BK877" s="500"/>
      <c r="BL877" s="500"/>
      <c r="BM877" s="500"/>
      <c r="BN877" s="500"/>
      <c r="BO877" s="500"/>
      <c r="BP877" s="500"/>
      <c r="BQ877" s="500"/>
      <c r="BR877" s="500"/>
      <c r="BS877" s="500"/>
      <c r="BT877" s="500"/>
      <c r="BU877" s="500"/>
      <c r="BV877" s="500"/>
      <c r="BW877" s="500"/>
      <c r="BX877" s="500"/>
      <c r="BY877" s="500"/>
    </row>
  </sheetData>
  <mergeCells count="60">
    <mergeCell ref="BR842:BV842"/>
    <mergeCell ref="BR843:BV843"/>
    <mergeCell ref="BR845:BV845"/>
    <mergeCell ref="BI844:BN844"/>
    <mergeCell ref="BR844:BV844"/>
    <mergeCell ref="BI843:BN84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746:AN746"/>
    <mergeCell ref="AK756:AN756"/>
    <mergeCell ref="AV805:AX805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45:AV745"/>
    <mergeCell ref="AK747:AN747"/>
    <mergeCell ref="AK748:AN748"/>
    <mergeCell ref="AK749:AN749"/>
    <mergeCell ref="AK750:AN750"/>
    <mergeCell ref="AS816:BH816"/>
    <mergeCell ref="H778:J778"/>
    <mergeCell ref="AK755:AN755"/>
    <mergeCell ref="BI846:BN846"/>
    <mergeCell ref="AT841:AX841"/>
    <mergeCell ref="AT842:AX842"/>
    <mergeCell ref="AT843:AZ843"/>
    <mergeCell ref="BA838:BE838"/>
    <mergeCell ref="BG838:BP838"/>
    <mergeCell ref="BI840:BN840"/>
    <mergeCell ref="BI839:BN839"/>
    <mergeCell ref="BR846:BV846"/>
    <mergeCell ref="AV810:AY810"/>
    <mergeCell ref="BE817:BE818"/>
    <mergeCell ref="AV793:AX793"/>
    <mergeCell ref="BR838:BV839"/>
    <mergeCell ref="BR840:BV840"/>
    <mergeCell ref="AT820:AX820"/>
    <mergeCell ref="AT824:AZ824"/>
    <mergeCell ref="AT818:AY818"/>
    <mergeCell ref="AT821:AZ821"/>
    <mergeCell ref="AT837:BV837"/>
    <mergeCell ref="BG817:BG818"/>
    <mergeCell ref="AT819:AX819"/>
    <mergeCell ref="BP831:BT831"/>
    <mergeCell ref="BI845:BN845"/>
    <mergeCell ref="BR841:BV841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51:AP753 AR751:AR75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43"/>
  <sheetViews>
    <sheetView topLeftCell="A700" workbookViewId="0">
      <selection activeCell="AF29" sqref="AF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+K731</f>
        <v>7836358</v>
      </c>
      <c r="AG16" s="187"/>
      <c r="AH16" s="201">
        <f>+AJ31</f>
        <v>24601.149168333228</v>
      </c>
      <c r="AI16" s="201"/>
      <c r="AJ16" s="202">
        <f>+S731</f>
        <v>111110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1676767</v>
      </c>
      <c r="AG17" s="188"/>
      <c r="AH17" s="149">
        <v>24313</v>
      </c>
      <c r="AI17" s="201"/>
      <c r="AJ17" s="148">
        <v>23577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2763589</v>
      </c>
      <c r="AG18" s="188"/>
      <c r="AH18" s="149">
        <v>21587</v>
      </c>
      <c r="AI18" s="201"/>
      <c r="AJ18" s="148">
        <v>43600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12276714</v>
      </c>
      <c r="AG19" s="188"/>
      <c r="AH19" s="188"/>
      <c r="AI19" s="188"/>
      <c r="AJ19" s="206">
        <f>SUM(AJ16:AJ18)</f>
        <v>178287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Table'!H732</f>
        <v>0.17252838373747262</v>
      </c>
      <c r="AG21" s="188"/>
      <c r="AH21" s="188"/>
      <c r="AI21" s="188"/>
      <c r="AJ21" s="208">
        <f>+AJ19/'Main Table'!AA732</f>
        <v>0.20526733904393479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+E731</f>
        <v>4937052</v>
      </c>
      <c r="AE27" s="155"/>
      <c r="AF27" s="186">
        <v>25379</v>
      </c>
      <c r="AG27" s="155"/>
      <c r="AH27" s="177">
        <f>+AD27/AD$31</f>
        <v>0.5189726824781552</v>
      </c>
      <c r="AI27" s="177"/>
      <c r="AJ27" s="155">
        <f>+AF27*AH27</f>
        <v>13171.0077086131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+G731</f>
        <v>2174473</v>
      </c>
      <c r="AE28" s="155"/>
      <c r="AF28" s="186">
        <v>24481</v>
      </c>
      <c r="AG28" s="155"/>
      <c r="AH28" s="177">
        <f>+AD28/AD$31</f>
        <v>0.22857609881085342</v>
      </c>
      <c r="AI28" s="177"/>
      <c r="AJ28" s="155">
        <f>+AF28*AH28</f>
        <v>5595.7714749885026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+I731</f>
        <v>724833</v>
      </c>
      <c r="AE29" s="155"/>
      <c r="AF29" s="186">
        <v>20330</v>
      </c>
      <c r="AG29" s="155"/>
      <c r="AH29" s="177">
        <f>+AD29/AD$31</f>
        <v>7.6192943959004014E-2</v>
      </c>
      <c r="AI29" s="177"/>
      <c r="AJ29" s="155">
        <f>+AF29*AH29</f>
        <v>1549.0025506865516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1676767</v>
      </c>
      <c r="AE30" s="237"/>
      <c r="AF30" s="155">
        <f>+AH17</f>
        <v>24313</v>
      </c>
      <c r="AG30" s="237"/>
      <c r="AH30" s="177">
        <f>+AD30/AD$31</f>
        <v>0.17625827475198738</v>
      </c>
      <c r="AI30" s="237"/>
      <c r="AJ30" s="155">
        <f>+AF30*AH30</f>
        <v>4285.3674340450689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9513125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24601.149168333228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Table'!AA732</f>
        <v>868560</v>
      </c>
      <c r="AJ49" s="56">
        <f>+AJ19</f>
        <v>178287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178287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690273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289914.65999999997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400358.34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0.46094494335451786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29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27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28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158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/>
      <c r="F728" s="7"/>
      <c r="G728" s="7"/>
      <c r="H728" s="7"/>
      <c r="I728" s="7"/>
      <c r="J728" s="244"/>
      <c r="K728" s="7"/>
      <c r="L728" s="6"/>
      <c r="M728" s="438"/>
      <c r="N728" s="29"/>
      <c r="O728" s="29"/>
      <c r="P728" s="29"/>
      <c r="Q728" s="332"/>
      <c r="R728" s="6"/>
      <c r="S728" s="7"/>
      <c r="T728" s="6"/>
      <c r="U728" s="243"/>
      <c r="Y728" s="56"/>
    </row>
    <row r="729" spans="3:25" ht="15" thickBot="1" x14ac:dyDescent="0.35">
      <c r="C729" s="157">
        <f t="shared" si="93"/>
        <v>44628</v>
      </c>
      <c r="E729" s="245"/>
      <c r="F729" s="246"/>
      <c r="G729" s="246"/>
      <c r="H729" s="246"/>
      <c r="I729" s="246"/>
      <c r="J729" s="246"/>
      <c r="K729" s="246"/>
      <c r="L729" s="247"/>
      <c r="M729" s="248"/>
      <c r="N729" s="248"/>
      <c r="O729" s="248"/>
      <c r="P729" s="248"/>
      <c r="Q729" s="331"/>
      <c r="R729" s="247"/>
      <c r="S729" s="247"/>
      <c r="T729" s="247"/>
      <c r="U729" s="249"/>
      <c r="W729">
        <f>+W405+1</f>
        <v>396</v>
      </c>
      <c r="Y729" s="59"/>
    </row>
    <row r="730" spans="3:25" x14ac:dyDescent="0.3">
      <c r="E730" s="56"/>
      <c r="F730" s="1"/>
      <c r="G730" s="56"/>
      <c r="H730" s="56"/>
      <c r="I730" s="56"/>
      <c r="J730" s="1"/>
      <c r="K730" s="56"/>
      <c r="S730" s="56"/>
    </row>
    <row r="731" spans="3:25" x14ac:dyDescent="0.3">
      <c r="C731" s="166" t="s">
        <v>73</v>
      </c>
      <c r="E731" s="56">
        <f>+E727</f>
        <v>4937052</v>
      </c>
      <c r="F731" s="56"/>
      <c r="G731" s="56">
        <f t="shared" ref="G731:U731" si="263">+G727</f>
        <v>2174473</v>
      </c>
      <c r="H731" s="56">
        <f t="shared" si="263"/>
        <v>0</v>
      </c>
      <c r="I731" s="56">
        <f t="shared" si="263"/>
        <v>724833</v>
      </c>
      <c r="J731" s="56">
        <f t="shared" si="263"/>
        <v>0</v>
      </c>
      <c r="K731" s="56">
        <f t="shared" si="263"/>
        <v>7836358</v>
      </c>
      <c r="L731" s="56">
        <f t="shared" si="263"/>
        <v>0</v>
      </c>
      <c r="M731" s="56">
        <f t="shared" si="263"/>
        <v>3.8336064176843767E-4</v>
      </c>
      <c r="N731" s="56">
        <f t="shared" si="263"/>
        <v>0</v>
      </c>
      <c r="O731" s="56">
        <f t="shared" si="263"/>
        <v>0</v>
      </c>
      <c r="P731" s="56">
        <f t="shared" si="263"/>
        <v>0</v>
      </c>
      <c r="Q731" s="56">
        <f t="shared" si="263"/>
        <v>3003</v>
      </c>
      <c r="R731" s="56">
        <f t="shared" si="263"/>
        <v>0</v>
      </c>
      <c r="S731" s="56">
        <f t="shared" si="263"/>
        <v>111110</v>
      </c>
      <c r="T731" s="56">
        <f t="shared" si="263"/>
        <v>0</v>
      </c>
      <c r="U731" s="56">
        <f t="shared" si="263"/>
        <v>2.402125115017657E-2</v>
      </c>
      <c r="V731" s="56">
        <f>+V259</f>
        <v>0</v>
      </c>
    </row>
    <row r="732" spans="3:25" x14ac:dyDescent="0.3">
      <c r="E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</row>
    <row r="733" spans="3:25" x14ac:dyDescent="0.3"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3:25" x14ac:dyDescent="0.3">
      <c r="C734" s="111"/>
      <c r="D734" s="112"/>
      <c r="E734" s="349"/>
      <c r="F734" s="10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</row>
    <row r="735" spans="3:25" x14ac:dyDescent="0.3">
      <c r="E735" s="56"/>
      <c r="K735" s="56"/>
      <c r="Q735" s="56"/>
    </row>
    <row r="736" spans="3:25" x14ac:dyDescent="0.3">
      <c r="D736" s="549" t="s">
        <v>26</v>
      </c>
      <c r="E736" t="s">
        <v>158</v>
      </c>
      <c r="K736" s="549"/>
      <c r="Q736" s="56"/>
      <c r="S736" s="59"/>
    </row>
    <row r="738" spans="3:41" x14ac:dyDescent="0.3">
      <c r="U738" s="549"/>
    </row>
    <row r="739" spans="3:41" x14ac:dyDescent="0.3">
      <c r="AO739" s="1">
        <v>3797000</v>
      </c>
    </row>
    <row r="740" spans="3:41" x14ac:dyDescent="0.3">
      <c r="C740" s="1"/>
    </row>
    <row r="741" spans="3:41" x14ac:dyDescent="0.3">
      <c r="C741" s="1"/>
      <c r="AO741" s="1">
        <v>30000</v>
      </c>
    </row>
    <row r="742" spans="3:41" x14ac:dyDescent="0.3">
      <c r="C742" s="59"/>
    </row>
    <row r="743" spans="3:41" x14ac:dyDescent="0.3">
      <c r="AO743" s="235">
        <f>+AO741/AO739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21"/>
  <sheetViews>
    <sheetView topLeftCell="A670" workbookViewId="0">
      <selection activeCell="C673" sqref="C673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7.077960193400434E-3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Table'!H714</f>
        <v>70660317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Table'!AA732</f>
        <v>868560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6320</v>
      </c>
      <c r="J22" s="116"/>
      <c r="K22" s="127"/>
      <c r="L22" s="238">
        <v>6320</v>
      </c>
      <c r="M22" s="127"/>
      <c r="N22" s="147">
        <f>+(I22-L22)/I22</f>
        <v>0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69785437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Table'!AP732</f>
        <v>54753181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15032256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54753181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69785437</v>
      </c>
      <c r="J27" s="116"/>
      <c r="K27" s="685">
        <v>69723757</v>
      </c>
      <c r="L27" s="685"/>
      <c r="M27" s="127"/>
      <c r="N27" s="137">
        <f>+I27-K27</f>
        <v>61680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0.98071590280780496</v>
      </c>
      <c r="J28" s="127"/>
      <c r="K28" s="127"/>
      <c r="L28" s="127"/>
      <c r="M28" s="98"/>
      <c r="N28" s="463">
        <f>+N27/K27</f>
        <v>8.8463391322989092E-4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Table'!H732</f>
        <v>71157648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69785437</v>
      </c>
      <c r="J34" s="688"/>
      <c r="K34" s="22"/>
      <c r="L34" s="25">
        <f>+I34/$I$32</f>
        <v>0.98071590280780496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868560</v>
      </c>
      <c r="J35" s="695"/>
      <c r="K35" s="22"/>
      <c r="L35" s="25">
        <f>+I35/$I$32</f>
        <v>1.2206136998794564E-2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503651</v>
      </c>
      <c r="J36" s="690"/>
      <c r="K36" s="259"/>
      <c r="L36" s="234">
        <f>+I36/$I$32</f>
        <v>7.077960193400434E-3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Table'!AP750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Table'!AP791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7.077960193400434E-3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7.077960193400434E-3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7.077960193400434E-3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7.077960193400434E-3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85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684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252">
        <f t="shared" si="47"/>
        <v>44626</v>
      </c>
      <c r="V681" s="6"/>
      <c r="W681" s="580">
        <f>+I$36</f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/>
      <c r="X682" s="581"/>
      <c r="Y682" s="44"/>
      <c r="Z682" s="581"/>
      <c r="AA682" s="582"/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/>
      <c r="X683" s="581"/>
      <c r="Y683" s="44"/>
      <c r="Z683" s="581"/>
      <c r="AA683" s="582"/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253"/>
      <c r="X684" s="6"/>
      <c r="Y684" s="44"/>
      <c r="Z684" s="6"/>
      <c r="AA684" s="254"/>
      <c r="AB684" s="6"/>
      <c r="AC684" s="258"/>
      <c r="AD684" s="251"/>
    </row>
    <row r="685" spans="15:30" ht="15" thickBot="1" x14ac:dyDescent="0.35">
      <c r="O685" s="98"/>
      <c r="T685" s="255"/>
      <c r="U685" s="350">
        <f t="shared" si="25"/>
        <v>44630</v>
      </c>
      <c r="V685" s="247"/>
      <c r="W685" s="351"/>
      <c r="X685" s="247"/>
      <c r="Y685" s="256"/>
      <c r="Z685" s="247"/>
      <c r="AA685" s="352"/>
      <c r="AB685" s="247"/>
      <c r="AC685" s="353"/>
      <c r="AD685" s="257"/>
    </row>
    <row r="686" spans="15:30" x14ac:dyDescent="0.3">
      <c r="O686" s="98"/>
    </row>
    <row r="687" spans="15:30" x14ac:dyDescent="0.3">
      <c r="O687" s="98"/>
      <c r="P687" s="57"/>
      <c r="Q687" s="57"/>
      <c r="R687" s="57"/>
      <c r="W687" s="56"/>
    </row>
    <row r="688" spans="15:30" x14ac:dyDescent="0.3">
      <c r="O688" s="98"/>
    </row>
    <row r="689" spans="4:36" ht="15" thickBot="1" x14ac:dyDescent="0.35">
      <c r="O689" s="98"/>
    </row>
    <row r="690" spans="4:36" ht="15.6" thickTop="1" thickBot="1" x14ac:dyDescent="0.35">
      <c r="Q690" s="441"/>
      <c r="R690" s="442"/>
      <c r="S690" s="442"/>
      <c r="T690" s="442"/>
      <c r="U690" s="442"/>
      <c r="V690" s="442"/>
      <c r="W690" s="442"/>
      <c r="X690" s="442"/>
      <c r="Y690" s="442"/>
      <c r="Z690" s="442"/>
      <c r="AA690" s="442"/>
      <c r="AB690" s="443"/>
    </row>
    <row r="691" spans="4:36" ht="15" thickBot="1" x14ac:dyDescent="0.35">
      <c r="E691" s="712" t="s">
        <v>106</v>
      </c>
      <c r="F691" s="713"/>
      <c r="G691" s="713"/>
      <c r="H691" s="713"/>
      <c r="I691" s="713"/>
      <c r="J691" s="713"/>
      <c r="K691" s="713"/>
      <c r="L691" s="713"/>
      <c r="M691" s="714"/>
      <c r="Q691" s="444"/>
      <c r="R691" s="6"/>
      <c r="S691" s="6"/>
      <c r="T691" s="6"/>
      <c r="U691" s="5" t="s">
        <v>132</v>
      </c>
      <c r="V691" s="5"/>
      <c r="W691" s="5"/>
      <c r="X691" s="5"/>
      <c r="Y691" s="5"/>
      <c r="Z691" s="5"/>
      <c r="AA691" s="5" t="s">
        <v>28</v>
      </c>
      <c r="AB691" s="445"/>
    </row>
    <row r="692" spans="4:36" x14ac:dyDescent="0.3">
      <c r="E692" s="395"/>
      <c r="F692" s="396" t="s">
        <v>107</v>
      </c>
      <c r="G692" s="396"/>
      <c r="H692" s="396"/>
      <c r="I692" s="715">
        <v>21477737</v>
      </c>
      <c r="J692" s="715"/>
      <c r="K692" s="715"/>
      <c r="L692" s="715"/>
      <c r="M692" s="397"/>
      <c r="Q692" s="444"/>
      <c r="R692" s="437" t="s">
        <v>134</v>
      </c>
      <c r="S692" s="6"/>
      <c r="T692" s="6"/>
      <c r="U692" s="437" t="s">
        <v>133</v>
      </c>
      <c r="V692" s="5"/>
      <c r="W692" s="437" t="s">
        <v>20</v>
      </c>
      <c r="X692" s="5"/>
      <c r="Y692" s="437" t="s">
        <v>4</v>
      </c>
      <c r="Z692" s="5"/>
      <c r="AA692" s="446" t="s">
        <v>131</v>
      </c>
      <c r="AB692" s="445"/>
    </row>
    <row r="693" spans="4:36" x14ac:dyDescent="0.3">
      <c r="E693" s="395"/>
      <c r="F693" s="396" t="s">
        <v>97</v>
      </c>
      <c r="G693" s="396"/>
      <c r="H693" s="396"/>
      <c r="I693" s="396"/>
      <c r="J693" s="396"/>
      <c r="K693" s="396"/>
      <c r="L693" s="398">
        <f>+I705/I692</f>
        <v>4.5847474526762295E-4</v>
      </c>
      <c r="M693" s="397"/>
      <c r="Q693" s="444"/>
      <c r="R693" s="6" t="s">
        <v>121</v>
      </c>
      <c r="S693" s="6"/>
      <c r="T693" s="6"/>
      <c r="U693" s="7">
        <v>2003</v>
      </c>
      <c r="V693" s="6"/>
      <c r="W693" s="7">
        <v>389666</v>
      </c>
      <c r="X693" s="6"/>
      <c r="Y693" s="7">
        <v>31257</v>
      </c>
      <c r="Z693" s="6"/>
      <c r="AA693" s="253">
        <f>+AJ693</f>
        <v>19500</v>
      </c>
      <c r="AB693" s="445"/>
      <c r="AJ693" s="1">
        <v>19500</v>
      </c>
    </row>
    <row r="694" spans="4:36" x14ac:dyDescent="0.3">
      <c r="E694" s="395"/>
      <c r="F694" s="716" t="s">
        <v>95</v>
      </c>
      <c r="G694" s="716"/>
      <c r="H694" s="396"/>
      <c r="I694" s="396"/>
      <c r="J694" s="396"/>
      <c r="K694" s="396"/>
      <c r="L694" s="399">
        <f>+I705/(I692/100000)</f>
        <v>45.847474526762298</v>
      </c>
      <c r="M694" s="397"/>
      <c r="Q694" s="444"/>
      <c r="R694" s="6" t="s">
        <v>122</v>
      </c>
      <c r="S694" s="6"/>
      <c r="T694" s="6"/>
      <c r="U694" s="7">
        <v>1913</v>
      </c>
      <c r="V694" s="6"/>
      <c r="W694" s="7">
        <v>169892</v>
      </c>
      <c r="X694" s="6"/>
      <c r="Y694" s="7">
        <v>13076</v>
      </c>
      <c r="Z694" s="6"/>
      <c r="AA694" s="253">
        <f t="shared" ref="AA694:AA702" si="82">+AJ694</f>
        <v>8900</v>
      </c>
      <c r="AB694" s="445"/>
      <c r="AJ694" s="1">
        <v>8900</v>
      </c>
    </row>
    <row r="695" spans="4:36" x14ac:dyDescent="0.3">
      <c r="E695" s="395"/>
      <c r="F695" s="400"/>
      <c r="G695" s="400"/>
      <c r="H695" s="396"/>
      <c r="I695" s="396"/>
      <c r="J695" s="396"/>
      <c r="K695" s="396"/>
      <c r="L695" s="399"/>
      <c r="M695" s="397"/>
      <c r="Q695" s="444"/>
      <c r="R695" s="6" t="s">
        <v>123</v>
      </c>
      <c r="S695" s="6"/>
      <c r="T695" s="6"/>
      <c r="U695" s="7">
        <v>1568</v>
      </c>
      <c r="V695" s="6"/>
      <c r="W695" s="7">
        <v>16606</v>
      </c>
      <c r="X695" s="6"/>
      <c r="Y695" s="7">
        <v>912</v>
      </c>
      <c r="Z695" s="6"/>
      <c r="AA695" s="253">
        <f t="shared" si="82"/>
        <v>1100</v>
      </c>
      <c r="AB695" s="445"/>
      <c r="AJ695" s="1">
        <v>1100</v>
      </c>
    </row>
    <row r="696" spans="4:36" x14ac:dyDescent="0.3">
      <c r="E696" s="395"/>
      <c r="F696" s="400" t="s">
        <v>108</v>
      </c>
      <c r="G696" s="400"/>
      <c r="H696" s="716" t="s">
        <v>109</v>
      </c>
      <c r="I696" s="716"/>
      <c r="J696" s="396"/>
      <c r="K696" s="396"/>
      <c r="L696" s="399"/>
      <c r="M696" s="397"/>
      <c r="Q696" s="444"/>
      <c r="R696" s="6" t="s">
        <v>56</v>
      </c>
      <c r="S696" s="6"/>
      <c r="T696" s="6"/>
      <c r="U696" s="7">
        <v>1561</v>
      </c>
      <c r="V696" s="6"/>
      <c r="W696" s="7">
        <v>107611</v>
      </c>
      <c r="X696" s="6"/>
      <c r="Y696" s="7">
        <v>7937</v>
      </c>
      <c r="Z696" s="6"/>
      <c r="AA696" s="253">
        <f t="shared" si="82"/>
        <v>7000</v>
      </c>
      <c r="AB696" s="445"/>
      <c r="AJ696" s="1">
        <v>7000</v>
      </c>
    </row>
    <row r="697" spans="4:36" ht="15" thickBot="1" x14ac:dyDescent="0.35">
      <c r="E697" s="401"/>
      <c r="F697" s="402"/>
      <c r="G697" s="402"/>
      <c r="H697" s="402"/>
      <c r="I697" s="402"/>
      <c r="J697" s="402"/>
      <c r="K697" s="402"/>
      <c r="L697" s="402"/>
      <c r="M697" s="403"/>
      <c r="Q697" s="444"/>
      <c r="R697" s="6" t="s">
        <v>128</v>
      </c>
      <c r="S697" s="6"/>
      <c r="T697" s="6"/>
      <c r="U697" s="7">
        <v>1435</v>
      </c>
      <c r="V697" s="6"/>
      <c r="W697" s="7">
        <v>10128</v>
      </c>
      <c r="X697" s="6"/>
      <c r="Y697" s="7">
        <v>541</v>
      </c>
      <c r="Z697" s="6"/>
      <c r="AA697" s="253">
        <f t="shared" si="82"/>
        <v>700</v>
      </c>
      <c r="AB697" s="445"/>
      <c r="AJ697" s="1">
        <v>700</v>
      </c>
    </row>
    <row r="698" spans="4:36" x14ac:dyDescent="0.3">
      <c r="Q698" s="444"/>
      <c r="R698" s="6" t="s">
        <v>124</v>
      </c>
      <c r="S698" s="6"/>
      <c r="T698" s="6"/>
      <c r="U698" s="7">
        <v>1288</v>
      </c>
      <c r="V698" s="6"/>
      <c r="W698" s="7">
        <v>45913</v>
      </c>
      <c r="X698" s="6"/>
      <c r="Y698" s="7">
        <v>4287</v>
      </c>
      <c r="Z698" s="6"/>
      <c r="AA698" s="253">
        <f t="shared" si="82"/>
        <v>3600</v>
      </c>
      <c r="AB698" s="445"/>
      <c r="AJ698" s="1">
        <v>3600</v>
      </c>
    </row>
    <row r="699" spans="4:36" ht="15" thickBot="1" x14ac:dyDescent="0.35">
      <c r="D699" s="78"/>
      <c r="E699" s="139"/>
      <c r="F699" s="139"/>
      <c r="G699" s="139"/>
      <c r="H699" s="139"/>
      <c r="I699" s="310"/>
      <c r="J699" s="78"/>
      <c r="K699" s="98"/>
      <c r="L699" s="98"/>
      <c r="M699" s="98"/>
      <c r="N699" s="98"/>
      <c r="Q699" s="444"/>
      <c r="R699" s="6" t="s">
        <v>129</v>
      </c>
      <c r="S699" s="6"/>
      <c r="T699" s="6"/>
      <c r="U699" s="7">
        <v>1129</v>
      </c>
      <c r="V699" s="6"/>
      <c r="W699" s="7">
        <v>52477</v>
      </c>
      <c r="X699" s="6"/>
      <c r="Y699" s="7">
        <v>3152</v>
      </c>
      <c r="Z699" s="6"/>
      <c r="AA699" s="253">
        <f t="shared" si="82"/>
        <v>4600</v>
      </c>
      <c r="AB699" s="445"/>
      <c r="AJ699" s="1">
        <v>4600</v>
      </c>
    </row>
    <row r="700" spans="4:36" ht="16.2" thickBot="1" x14ac:dyDescent="0.35">
      <c r="D700" s="381"/>
      <c r="E700" s="717" t="s">
        <v>119</v>
      </c>
      <c r="F700" s="718"/>
      <c r="G700" s="718"/>
      <c r="H700" s="718"/>
      <c r="I700" s="718"/>
      <c r="J700" s="719"/>
      <c r="K700" s="382"/>
      <c r="L700" s="394" t="s">
        <v>10</v>
      </c>
      <c r="M700" s="383"/>
      <c r="N700" s="98"/>
      <c r="Q700" s="444"/>
      <c r="R700" s="6" t="s">
        <v>125</v>
      </c>
      <c r="S700" s="6"/>
      <c r="T700" s="6"/>
      <c r="U700" s="7">
        <v>1118</v>
      </c>
      <c r="V700" s="6"/>
      <c r="W700" s="7">
        <v>10889</v>
      </c>
      <c r="X700" s="6"/>
      <c r="Y700" s="7">
        <v>505</v>
      </c>
      <c r="Z700" s="6"/>
      <c r="AA700" s="253">
        <f t="shared" si="82"/>
        <v>980</v>
      </c>
      <c r="AB700" s="445"/>
      <c r="AJ700" s="1">
        <v>980</v>
      </c>
    </row>
    <row r="701" spans="4:36" x14ac:dyDescent="0.3">
      <c r="D701" s="360"/>
      <c r="E701" s="384" t="s">
        <v>75</v>
      </c>
      <c r="F701" s="16"/>
      <c r="G701" s="16"/>
      <c r="H701" s="16"/>
      <c r="I701" s="720">
        <f>+K81</f>
        <v>48675</v>
      </c>
      <c r="J701" s="720"/>
      <c r="K701" s="16"/>
      <c r="L701" s="60">
        <f>+I701/$I$701</f>
        <v>1</v>
      </c>
      <c r="M701" s="385"/>
      <c r="N701" s="98"/>
      <c r="Q701" s="444"/>
      <c r="R701" s="6" t="s">
        <v>126</v>
      </c>
      <c r="S701" s="6"/>
      <c r="T701" s="6"/>
      <c r="U701" s="7">
        <v>1093</v>
      </c>
      <c r="V701" s="6"/>
      <c r="W701" s="7">
        <v>138546</v>
      </c>
      <c r="X701" s="6"/>
      <c r="Y701" s="7">
        <v>6770</v>
      </c>
      <c r="Z701" s="6"/>
      <c r="AA701" s="253">
        <f t="shared" si="82"/>
        <v>12700</v>
      </c>
      <c r="AB701" s="445"/>
      <c r="AJ701" s="1">
        <v>12700</v>
      </c>
    </row>
    <row r="702" spans="4:36" x14ac:dyDescent="0.3">
      <c r="D702" s="360"/>
      <c r="E702" s="384"/>
      <c r="F702" s="16"/>
      <c r="G702" s="16"/>
      <c r="H702" s="16"/>
      <c r="I702" s="16"/>
      <c r="J702" s="16"/>
      <c r="K702" s="16"/>
      <c r="L702" s="16"/>
      <c r="M702" s="385"/>
      <c r="N702" s="98"/>
      <c r="Q702" s="444"/>
      <c r="R702" s="6" t="s">
        <v>127</v>
      </c>
      <c r="S702" s="6"/>
      <c r="T702" s="6"/>
      <c r="U702" s="447">
        <v>1081</v>
      </c>
      <c r="V702" s="6"/>
      <c r="W702" s="447">
        <v>65337</v>
      </c>
      <c r="X702" s="6"/>
      <c r="Y702" s="447">
        <v>3108</v>
      </c>
      <c r="Z702" s="6"/>
      <c r="AA702" s="448">
        <f t="shared" si="82"/>
        <v>6100</v>
      </c>
      <c r="AB702" s="445"/>
      <c r="AJ702" s="439">
        <v>6100</v>
      </c>
    </row>
    <row r="703" spans="4:36" x14ac:dyDescent="0.3">
      <c r="D703" s="372"/>
      <c r="E703" s="15"/>
      <c r="F703" s="386" t="s">
        <v>100</v>
      </c>
      <c r="G703" s="386"/>
      <c r="H703" s="15"/>
      <c r="I703" s="721">
        <f>+I81</f>
        <v>36684</v>
      </c>
      <c r="J703" s="722"/>
      <c r="K703" s="15"/>
      <c r="L703" s="60">
        <f>+I703/$I$701</f>
        <v>0.75365177195685673</v>
      </c>
      <c r="M703" s="365"/>
      <c r="N703" s="98"/>
      <c r="Q703" s="444"/>
      <c r="R703" s="5" t="s">
        <v>31</v>
      </c>
      <c r="S703" s="6"/>
      <c r="T703" s="6"/>
      <c r="U703" s="253">
        <f>+W703/(AA703/100)</f>
        <v>1545.0521632402579</v>
      </c>
      <c r="V703" s="6"/>
      <c r="W703" s="253">
        <f>SUM(W693:W702)</f>
        <v>1007065</v>
      </c>
      <c r="X703" s="6"/>
      <c r="Y703" s="253">
        <f>SUM(Y693:Y702)</f>
        <v>71545</v>
      </c>
      <c r="Z703" s="6"/>
      <c r="AA703" s="253">
        <f>SUM(AA693:AA702)</f>
        <v>65180</v>
      </c>
      <c r="AB703" s="445"/>
      <c r="AJ703" s="56">
        <f>SUM(AJ693:AJ702)</f>
        <v>65180</v>
      </c>
    </row>
    <row r="704" spans="4:36" x14ac:dyDescent="0.3">
      <c r="D704" s="372"/>
      <c r="E704" s="15"/>
      <c r="F704" s="15" t="s">
        <v>76</v>
      </c>
      <c r="G704" s="15"/>
      <c r="H704" s="15"/>
      <c r="I704" s="723">
        <f>+I75</f>
        <v>2144</v>
      </c>
      <c r="J704" s="724"/>
      <c r="K704" s="15"/>
      <c r="L704" s="60">
        <f>+I704/$I$701</f>
        <v>4.4047252182845401E-2</v>
      </c>
      <c r="M704" s="365"/>
      <c r="N704" s="98"/>
      <c r="Q704" s="444"/>
      <c r="R704" s="5"/>
      <c r="S704" s="6"/>
      <c r="T704" s="6"/>
      <c r="U704" s="6"/>
      <c r="V704" s="6"/>
      <c r="W704" s="253"/>
      <c r="X704" s="6"/>
      <c r="Y704" s="253"/>
      <c r="Z704" s="6"/>
      <c r="AA704" s="6"/>
      <c r="AB704" s="445"/>
      <c r="AJ704" s="56"/>
    </row>
    <row r="705" spans="4:36" ht="15" thickBot="1" x14ac:dyDescent="0.35">
      <c r="D705" s="372"/>
      <c r="E705" s="709" t="s">
        <v>101</v>
      </c>
      <c r="F705" s="709"/>
      <c r="G705" s="709"/>
      <c r="H705" s="15"/>
      <c r="I705" s="710">
        <f>+I701-I703-I704</f>
        <v>9847</v>
      </c>
      <c r="J705" s="711"/>
      <c r="K705" s="387"/>
      <c r="L705" s="388">
        <f>+I705/$I$701</f>
        <v>0.20230097586029788</v>
      </c>
      <c r="M705" s="365"/>
      <c r="N705" s="98"/>
      <c r="Q705" s="444"/>
      <c r="R705" s="5" t="s">
        <v>57</v>
      </c>
      <c r="S705" s="6"/>
      <c r="T705" s="6"/>
      <c r="U705" s="7">
        <v>7441</v>
      </c>
      <c r="V705" s="6"/>
      <c r="W705" s="7">
        <f>+'Main Table'!H106</f>
        <v>3029734</v>
      </c>
      <c r="X705" s="6"/>
      <c r="Y705" s="7">
        <f>+'Main Table'!AA106</f>
        <v>129682</v>
      </c>
      <c r="Z705" s="6"/>
      <c r="AA705" s="253">
        <f>+AJ705</f>
        <v>333000</v>
      </c>
      <c r="AB705" s="445"/>
      <c r="AJ705" s="56">
        <v>333000</v>
      </c>
    </row>
    <row r="706" spans="4:36" ht="15.6" thickTop="1" thickBot="1" x14ac:dyDescent="0.35">
      <c r="D706" s="372"/>
      <c r="E706" s="389"/>
      <c r="F706" s="389"/>
      <c r="G706" s="389"/>
      <c r="H706" s="15"/>
      <c r="I706" s="390"/>
      <c r="J706" s="389"/>
      <c r="K706" s="387"/>
      <c r="L706" s="391"/>
      <c r="M706" s="365"/>
      <c r="N706" s="98"/>
      <c r="Q706" s="444"/>
      <c r="R706" s="5" t="s">
        <v>130</v>
      </c>
      <c r="S706" s="6"/>
      <c r="T706" s="6"/>
      <c r="U706" s="449"/>
      <c r="V706" s="6"/>
      <c r="W706" s="450">
        <f>+W703/W705</f>
        <v>0.33239386692033029</v>
      </c>
      <c r="X706" s="6"/>
      <c r="Y706" s="450">
        <f>+Y703/Y705</f>
        <v>0.55169568637127742</v>
      </c>
      <c r="Z706" s="6"/>
      <c r="AA706" s="450">
        <f>+AA703/AA705</f>
        <v>0.19573573573573574</v>
      </c>
      <c r="AB706" s="445"/>
      <c r="AJ706" s="440">
        <f>+AJ703/AJ705</f>
        <v>0.19573573573573574</v>
      </c>
    </row>
    <row r="707" spans="4:36" ht="15.6" thickTop="1" thickBot="1" x14ac:dyDescent="0.35">
      <c r="D707" s="392"/>
      <c r="E707" s="393"/>
      <c r="F707" s="393"/>
      <c r="G707" s="393"/>
      <c r="H707" s="393"/>
      <c r="I707" s="393"/>
      <c r="J707" s="393"/>
      <c r="K707" s="393"/>
      <c r="L707" s="393"/>
      <c r="M707" s="380"/>
      <c r="N707" s="98"/>
      <c r="Q707" s="451"/>
      <c r="R707" s="452"/>
      <c r="S707" s="452"/>
      <c r="T707" s="452"/>
      <c r="U707" s="452"/>
      <c r="V707" s="452"/>
      <c r="W707" s="452"/>
      <c r="X707" s="452"/>
      <c r="Y707" s="452"/>
      <c r="Z707" s="452"/>
      <c r="AA707" s="452"/>
      <c r="AB707" s="453"/>
    </row>
    <row r="711" spans="4:36" x14ac:dyDescent="0.3">
      <c r="F711" s="1">
        <v>1248371</v>
      </c>
    </row>
    <row r="712" spans="4:36" x14ac:dyDescent="0.3">
      <c r="W712" s="1"/>
    </row>
    <row r="713" spans="4:36" x14ac:dyDescent="0.3">
      <c r="F713">
        <v>700</v>
      </c>
    </row>
    <row r="714" spans="4:36" x14ac:dyDescent="0.3">
      <c r="F714" s="76">
        <f>+F713/F711</f>
        <v>5.6073074430597954E-4</v>
      </c>
    </row>
    <row r="716" spans="4:36" x14ac:dyDescent="0.3">
      <c r="F716" s="1">
        <v>60000</v>
      </c>
    </row>
    <row r="717" spans="4:36" x14ac:dyDescent="0.3">
      <c r="F717">
        <f>+F714*F716</f>
        <v>33.643844658358773</v>
      </c>
    </row>
    <row r="719" spans="4:36" x14ac:dyDescent="0.3">
      <c r="F719" s="1">
        <v>331000000</v>
      </c>
    </row>
    <row r="720" spans="4:36" x14ac:dyDescent="0.3">
      <c r="F720" s="56">
        <f>+W86</f>
        <v>811067</v>
      </c>
    </row>
    <row r="721" spans="6:6" x14ac:dyDescent="0.3">
      <c r="F721" s="57">
        <f>+F720/F719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05:G705"/>
    <mergeCell ref="I705:J705"/>
    <mergeCell ref="E691:M691"/>
    <mergeCell ref="I692:L692"/>
    <mergeCell ref="F694:G694"/>
    <mergeCell ref="E700:J700"/>
    <mergeCell ref="I701:J701"/>
    <mergeCell ref="I703:J703"/>
    <mergeCell ref="I704:J704"/>
    <mergeCell ref="H696:I696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2022-03-07T21:17:38Z</dcterms:modified>
</cp:coreProperties>
</file>