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k\Documents\excel\COVID-19\COVID 2022\"/>
    </mc:Choice>
  </mc:AlternateContent>
  <xr:revisionPtr revIDLastSave="0" documentId="8_{F1DE61AE-03F5-467C-B8B5-599EF2417B73}" xr6:coauthVersionLast="47" xr6:coauthVersionMax="47" xr10:uidLastSave="{00000000-0000-0000-0000-000000000000}"/>
  <bookViews>
    <workbookView xWindow="-108" yWindow="-108" windowWidth="30936" windowHeight="16896" activeTab="2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Table'!$A$1:$CJ$741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740" i="1" l="1"/>
  <c r="BK740" i="1"/>
  <c r="BC740" i="1"/>
  <c r="AY740" i="1"/>
  <c r="AU740" i="1"/>
  <c r="AQ740" i="1"/>
  <c r="AM740" i="1"/>
  <c r="AI740" i="1"/>
  <c r="W740" i="1"/>
  <c r="U740" i="1"/>
  <c r="M740" i="1"/>
  <c r="K740" i="1"/>
  <c r="BO739" i="1"/>
  <c r="BM739" i="1"/>
  <c r="BM740" i="1" s="1"/>
  <c r="BL739" i="1"/>
  <c r="BL740" i="1" s="1"/>
  <c r="BK739" i="1"/>
  <c r="BJ739" i="1"/>
  <c r="BJ740" i="1" s="1"/>
  <c r="BI739" i="1"/>
  <c r="BI740" i="1" s="1"/>
  <c r="BH739" i="1"/>
  <c r="BH740" i="1" s="1"/>
  <c r="BF739" i="1"/>
  <c r="BF740" i="1" s="1"/>
  <c r="BE739" i="1"/>
  <c r="BE740" i="1" s="1"/>
  <c r="BD739" i="1"/>
  <c r="BD740" i="1" s="1"/>
  <c r="BC739" i="1"/>
  <c r="BB739" i="1"/>
  <c r="BB740" i="1" s="1"/>
  <c r="BA739" i="1"/>
  <c r="BA740" i="1" s="1"/>
  <c r="AZ739" i="1"/>
  <c r="AZ740" i="1" s="1"/>
  <c r="AY739" i="1"/>
  <c r="AW739" i="1"/>
  <c r="AW740" i="1" s="1"/>
  <c r="AU739" i="1"/>
  <c r="AT739" i="1"/>
  <c r="AT740" i="1" s="1"/>
  <c r="AS739" i="1"/>
  <c r="AS740" i="1" s="1"/>
  <c r="AQ739" i="1"/>
  <c r="AP739" i="1"/>
  <c r="AP740" i="1" s="1"/>
  <c r="AO739" i="1"/>
  <c r="AO740" i="1" s="1"/>
  <c r="AN739" i="1"/>
  <c r="AN740" i="1" s="1"/>
  <c r="AM739" i="1"/>
  <c r="AL739" i="1"/>
  <c r="AL740" i="1" s="1"/>
  <c r="AK739" i="1"/>
  <c r="AK740" i="1" s="1"/>
  <c r="AJ739" i="1"/>
  <c r="AJ740" i="1" s="1"/>
  <c r="AI739" i="1"/>
  <c r="AH739" i="1"/>
  <c r="AH740" i="1" s="1"/>
  <c r="AG739" i="1"/>
  <c r="AG740" i="1" s="1"/>
  <c r="AF739" i="1"/>
  <c r="AF740" i="1" s="1"/>
  <c r="AD739" i="1"/>
  <c r="AD740" i="1" s="1"/>
  <c r="AB739" i="1"/>
  <c r="AB740" i="1" s="1"/>
  <c r="Y739" i="1"/>
  <c r="Y740" i="1" s="1"/>
  <c r="X739" i="1"/>
  <c r="X740" i="1" s="1"/>
  <c r="W739" i="1"/>
  <c r="V739" i="1"/>
  <c r="V740" i="1" s="1"/>
  <c r="U739" i="1"/>
  <c r="T739" i="1"/>
  <c r="T740" i="1" s="1"/>
  <c r="R739" i="1"/>
  <c r="R740" i="1" s="1"/>
  <c r="P739" i="1"/>
  <c r="P740" i="1" s="1"/>
  <c r="N739" i="1"/>
  <c r="N740" i="1" s="1"/>
  <c r="M739" i="1"/>
  <c r="L739" i="1"/>
  <c r="L740" i="1" s="1"/>
  <c r="K739" i="1"/>
  <c r="J739" i="1"/>
  <c r="J740" i="1" s="1"/>
  <c r="I739" i="1"/>
  <c r="I740" i="1" s="1"/>
  <c r="D739" i="1"/>
  <c r="D740" i="1" s="1"/>
  <c r="BW733" i="1"/>
  <c r="BN733" i="1" s="1"/>
  <c r="BN739" i="1" s="1"/>
  <c r="BN740" i="1" s="1"/>
  <c r="BE733" i="1"/>
  <c r="BP733" i="1" s="1"/>
  <c r="BR733" i="1" s="1"/>
  <c r="BA733" i="1"/>
  <c r="AL733" i="1"/>
  <c r="AR733" i="1" s="1"/>
  <c r="AR739" i="1" s="1"/>
  <c r="AR740" i="1" s="1"/>
  <c r="AA733" i="1"/>
  <c r="AE733" i="1" s="1"/>
  <c r="AE739" i="1" s="1"/>
  <c r="AE740" i="1" s="1"/>
  <c r="Z733" i="1"/>
  <c r="Z739" i="1" s="1"/>
  <c r="Z740" i="1" s="1"/>
  <c r="V733" i="1"/>
  <c r="Q733" i="1"/>
  <c r="S733" i="1" s="1"/>
  <c r="S739" i="1" s="1"/>
  <c r="S740" i="1" s="1"/>
  <c r="N733" i="1"/>
  <c r="J733" i="1"/>
  <c r="H733" i="1"/>
  <c r="AV733" i="1" s="1"/>
  <c r="AV739" i="1" s="1"/>
  <c r="AV740" i="1" s="1"/>
  <c r="I20" i="3"/>
  <c r="B733" i="1"/>
  <c r="B734" i="1" s="1"/>
  <c r="B735" i="1" s="1"/>
  <c r="B736" i="1" s="1"/>
  <c r="BE732" i="1"/>
  <c r="BA732" i="1"/>
  <c r="AL732" i="1"/>
  <c r="AR732" i="1" s="1"/>
  <c r="Z732" i="1"/>
  <c r="Q732" i="1"/>
  <c r="N732" i="1"/>
  <c r="U687" i="3"/>
  <c r="U688" i="3" s="1"/>
  <c r="U689" i="3" s="1"/>
  <c r="U690" i="3" s="1"/>
  <c r="BQ739" i="1"/>
  <c r="BQ740" i="1" s="1"/>
  <c r="BE731" i="1"/>
  <c r="BA731" i="1"/>
  <c r="AL731" i="1"/>
  <c r="Z731" i="1"/>
  <c r="Q731" i="1"/>
  <c r="N731" i="1"/>
  <c r="BE730" i="1"/>
  <c r="BA730" i="1"/>
  <c r="AL730" i="1"/>
  <c r="Z730" i="1"/>
  <c r="Q730" i="1"/>
  <c r="N730" i="1"/>
  <c r="BE729" i="1"/>
  <c r="BA729" i="1"/>
  <c r="AL729" i="1"/>
  <c r="AR729" i="1" s="1"/>
  <c r="Z729" i="1"/>
  <c r="Q729" i="1"/>
  <c r="N729" i="1"/>
  <c r="BE728" i="1"/>
  <c r="BA728" i="1"/>
  <c r="AL728" i="1"/>
  <c r="AR728" i="1" s="1"/>
  <c r="Z728" i="1"/>
  <c r="Q728" i="1"/>
  <c r="N728" i="1"/>
  <c r="BE727" i="1"/>
  <c r="BA727" i="1"/>
  <c r="AL727" i="1"/>
  <c r="AR727" i="1" s="1"/>
  <c r="Z727" i="1"/>
  <c r="Q727" i="1"/>
  <c r="N727" i="1"/>
  <c r="U740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E740" i="2"/>
  <c r="I733" i="2"/>
  <c r="G733" i="2"/>
  <c r="K733" i="2"/>
  <c r="E733" i="2"/>
  <c r="W734" i="2"/>
  <c r="S734" i="2"/>
  <c r="K734" i="2"/>
  <c r="C734" i="2"/>
  <c r="C735" i="2" s="1"/>
  <c r="C736" i="2" s="1"/>
  <c r="C737" i="2" s="1"/>
  <c r="S733" i="2"/>
  <c r="S732" i="2"/>
  <c r="K732" i="2"/>
  <c r="Q732" i="2" s="1"/>
  <c r="S731" i="2"/>
  <c r="K731" i="2"/>
  <c r="Q731" i="2" s="1"/>
  <c r="S730" i="2"/>
  <c r="K730" i="2"/>
  <c r="S729" i="2"/>
  <c r="K729" i="2"/>
  <c r="Q729" i="2" s="1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BG724" i="1" s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Q723" i="2" s="1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AA739" i="1" l="1"/>
  <c r="AA740" i="1" s="1"/>
  <c r="H739" i="1"/>
  <c r="H740" i="1" s="1"/>
  <c r="Q739" i="1"/>
  <c r="Q740" i="1" s="1"/>
  <c r="BP739" i="1"/>
  <c r="BP740" i="1" s="1"/>
  <c r="AX733" i="1"/>
  <c r="AX739" i="1" s="1"/>
  <c r="AX740" i="1" s="1"/>
  <c r="BG733" i="1"/>
  <c r="BG739" i="1" s="1"/>
  <c r="BG740" i="1" s="1"/>
  <c r="AC733" i="1"/>
  <c r="AC739" i="1" s="1"/>
  <c r="AC740" i="1" s="1"/>
  <c r="O733" i="1"/>
  <c r="O739" i="1" s="1"/>
  <c r="O740" i="1" s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Q734" i="2"/>
  <c r="M734" i="2"/>
  <c r="Q724" i="2"/>
  <c r="Q730" i="2"/>
  <c r="Q721" i="2"/>
  <c r="Q725" i="2"/>
  <c r="Q733" i="2"/>
  <c r="Q728" i="2"/>
  <c r="M733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BE712" i="1" l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CA684" i="1" s="1"/>
  <c r="AL684" i="1"/>
  <c r="AR684" i="1" s="1"/>
  <c r="Z684" i="1"/>
  <c r="Q684" i="1"/>
  <c r="S691" i="1" s="1"/>
  <c r="N684" i="1"/>
  <c r="N742" i="1" s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W742" i="1"/>
  <c r="D742" i="1"/>
  <c r="CG681" i="1" l="1"/>
  <c r="Q690" i="2"/>
  <c r="CG678" i="1"/>
  <c r="CG682" i="1"/>
  <c r="CG683" i="1"/>
  <c r="CG679" i="1"/>
  <c r="CG680" i="1"/>
  <c r="CG684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831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93" i="1" s="1"/>
  <c r="CG662" i="1"/>
  <c r="CG665" i="1"/>
  <c r="CG673" i="1"/>
  <c r="S675" i="1"/>
  <c r="S682" i="1"/>
  <c r="S677" i="1"/>
  <c r="BG677" i="1"/>
  <c r="BA744" i="1"/>
  <c r="BE744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BG744" i="1" l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830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739" i="1"/>
  <c r="BU740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739" i="1"/>
  <c r="BV740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K475" i="1" s="1"/>
  <c r="BM475" i="1" s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G470" i="1" l="1"/>
  <c r="BK474" i="1"/>
  <c r="BM474" i="1" s="1"/>
  <c r="BK476" i="1"/>
  <c r="BM476" i="1" s="1"/>
  <c r="BG471" i="1"/>
  <c r="CL865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711" i="3"/>
  <c r="AJ709" i="3"/>
  <c r="AJ712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829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751" i="1"/>
  <c r="D750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830" i="1"/>
  <c r="BG850" i="1"/>
  <c r="BG851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850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V740" i="2"/>
  <c r="S357" i="2"/>
  <c r="AP865" i="1"/>
  <c r="BP851" i="1"/>
  <c r="BG852" i="1" s="1"/>
  <c r="BN848" i="1"/>
  <c r="BP848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829" i="1"/>
  <c r="BP829" i="1" s="1"/>
  <c r="BP831" i="1"/>
  <c r="BP832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852" i="1"/>
  <c r="BG853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849" i="1"/>
  <c r="BP849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853" i="1" l="1"/>
  <c r="BY853" i="1" s="1"/>
  <c r="Q358" i="2"/>
  <c r="M357" i="2"/>
  <c r="U357" i="2"/>
  <c r="M358" i="2"/>
  <c r="CL859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833" i="1" l="1"/>
  <c r="BG857" i="1"/>
  <c r="BP856" i="1"/>
  <c r="BP858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824" i="1"/>
  <c r="N826" i="1" s="1"/>
  <c r="N827" i="1" l="1"/>
  <c r="D827" i="1" s="1"/>
  <c r="N828" i="1"/>
  <c r="N829" i="1"/>
  <c r="D828" i="1" l="1"/>
  <c r="D829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815" i="1"/>
  <c r="BG815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s="1"/>
  <c r="Q247" i="2" l="1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760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745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739" i="1"/>
  <c r="G740" i="1" s="1"/>
  <c r="F739" i="1"/>
  <c r="F740" i="1" s="1"/>
  <c r="E739" i="1"/>
  <c r="E740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763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S221" i="1" s="1"/>
  <c r="Q220" i="1"/>
  <c r="Q219" i="1"/>
  <c r="Q218" i="1"/>
  <c r="Q217" i="1"/>
  <c r="Q216" i="1"/>
  <c r="Q215" i="1"/>
  <c r="Q214" i="1"/>
  <c r="Q213" i="1"/>
  <c r="S213" i="1" s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05" i="1" l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760" i="1" l="1"/>
  <c r="AR759" i="1"/>
  <c r="AP759" i="1"/>
  <c r="AR758" i="1"/>
  <c r="AP758" i="1"/>
  <c r="AV758" i="1" l="1"/>
  <c r="AV759" i="1"/>
  <c r="AV760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804" i="1"/>
  <c r="N214" i="1"/>
  <c r="N204" i="1"/>
  <c r="BA803" i="1" s="1"/>
  <c r="N174" i="1"/>
  <c r="BA802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803" i="1" l="1"/>
  <c r="BE803" i="1" s="1"/>
  <c r="Q218" i="2"/>
  <c r="BC804" i="1"/>
  <c r="BE804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772" i="1"/>
  <c r="H772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791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744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742" i="1"/>
  <c r="BK745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792" i="1"/>
  <c r="AP793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787" i="1"/>
  <c r="H788" i="1"/>
  <c r="J788" i="1" s="1"/>
  <c r="H789" i="1"/>
  <c r="J789" i="1" s="1"/>
  <c r="S154" i="2"/>
  <c r="M156" i="2" l="1"/>
  <c r="Q156" i="2"/>
  <c r="O789" i="1"/>
  <c r="AI154" i="1"/>
  <c r="AI161" i="1"/>
  <c r="BK160" i="1"/>
  <c r="BM160" i="1" s="1"/>
  <c r="AR154" i="1"/>
  <c r="BG154" i="1"/>
  <c r="U155" i="2"/>
  <c r="J787" i="1"/>
  <c r="J794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790" i="1"/>
  <c r="AA789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BK157" i="1" s="1"/>
  <c r="BM157" i="1" s="1"/>
  <c r="AL151" i="1"/>
  <c r="AR151" i="1" s="1"/>
  <c r="Q151" i="1"/>
  <c r="S158" i="1" s="1"/>
  <c r="AR152" i="1" l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726" i="3"/>
  <c r="F727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765" i="1" l="1"/>
  <c r="AR757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764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769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756" i="1" s="1"/>
  <c r="AH113" i="1"/>
  <c r="AP756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756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776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763" i="1"/>
  <c r="AP757" i="1" s="1"/>
  <c r="AV757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801" i="1"/>
  <c r="BC802" i="1" s="1"/>
  <c r="BE802" i="1" s="1"/>
  <c r="BE813" i="1"/>
  <c r="BE817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804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813" i="1" s="1"/>
  <c r="AL113" i="1"/>
  <c r="K114" i="2"/>
  <c r="V578" i="1" l="1"/>
  <c r="BA817" i="1"/>
  <c r="BC815" i="1"/>
  <c r="BG813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708" i="3"/>
  <c r="AA707" i="3"/>
  <c r="AA706" i="3"/>
  <c r="AA705" i="3"/>
  <c r="AA704" i="3"/>
  <c r="AA703" i="3"/>
  <c r="AA702" i="3"/>
  <c r="AA701" i="3"/>
  <c r="AA700" i="3"/>
  <c r="AA699" i="3"/>
  <c r="Y709" i="3"/>
  <c r="W709" i="3"/>
  <c r="S107" i="2"/>
  <c r="V621" i="1" l="1"/>
  <c r="V622" i="1" s="1"/>
  <c r="V623" i="1" s="1"/>
  <c r="V624" i="1" s="1"/>
  <c r="V625" i="1" s="1"/>
  <c r="V626" i="1" s="1"/>
  <c r="V627" i="1" s="1"/>
  <c r="V628" i="1" s="1"/>
  <c r="AA709" i="3"/>
  <c r="AA712" i="3" s="1"/>
  <c r="Q109" i="2"/>
  <c r="M109" i="2"/>
  <c r="BG107" i="1"/>
  <c r="U108" i="2"/>
  <c r="M108" i="2"/>
  <c r="BE106" i="1"/>
  <c r="BA106" i="1"/>
  <c r="AL106" i="1"/>
  <c r="AR106" i="1" s="1"/>
  <c r="K107" i="2"/>
  <c r="Q108" i="2" s="1"/>
  <c r="V629" i="1" l="1"/>
  <c r="U709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M93" i="2"/>
  <c r="Q93" i="2"/>
  <c r="BG91" i="1"/>
  <c r="U92" i="2"/>
  <c r="S91" i="2"/>
  <c r="BE90" i="1" l="1"/>
  <c r="BA90" i="1"/>
  <c r="BK96" i="1" s="1"/>
  <c r="BM96" i="1" s="1"/>
  <c r="AL90" i="1"/>
  <c r="AR90" i="1" s="1"/>
  <c r="K91" i="2"/>
  <c r="Q92" i="2" l="1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S54" i="1" l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Q90" i="2" l="1"/>
  <c r="M90" i="2"/>
  <c r="BG88" i="1"/>
  <c r="U89" i="2"/>
  <c r="S88" i="2"/>
  <c r="BE87" i="1" l="1"/>
  <c r="BA87" i="1"/>
  <c r="AL87" i="1"/>
  <c r="AR87" i="1" s="1"/>
  <c r="K88" i="2"/>
  <c r="Q89" i="2" l="1"/>
  <c r="M89" i="2"/>
  <c r="BG87" i="1"/>
  <c r="U88" i="2"/>
  <c r="S87" i="2"/>
  <c r="K87" i="2"/>
  <c r="Q88" i="2" s="1"/>
  <c r="BE86" i="1"/>
  <c r="BA86" i="1"/>
  <c r="AL86" i="1"/>
  <c r="AR86" i="1" s="1"/>
  <c r="U87" i="2" l="1"/>
  <c r="M88" i="2"/>
  <c r="BG86" i="1"/>
  <c r="S86" i="2"/>
  <c r="BE85" i="1" l="1"/>
  <c r="BA85" i="1"/>
  <c r="AL85" i="1"/>
  <c r="AR85" i="1" s="1"/>
  <c r="K86" i="2"/>
  <c r="Q87" i="2" l="1"/>
  <c r="M87" i="2"/>
  <c r="BG85" i="1"/>
  <c r="U86" i="2"/>
  <c r="S85" i="2"/>
  <c r="K85" i="2" l="1"/>
  <c r="BE84" i="1"/>
  <c r="BA84" i="1"/>
  <c r="AL84" i="1"/>
  <c r="AR84" i="1" s="1"/>
  <c r="Q86" i="2" l="1"/>
  <c r="M86" i="2"/>
  <c r="U85" i="2"/>
  <c r="BG84" i="1"/>
  <c r="BE83" i="1" l="1"/>
  <c r="BA83" i="1"/>
  <c r="AL83" i="1"/>
  <c r="AR83" i="1" s="1"/>
  <c r="S84" i="2"/>
  <c r="K84" i="2"/>
  <c r="F720" i="3"/>
  <c r="F723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755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755" i="1"/>
  <c r="AV755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710" i="3" l="1"/>
  <c r="I707" i="3"/>
  <c r="L707" i="3" s="1"/>
  <c r="I78" i="3"/>
  <c r="I80" i="3" s="1"/>
  <c r="I77" i="3"/>
  <c r="BE64" i="1"/>
  <c r="BA64" i="1"/>
  <c r="AL64" i="1"/>
  <c r="AR64" i="1" s="1"/>
  <c r="K65" i="2"/>
  <c r="Y19" i="3"/>
  <c r="Q66" i="2" l="1"/>
  <c r="M66" i="2"/>
  <c r="L710" i="3"/>
  <c r="I79" i="3"/>
  <c r="I81" i="3" s="1"/>
  <c r="I82" i="3" s="1"/>
  <c r="BG64" i="1"/>
  <c r="U65" i="2"/>
  <c r="S64" i="2"/>
  <c r="N81" i="3" l="1"/>
  <c r="N82" i="3" s="1"/>
  <c r="I709" i="3"/>
  <c r="L709" i="3" s="1"/>
  <c r="K64" i="2"/>
  <c r="BE63" i="1"/>
  <c r="BA63" i="1"/>
  <c r="AL63" i="1"/>
  <c r="AR63" i="1" s="1"/>
  <c r="Y18" i="3"/>
  <c r="Q65" i="2" l="1"/>
  <c r="M65" i="2"/>
  <c r="I711" i="3"/>
  <c r="U64" i="2"/>
  <c r="BG63" i="1"/>
  <c r="L700" i="3" l="1"/>
  <c r="L711" i="3"/>
  <c r="L699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752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800" i="1"/>
  <c r="B803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754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762" i="1"/>
  <c r="AR764" i="1" s="1"/>
  <c r="AV764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754" i="1"/>
  <c r="AV754" i="1" s="1"/>
  <c r="BA760" i="1" s="1"/>
  <c r="BA761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738" i="2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C738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U605" i="3" l="1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U609" i="3" l="1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U612" i="3" l="1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U621" i="3" l="1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U625" i="3" l="1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U629" i="3" l="1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U635" i="3" l="1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U639" i="3" l="1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U642" i="3" l="1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U645" i="3" l="1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U648" i="3" l="1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U652" i="3" l="1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U655" i="3" l="1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U659" i="3" l="1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U662" i="3" l="1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U667" i="3" l="1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U670" i="3" l="1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U675" i="3" l="1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U679" i="3" l="1"/>
  <c r="U680" i="3" s="1"/>
  <c r="U681" i="3" s="1"/>
  <c r="U682" i="3" s="1"/>
  <c r="U683" i="3" s="1"/>
  <c r="U684" i="3" s="1"/>
  <c r="U685" i="3" s="1"/>
  <c r="U686" i="3" s="1"/>
  <c r="U691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B574" i="1" l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B580" i="1" l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B583" i="1" l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B587" i="1" l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B590" i="1" l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B594" i="1" l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B601" i="1" l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B604" i="1" l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B608" i="1" l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B612" i="1" l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B615" i="1" l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B618" i="1" l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B623" i="1" l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B627" i="1" l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631" i="1" l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711" i="3"/>
  <c r="Y712" i="3" s="1"/>
  <c r="O92" i="1"/>
  <c r="H93" i="1"/>
  <c r="J93" i="1"/>
  <c r="AC92" i="1"/>
  <c r="AV92" i="1"/>
  <c r="B635" i="1" l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637" i="1" l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642" i="1" l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645" i="1" l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B650" i="1" l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B653" i="1" l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658" i="1" l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662" i="1" l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665" i="1" l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B669" i="1" l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B673" i="1" l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B676" i="1" l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680" i="1" l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682" i="1" l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711" i="3"/>
  <c r="W712" i="3" s="1"/>
  <c r="AC106" i="1"/>
  <c r="B684" i="1" l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691" i="1" l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694" i="1" l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699" i="1" l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737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W186" i="1" l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W187" i="1" l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W189" i="1" l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N189" i="1" l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W191" i="1" l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W192" i="1" l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N192" i="1" l="1"/>
  <c r="AX192" i="1"/>
  <c r="BW193" i="1"/>
  <c r="BP177" i="1"/>
  <c r="BR176" i="1"/>
  <c r="AE157" i="1"/>
  <c r="AA158" i="1"/>
  <c r="AC126" i="1"/>
  <c r="J127" i="1"/>
  <c r="H127" i="1"/>
  <c r="O126" i="1"/>
  <c r="AV126" i="1"/>
  <c r="BW194" i="1" l="1"/>
  <c r="BN193" i="1"/>
  <c r="AX193" i="1"/>
  <c r="BR177" i="1"/>
  <c r="BP178" i="1"/>
  <c r="AA159" i="1"/>
  <c r="AE158" i="1"/>
  <c r="AV127" i="1"/>
  <c r="H128" i="1"/>
  <c r="J128" i="1"/>
  <c r="O127" i="1"/>
  <c r="AC127" i="1"/>
  <c r="BW195" i="1" l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W197" i="1" l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W198" i="1" l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W199" i="1" l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N199" i="1" l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773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826" i="1" s="1"/>
  <c r="O173" i="1"/>
  <c r="AV173" i="1"/>
  <c r="AC173" i="1"/>
  <c r="BE826" i="1" l="1"/>
  <c r="BA848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848" i="1" l="1"/>
  <c r="BP826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848" i="1" l="1"/>
  <c r="CA848" i="1" s="1"/>
  <c r="BC848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839" i="1" s="1"/>
  <c r="BA827" i="1" s="1"/>
  <c r="J235" i="1"/>
  <c r="O234" i="1"/>
  <c r="AC234" i="1"/>
  <c r="BE827" i="1" l="1"/>
  <c r="BA849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827" i="1" l="1"/>
  <c r="BE849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849" i="1" l="1"/>
  <c r="BC849" i="1"/>
  <c r="BC853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753" i="1"/>
  <c r="AV269" i="1"/>
  <c r="H754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841" i="1"/>
  <c r="BA828" i="1" s="1"/>
  <c r="BA832" i="1" s="1"/>
  <c r="BR836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834" i="1"/>
  <c r="AA403" i="1"/>
  <c r="AA404" i="1" s="1"/>
  <c r="AE402" i="1"/>
  <c r="BE828" i="1"/>
  <c r="BA850" i="1"/>
  <c r="BA851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835" i="1"/>
  <c r="AA405" i="1"/>
  <c r="AE404" i="1"/>
  <c r="AE403" i="1"/>
  <c r="BE832" i="1"/>
  <c r="BE850" i="1"/>
  <c r="BP828" i="1"/>
  <c r="AC329" i="1"/>
  <c r="J330" i="1"/>
  <c r="H330" i="1"/>
  <c r="AV329" i="1"/>
  <c r="O329" i="1"/>
  <c r="BE852" i="1" l="1"/>
  <c r="BA853" i="1"/>
  <c r="BE853" i="1" s="1"/>
  <c r="BR853" i="1" s="1"/>
  <c r="CL854" i="1" s="1"/>
  <c r="BE851" i="1"/>
  <c r="BC850" i="1"/>
  <c r="AX439" i="1"/>
  <c r="BW440" i="1"/>
  <c r="BW441" i="1" s="1"/>
  <c r="BN439" i="1"/>
  <c r="BR424" i="1"/>
  <c r="BP425" i="1"/>
  <c r="BP426" i="1" s="1"/>
  <c r="AE405" i="1"/>
  <c r="AA406" i="1"/>
  <c r="AA407" i="1" s="1"/>
  <c r="BR850" i="1"/>
  <c r="D832" i="1"/>
  <c r="AH580" i="1" s="1"/>
  <c r="BG832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851" i="1"/>
  <c r="BC851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832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736" i="1"/>
  <c r="BW737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852" i="1"/>
  <c r="CL868" i="1" s="1"/>
  <c r="CL870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856" i="1"/>
  <c r="BC856" i="1" s="1"/>
  <c r="CL856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2" i="1" l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R712" i="1" l="1"/>
  <c r="BP713" i="1"/>
  <c r="BP714" i="1" s="1"/>
  <c r="AE696" i="1"/>
  <c r="AA697" i="1"/>
  <c r="O552" i="1"/>
  <c r="J553" i="1"/>
  <c r="H553" i="1"/>
  <c r="AV552" i="1"/>
  <c r="AC552" i="1"/>
  <c r="BR714" i="1" l="1"/>
  <c r="BP715" i="1"/>
  <c r="BR713" i="1"/>
  <c r="AE697" i="1"/>
  <c r="AA698" i="1"/>
  <c r="AA699" i="1" s="1"/>
  <c r="AV553" i="1"/>
  <c r="H554" i="1"/>
  <c r="O553" i="1"/>
  <c r="J554" i="1"/>
  <c r="AC553" i="1"/>
  <c r="BR715" i="1" l="1"/>
  <c r="BP716" i="1"/>
  <c r="AE699" i="1"/>
  <c r="AA700" i="1"/>
  <c r="AE698" i="1"/>
  <c r="H555" i="1"/>
  <c r="J555" i="1"/>
  <c r="AV554" i="1"/>
  <c r="O554" i="1"/>
  <c r="AC554" i="1"/>
  <c r="BR716" i="1" l="1"/>
  <c r="BP717" i="1"/>
  <c r="AE700" i="1"/>
  <c r="AA701" i="1"/>
  <c r="AA702" i="1" s="1"/>
  <c r="AA703" i="1" s="1"/>
  <c r="AV555" i="1"/>
  <c r="J556" i="1"/>
  <c r="H556" i="1"/>
  <c r="O555" i="1"/>
  <c r="AC555" i="1"/>
  <c r="BR717" i="1" l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R718" i="1" l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R720" i="1" l="1"/>
  <c r="BP721" i="1"/>
  <c r="BR719" i="1"/>
  <c r="AE707" i="1"/>
  <c r="AA708" i="1"/>
  <c r="AV558" i="1"/>
  <c r="H559" i="1"/>
  <c r="J559" i="1"/>
  <c r="O558" i="1"/>
  <c r="AC558" i="1"/>
  <c r="BR721" i="1" l="1"/>
  <c r="BP722" i="1"/>
  <c r="AE708" i="1"/>
  <c r="AA709" i="1"/>
  <c r="J560" i="1"/>
  <c r="H560" i="1"/>
  <c r="O559" i="1"/>
  <c r="AV559" i="1"/>
  <c r="AC559" i="1"/>
  <c r="BR722" i="1" l="1"/>
  <c r="BP723" i="1"/>
  <c r="BP724" i="1" s="1"/>
  <c r="AE709" i="1"/>
  <c r="AA710" i="1"/>
  <c r="AA711" i="1" s="1"/>
  <c r="AV560" i="1"/>
  <c r="H561" i="1"/>
  <c r="J561" i="1"/>
  <c r="O560" i="1"/>
  <c r="AC560" i="1"/>
  <c r="BR724" i="1" l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R725" i="1" l="1"/>
  <c r="BP726" i="1"/>
  <c r="AE712" i="1"/>
  <c r="AA713" i="1"/>
  <c r="AA714" i="1" s="1"/>
  <c r="AV562" i="1"/>
  <c r="J563" i="1"/>
  <c r="H563" i="1"/>
  <c r="O562" i="1"/>
  <c r="AC562" i="1"/>
  <c r="BR726" i="1" l="1"/>
  <c r="BP727" i="1"/>
  <c r="AE714" i="1"/>
  <c r="AA715" i="1"/>
  <c r="AE713" i="1"/>
  <c r="AV563" i="1"/>
  <c r="J564" i="1"/>
  <c r="H564" i="1"/>
  <c r="O563" i="1"/>
  <c r="AC563" i="1"/>
  <c r="BR727" i="1" l="1"/>
  <c r="BP728" i="1"/>
  <c r="BP729" i="1" s="1"/>
  <c r="AE715" i="1"/>
  <c r="AA716" i="1"/>
  <c r="H565" i="1"/>
  <c r="J565" i="1"/>
  <c r="AV564" i="1"/>
  <c r="O564" i="1"/>
  <c r="AC564" i="1"/>
  <c r="BR729" i="1" l="1"/>
  <c r="BP730" i="1"/>
  <c r="BR728" i="1"/>
  <c r="AE716" i="1"/>
  <c r="AA717" i="1"/>
  <c r="O565" i="1"/>
  <c r="J566" i="1"/>
  <c r="H566" i="1"/>
  <c r="AV565" i="1"/>
  <c r="AC565" i="1"/>
  <c r="BR730" i="1" l="1"/>
  <c r="BP731" i="1"/>
  <c r="AA718" i="1"/>
  <c r="AE717" i="1"/>
  <c r="O566" i="1"/>
  <c r="H567" i="1"/>
  <c r="J567" i="1"/>
  <c r="AV566" i="1"/>
  <c r="AC566" i="1"/>
  <c r="BR731" i="1" l="1"/>
  <c r="BP732" i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R732" i="1" l="1"/>
  <c r="AA721" i="1"/>
  <c r="AE720" i="1"/>
  <c r="AE719" i="1"/>
  <c r="AV568" i="1"/>
  <c r="J569" i="1"/>
  <c r="H569" i="1"/>
  <c r="O568" i="1"/>
  <c r="AC568" i="1"/>
  <c r="AE721" i="1" l="1"/>
  <c r="AA722" i="1"/>
  <c r="H570" i="1"/>
  <c r="J570" i="1"/>
  <c r="AV569" i="1"/>
  <c r="O569" i="1"/>
  <c r="AC569" i="1"/>
  <c r="AE722" i="1" l="1"/>
  <c r="AA723" i="1"/>
  <c r="AA724" i="1" s="1"/>
  <c r="J571" i="1"/>
  <c r="H571" i="1"/>
  <c r="AV570" i="1"/>
  <c r="O570" i="1"/>
  <c r="AC570" i="1"/>
  <c r="AE724" i="1" l="1"/>
  <c r="AA725" i="1"/>
  <c r="AE723" i="1"/>
  <c r="AV571" i="1"/>
  <c r="H572" i="1"/>
  <c r="J572" i="1"/>
  <c r="O571" i="1"/>
  <c r="AC571" i="1"/>
  <c r="AE725" i="1" l="1"/>
  <c r="AA726" i="1"/>
  <c r="H573" i="1"/>
  <c r="J573" i="1"/>
  <c r="AV572" i="1"/>
  <c r="O572" i="1"/>
  <c r="AC572" i="1"/>
  <c r="AA527" i="3"/>
  <c r="AA525" i="3"/>
  <c r="AA526" i="3"/>
  <c r="AA524" i="3"/>
  <c r="AE726" i="1" l="1"/>
  <c r="AA727" i="1"/>
  <c r="AV573" i="1"/>
  <c r="J574" i="1"/>
  <c r="H574" i="1"/>
  <c r="O573" i="1"/>
  <c r="AC573" i="1"/>
  <c r="AE727" i="1" l="1"/>
  <c r="AA728" i="1"/>
  <c r="AA729" i="1" s="1"/>
  <c r="AV574" i="1"/>
  <c r="H575" i="1"/>
  <c r="J575" i="1"/>
  <c r="O574" i="1"/>
  <c r="AC574" i="1"/>
  <c r="AE729" i="1" l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AA731" i="1" l="1"/>
  <c r="AE730" i="1"/>
  <c r="AV576" i="1"/>
  <c r="J577" i="1"/>
  <c r="H577" i="1"/>
  <c r="O576" i="1"/>
  <c r="AC576" i="1"/>
  <c r="AA732" i="1" l="1"/>
  <c r="AE731" i="1"/>
  <c r="AV577" i="1"/>
  <c r="J578" i="1"/>
  <c r="H578" i="1"/>
  <c r="O577" i="1"/>
  <c r="AC577" i="1"/>
  <c r="I21" i="3" l="1"/>
  <c r="I35" i="3" s="1"/>
  <c r="AJ21" i="2"/>
  <c r="AD49" i="2"/>
  <c r="AD51" i="2" s="1"/>
  <c r="AD53" i="2" s="1"/>
  <c r="AD55" i="2" s="1"/>
  <c r="AD57" i="2" s="1"/>
  <c r="AE732" i="1"/>
  <c r="AV578" i="1"/>
  <c r="J579" i="1"/>
  <c r="H579" i="1"/>
  <c r="O578" i="1"/>
  <c r="AC578" i="1"/>
  <c r="J580" i="1" l="1"/>
  <c r="H580" i="1"/>
  <c r="AV579" i="1"/>
  <c r="O579" i="1"/>
  <c r="AC579" i="1"/>
  <c r="O580" i="1" l="1"/>
  <c r="H581" i="1"/>
  <c r="J581" i="1"/>
  <c r="AV580" i="1"/>
  <c r="AC580" i="1"/>
  <c r="J582" i="1" l="1"/>
  <c r="H582" i="1"/>
  <c r="AV581" i="1"/>
  <c r="O581" i="1"/>
  <c r="AC581" i="1"/>
  <c r="AA535" i="3"/>
  <c r="AA536" i="3"/>
  <c r="AA534" i="3"/>
  <c r="H583" i="1" l="1"/>
  <c r="J583" i="1"/>
  <c r="O582" i="1"/>
  <c r="AV582" i="1"/>
  <c r="AC582" i="1"/>
  <c r="O583" i="1" l="1"/>
  <c r="J584" i="1"/>
  <c r="H584" i="1"/>
  <c r="AV583" i="1"/>
  <c r="AC583" i="1"/>
  <c r="AV584" i="1" l="1"/>
  <c r="H585" i="1"/>
  <c r="J585" i="1"/>
  <c r="O584" i="1"/>
  <c r="AC584" i="1"/>
  <c r="O585" i="1" l="1"/>
  <c r="J586" i="1"/>
  <c r="H586" i="1"/>
  <c r="AV585" i="1"/>
  <c r="AC585" i="1"/>
  <c r="AA541" i="3"/>
  <c r="AA538" i="3"/>
  <c r="AA540" i="3"/>
  <c r="AA537" i="3"/>
  <c r="J587" i="1" l="1"/>
  <c r="H587" i="1"/>
  <c r="O586" i="1"/>
  <c r="AV586" i="1"/>
  <c r="AC586" i="1"/>
  <c r="O587" i="1" l="1"/>
  <c r="J588" i="1"/>
  <c r="H588" i="1"/>
  <c r="AV587" i="1"/>
  <c r="AC587" i="1"/>
  <c r="AV588" i="1" l="1"/>
  <c r="J589" i="1"/>
  <c r="H589" i="1"/>
  <c r="O588" i="1"/>
  <c r="AC588" i="1"/>
  <c r="J590" i="1" l="1"/>
  <c r="H590" i="1"/>
  <c r="O589" i="1"/>
  <c r="AV589" i="1"/>
  <c r="AC589" i="1"/>
  <c r="AA543" i="3"/>
  <c r="AA544" i="3"/>
  <c r="AA542" i="3"/>
  <c r="AV590" i="1" l="1"/>
  <c r="J591" i="1"/>
  <c r="H591" i="1"/>
  <c r="O590" i="1"/>
  <c r="AC590" i="1"/>
  <c r="O591" i="1" l="1"/>
  <c r="H592" i="1"/>
  <c r="J592" i="1"/>
  <c r="AV591" i="1"/>
  <c r="AC591" i="1"/>
  <c r="O592" i="1" l="1"/>
  <c r="J593" i="1"/>
  <c r="H593" i="1"/>
  <c r="AV592" i="1"/>
  <c r="AC592" i="1"/>
  <c r="AA548" i="3"/>
  <c r="AA546" i="3"/>
  <c r="AA547" i="3"/>
  <c r="AA545" i="3"/>
  <c r="J594" i="1" l="1"/>
  <c r="H594" i="1"/>
  <c r="O593" i="1"/>
  <c r="AV593" i="1"/>
  <c r="AC593" i="1"/>
  <c r="O594" i="1" l="1"/>
  <c r="J595" i="1"/>
  <c r="H595" i="1"/>
  <c r="AV594" i="1"/>
  <c r="AC594" i="1"/>
  <c r="O595" i="1" l="1"/>
  <c r="J596" i="1"/>
  <c r="H596" i="1"/>
  <c r="AV595" i="1"/>
  <c r="AC595" i="1"/>
  <c r="AV596" i="1" l="1"/>
  <c r="J597" i="1"/>
  <c r="H597" i="1"/>
  <c r="O596" i="1"/>
  <c r="AC596" i="1"/>
  <c r="AA553" i="3"/>
  <c r="AA554" i="3"/>
  <c r="AA551" i="3"/>
  <c r="AA552" i="3"/>
  <c r="AA550" i="3"/>
  <c r="AA549" i="3"/>
  <c r="O597" i="1" l="1"/>
  <c r="J598" i="1"/>
  <c r="AV597" i="1"/>
  <c r="H598" i="1"/>
  <c r="AC597" i="1"/>
  <c r="AV598" i="1" l="1"/>
  <c r="J599" i="1"/>
  <c r="H599" i="1"/>
  <c r="O598" i="1"/>
  <c r="AC598" i="1"/>
  <c r="AV599" i="1" l="1"/>
  <c r="H600" i="1"/>
  <c r="J600" i="1"/>
  <c r="O599" i="1"/>
  <c r="AC599" i="1"/>
  <c r="H601" i="1" l="1"/>
  <c r="J601" i="1"/>
  <c r="O600" i="1"/>
  <c r="AV600" i="1"/>
  <c r="AC600" i="1"/>
  <c r="O601" i="1" l="1"/>
  <c r="J602" i="1"/>
  <c r="H602" i="1"/>
  <c r="AV601" i="1"/>
  <c r="AC601" i="1"/>
  <c r="J603" i="1" l="1"/>
  <c r="H603" i="1"/>
  <c r="O602" i="1"/>
  <c r="AV602" i="1"/>
  <c r="AC602" i="1"/>
  <c r="J604" i="1" l="1"/>
  <c r="H604" i="1"/>
  <c r="AV603" i="1"/>
  <c r="O603" i="1"/>
  <c r="AC603" i="1"/>
  <c r="AA557" i="3"/>
  <c r="AA558" i="3"/>
  <c r="AV604" i="1" l="1"/>
  <c r="J605" i="1"/>
  <c r="H605" i="1"/>
  <c r="O604" i="1"/>
  <c r="AC604" i="1"/>
  <c r="AA555" i="3"/>
  <c r="AA556" i="3"/>
  <c r="AV605" i="1" l="1"/>
  <c r="H606" i="1"/>
  <c r="J606" i="1"/>
  <c r="O605" i="1"/>
  <c r="AC605" i="1"/>
  <c r="AA561" i="3"/>
  <c r="AA559" i="3"/>
  <c r="AC606" i="1" l="1"/>
  <c r="J607" i="1"/>
  <c r="H607" i="1"/>
  <c r="O606" i="1"/>
  <c r="AV606" i="1"/>
  <c r="AA560" i="3"/>
  <c r="J608" i="1" l="1"/>
  <c r="H608" i="1"/>
  <c r="O607" i="1"/>
  <c r="AV607" i="1"/>
  <c r="AC607" i="1"/>
  <c r="O608" i="1" l="1"/>
  <c r="AV608" i="1"/>
  <c r="J609" i="1"/>
  <c r="H609" i="1"/>
  <c r="AC608" i="1"/>
  <c r="O609" i="1" l="1"/>
  <c r="H610" i="1"/>
  <c r="J610" i="1"/>
  <c r="AV609" i="1"/>
  <c r="AC609" i="1"/>
  <c r="O610" i="1" l="1"/>
  <c r="AV610" i="1"/>
  <c r="J611" i="1"/>
  <c r="H611" i="1"/>
  <c r="AC610" i="1"/>
  <c r="AA565" i="3"/>
  <c r="AA563" i="3"/>
  <c r="AA564" i="3"/>
  <c r="AA562" i="3"/>
  <c r="J612" i="1" l="1"/>
  <c r="H612" i="1"/>
  <c r="O611" i="1"/>
  <c r="AV611" i="1"/>
  <c r="AC611" i="1"/>
  <c r="O612" i="1" l="1"/>
  <c r="J613" i="1"/>
  <c r="H613" i="1"/>
  <c r="AV612" i="1"/>
  <c r="AC612" i="1"/>
  <c r="O613" i="1" l="1"/>
  <c r="J614" i="1"/>
  <c r="H614" i="1"/>
  <c r="AV613" i="1"/>
  <c r="AC613" i="1"/>
  <c r="J615" i="1" l="1"/>
  <c r="H615" i="1"/>
  <c r="O614" i="1"/>
  <c r="AV614" i="1"/>
  <c r="AC614" i="1"/>
  <c r="AA567" i="3"/>
  <c r="AA568" i="3"/>
  <c r="AA566" i="3"/>
  <c r="J616" i="1" l="1"/>
  <c r="H616" i="1"/>
  <c r="O615" i="1"/>
  <c r="AV615" i="1"/>
  <c r="AC615" i="1"/>
  <c r="O616" i="1" l="1"/>
  <c r="J617" i="1"/>
  <c r="H617" i="1"/>
  <c r="AV616" i="1"/>
  <c r="AC616" i="1"/>
  <c r="J618" i="1" l="1"/>
  <c r="H618" i="1"/>
  <c r="O617" i="1"/>
  <c r="AV617" i="1"/>
  <c r="AC617" i="1"/>
  <c r="AA572" i="3"/>
  <c r="AA570" i="3"/>
  <c r="AA571" i="3"/>
  <c r="AA569" i="3"/>
  <c r="O618" i="1" l="1"/>
  <c r="J619" i="1"/>
  <c r="H619" i="1"/>
  <c r="AV618" i="1"/>
  <c r="AC618" i="1"/>
  <c r="AV619" i="1" l="1"/>
  <c r="J620" i="1"/>
  <c r="H620" i="1"/>
  <c r="O619" i="1"/>
  <c r="AC619" i="1"/>
  <c r="O620" i="1" l="1"/>
  <c r="J621" i="1"/>
  <c r="H621" i="1"/>
  <c r="AV620" i="1"/>
  <c r="AC620" i="1"/>
  <c r="AA574" i="3"/>
  <c r="AA575" i="3"/>
  <c r="AA573" i="3"/>
  <c r="J622" i="1" l="1"/>
  <c r="H622" i="1"/>
  <c r="O621" i="1"/>
  <c r="AV621" i="1"/>
  <c r="AC621" i="1"/>
  <c r="O622" i="1" l="1"/>
  <c r="H623" i="1"/>
  <c r="J623" i="1"/>
  <c r="AV622" i="1"/>
  <c r="AC622" i="1"/>
  <c r="O623" i="1" l="1"/>
  <c r="H624" i="1"/>
  <c r="J624" i="1"/>
  <c r="AV623" i="1"/>
  <c r="AC623" i="1"/>
  <c r="AV624" i="1" l="1"/>
  <c r="H625" i="1"/>
  <c r="J625" i="1"/>
  <c r="O624" i="1"/>
  <c r="AC624" i="1"/>
  <c r="AA583" i="3"/>
  <c r="AA584" i="3"/>
  <c r="AA581" i="3"/>
  <c r="AA582" i="3"/>
  <c r="AA580" i="3"/>
  <c r="AA578" i="3"/>
  <c r="AA579" i="3"/>
  <c r="J626" i="1" l="1"/>
  <c r="H626" i="1"/>
  <c r="O625" i="1"/>
  <c r="AV625" i="1"/>
  <c r="AC625" i="1"/>
  <c r="AA577" i="3"/>
  <c r="AA576" i="3"/>
  <c r="AC626" i="1" l="1"/>
  <c r="J627" i="1"/>
  <c r="AV626" i="1"/>
  <c r="H627" i="1"/>
  <c r="O626" i="1"/>
  <c r="O627" i="1" l="1"/>
  <c r="H628" i="1"/>
  <c r="J628" i="1"/>
  <c r="AV627" i="1"/>
  <c r="AC627" i="1"/>
  <c r="AC628" i="1" l="1"/>
  <c r="H629" i="1"/>
  <c r="J629" i="1"/>
  <c r="O628" i="1"/>
  <c r="AV628" i="1"/>
  <c r="J630" i="1" l="1"/>
  <c r="H630" i="1"/>
  <c r="AV629" i="1"/>
  <c r="O629" i="1"/>
  <c r="AC629" i="1"/>
  <c r="H631" i="1" l="1"/>
  <c r="J631" i="1"/>
  <c r="AV630" i="1"/>
  <c r="O630" i="1"/>
  <c r="AC630" i="1"/>
  <c r="O631" i="1" l="1"/>
  <c r="J632" i="1"/>
  <c r="H632" i="1"/>
  <c r="AV631" i="1"/>
  <c r="AC631" i="1"/>
  <c r="AC632" i="1" l="1"/>
  <c r="J633" i="1"/>
  <c r="H633" i="1"/>
  <c r="AV632" i="1"/>
  <c r="O632" i="1"/>
  <c r="AA589" i="3"/>
  <c r="AA586" i="3"/>
  <c r="AA587" i="3"/>
  <c r="AA585" i="3"/>
  <c r="O633" i="1" l="1"/>
  <c r="J634" i="1"/>
  <c r="H634" i="1"/>
  <c r="AV633" i="1"/>
  <c r="AC633" i="1"/>
  <c r="AA588" i="3"/>
  <c r="H635" i="1" l="1"/>
  <c r="J635" i="1"/>
  <c r="O634" i="1"/>
  <c r="AV634" i="1"/>
  <c r="AC634" i="1"/>
  <c r="AV635" i="1" l="1"/>
  <c r="H636" i="1"/>
  <c r="J636" i="1"/>
  <c r="O635" i="1"/>
  <c r="AC635" i="1"/>
  <c r="J637" i="1" l="1"/>
  <c r="H637" i="1"/>
  <c r="O636" i="1"/>
  <c r="AV636" i="1"/>
  <c r="AC636" i="1"/>
  <c r="J638" i="1" l="1"/>
  <c r="O637" i="1"/>
  <c r="AV637" i="1"/>
  <c r="H638" i="1"/>
  <c r="AC637" i="1"/>
  <c r="AA591" i="3"/>
  <c r="AA590" i="3"/>
  <c r="AV638" i="1" l="1"/>
  <c r="J639" i="1"/>
  <c r="H639" i="1"/>
  <c r="O638" i="1"/>
  <c r="AC638" i="1"/>
  <c r="O639" i="1" l="1"/>
  <c r="AV639" i="1"/>
  <c r="H640" i="1"/>
  <c r="J640" i="1"/>
  <c r="AC639" i="1"/>
  <c r="AA595" i="3"/>
  <c r="AA596" i="3"/>
  <c r="AA593" i="3"/>
  <c r="AA594" i="3"/>
  <c r="AA592" i="3"/>
  <c r="H641" i="1" l="1"/>
  <c r="J641" i="1"/>
  <c r="O640" i="1"/>
  <c r="AV640" i="1"/>
  <c r="AC640" i="1"/>
  <c r="J642" i="1" l="1"/>
  <c r="H642" i="1"/>
  <c r="O641" i="1"/>
  <c r="AV641" i="1"/>
  <c r="AC641" i="1"/>
  <c r="J643" i="1" l="1"/>
  <c r="AV642" i="1"/>
  <c r="H643" i="1"/>
  <c r="O642" i="1"/>
  <c r="AC642" i="1"/>
  <c r="J644" i="1" l="1"/>
  <c r="H644" i="1"/>
  <c r="AV643" i="1"/>
  <c r="O643" i="1"/>
  <c r="AC643" i="1"/>
  <c r="AV644" i="1" l="1"/>
  <c r="J645" i="1"/>
  <c r="H645" i="1"/>
  <c r="O644" i="1"/>
  <c r="AC644" i="1"/>
  <c r="AA603" i="3"/>
  <c r="AA604" i="3"/>
  <c r="AA601" i="3"/>
  <c r="AA602" i="3"/>
  <c r="AA598" i="3"/>
  <c r="AA599" i="3"/>
  <c r="J646" i="1" l="1"/>
  <c r="H646" i="1"/>
  <c r="O645" i="1"/>
  <c r="AV645" i="1"/>
  <c r="AC645" i="1"/>
  <c r="O646" i="1" l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J653" i="1" l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AV663" i="1"/>
  <c r="AC663" i="1"/>
  <c r="H665" i="1" l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I23" i="3" s="1"/>
  <c r="I25" i="3" s="1"/>
  <c r="I27" i="3" s="1"/>
  <c r="AV719" i="1"/>
  <c r="O719" i="1"/>
  <c r="AC719" i="1"/>
  <c r="N27" i="3" l="1"/>
  <c r="N28" i="3" s="1"/>
  <c r="I34" i="3"/>
  <c r="O720" i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I32" i="3" l="1"/>
  <c r="AF21" i="2"/>
  <c r="O732" i="1"/>
  <c r="AV732" i="1"/>
  <c r="AC732" i="1"/>
  <c r="L34" i="3" l="1"/>
  <c r="I36" i="3"/>
  <c r="W688" i="3" s="1"/>
  <c r="AA688" i="3" s="1"/>
  <c r="L35" i="3"/>
  <c r="L32" i="3"/>
  <c r="I28" i="3"/>
  <c r="L36" i="3" l="1"/>
  <c r="AA687" i="3"/>
  <c r="Y350" i="3" l="1"/>
  <c r="Y12" i="3"/>
  <c r="Y121" i="3"/>
  <c r="Y244" i="3"/>
  <c r="Y214" i="3"/>
</calcChain>
</file>

<file path=xl/sharedStrings.xml><?xml version="1.0" encoding="utf-8"?>
<sst xmlns="http://schemas.openxmlformats.org/spreadsheetml/2006/main" count="393" uniqueCount="190">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</sst>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10" fillId="12" borderId="0" xfId="0" applyFont="1" applyFill="1" applyAlignment="1">
      <alignment horizontal="left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Alignment="1">
      <alignment horizontal="center" wrapText="1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Table'!$BA$843:$BA$847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Table'!$AS$848:$AT$853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Table'!$BA$848:$BA$853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Table'!$BC$843:$BC$847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Table'!$AS$848:$AT$853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Table'!$BC$848:$BC$853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Table'!$BJ$843:$BJ$847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Table'!$AS$848:$AT$853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Table'!$BJ$848:$BJ$852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Table'!$BK$843:$BK$847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Table'!$AS$848:$AT$853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Table'!$BK$848:$BK$852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Table'!$BL$843:$BL$847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Table'!$AS$848:$AT$853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Table'!$BL$848:$BL$852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Table'!$BM$843:$BM$847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Table'!$AS$848:$AT$853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Table'!$BM$848:$BM$852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Table'!$BP$843:$BP$847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Table'!$AS$848:$AT$853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Table'!$BP$848:$BP$853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Table'!$AU$843:$AU$847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Table'!$AU$848:$AU$853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Table'!$AV$843:$AV$847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Table'!$AV$848:$AV$852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Table'!$AW$843:$AW$847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Table'!$AW$848:$AW$852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Table'!$AX$843:$AX$847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Table'!$AX$848:$AX$852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Table'!$AY$843:$AY$847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Table'!$AY$848:$AY$852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Table'!$AZ$843:$AZ$847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Table'!$AZ$848:$AZ$852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Table'!$BB$843:$BB$847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Table'!$BB$848:$BB$852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Table'!$BD$843:$BD$847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Table'!$BD$848:$BD$852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Table'!$BE$843:$BE$847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Table'!$BE$848:$BE$852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Table'!$BF$843:$BF$847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Table'!$BF$848:$BF$852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Table'!$BG$843:$BG$847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Table'!$BG$848:$BG$852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Table'!$BH$843:$BH$847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Table'!$BH$848:$BH$852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Table'!$BI$843:$BI$847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Table'!$BI$848:$BI$852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Table'!$BN$843:$BN$847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Table'!$BN$848:$BN$852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Table'!$BO$843:$BO$847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Table'!$BO$848:$BO$852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Table'!$BQ$843:$BQ$847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Table'!$BQ$848:$BQ$852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Table'!$BR$843:$BR$847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Table'!$BR$848:$BR$852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Table'!$BS$843:$BS$847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Table'!$BS$848:$BS$852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Table'!$BT$843:$BT$847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Table'!$BR$848:$BR$853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Table'!$BU$843:$BU$847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Table'!$BU$848:$BU$852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Table'!$BV$843:$BV$847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Table'!$AS$848:$AT$853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Table'!$BV$848:$BV$852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752</xdr:row>
      <xdr:rowOff>99060</xdr:rowOff>
    </xdr:from>
    <xdr:to>
      <xdr:col>22</xdr:col>
      <xdr:colOff>312420</xdr:colOff>
      <xdr:row>753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752</xdr:row>
      <xdr:rowOff>129540</xdr:rowOff>
    </xdr:from>
    <xdr:to>
      <xdr:col>23</xdr:col>
      <xdr:colOff>68580</xdr:colOff>
      <xdr:row>753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770</xdr:row>
      <xdr:rowOff>125730</xdr:rowOff>
    </xdr:from>
    <xdr:to>
      <xdr:col>54</xdr:col>
      <xdr:colOff>213360</xdr:colOff>
      <xdr:row>785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860</xdr:row>
      <xdr:rowOff>91440</xdr:rowOff>
    </xdr:from>
    <xdr:to>
      <xdr:col>76</xdr:col>
      <xdr:colOff>472440</xdr:colOff>
      <xdr:row>883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864</xdr:row>
      <xdr:rowOff>60960</xdr:rowOff>
    </xdr:from>
    <xdr:to>
      <xdr:col>76</xdr:col>
      <xdr:colOff>60960</xdr:colOff>
      <xdr:row>864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L884"/>
  <sheetViews>
    <sheetView topLeftCell="A705" zoomScaleNormal="100" workbookViewId="0">
      <selection activeCell="O726" sqref="O726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2.66406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0.109375" bestFit="1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08" t="s">
        <v>5</v>
      </c>
      <c r="C1" s="608"/>
      <c r="D1" s="608"/>
    </row>
    <row r="2" spans="2:90" ht="15.6" x14ac:dyDescent="0.3">
      <c r="B2" s="608" t="s">
        <v>6</v>
      </c>
      <c r="C2" s="608"/>
      <c r="D2" s="608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3" t="s">
        <v>13</v>
      </c>
      <c r="C3" s="613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09" t="s">
        <v>11</v>
      </c>
      <c r="K4" s="610"/>
      <c r="L4" s="610"/>
      <c r="M4" s="610"/>
      <c r="N4" s="610"/>
      <c r="O4" s="610"/>
      <c r="P4" s="610"/>
      <c r="Q4" s="610"/>
      <c r="R4" s="610"/>
      <c r="S4" s="610"/>
      <c r="T4" s="610"/>
      <c r="U4" s="610"/>
      <c r="V4" s="610"/>
      <c r="W4" s="610"/>
      <c r="X4" s="610"/>
      <c r="Y4" s="610"/>
      <c r="Z4" s="610"/>
      <c r="AA4" s="610"/>
      <c r="AB4" s="610"/>
      <c r="AC4" s="610"/>
      <c r="AD4" s="11"/>
      <c r="AE4" s="282"/>
      <c r="AF4" s="404"/>
      <c r="AG4" s="404"/>
      <c r="AH4" s="404"/>
      <c r="AI4" s="404"/>
      <c r="AJ4" s="12"/>
      <c r="AL4" s="625" t="s">
        <v>14</v>
      </c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6"/>
      <c r="BU4" s="62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4" t="s">
        <v>12</v>
      </c>
      <c r="G6" s="614"/>
      <c r="H6" s="614"/>
      <c r="I6" s="614"/>
      <c r="J6" s="614"/>
      <c r="K6" s="614"/>
      <c r="L6" s="614"/>
      <c r="M6" s="292"/>
      <c r="N6" s="499"/>
      <c r="O6" s="292"/>
      <c r="P6" s="293"/>
      <c r="Q6" s="620" t="s">
        <v>111</v>
      </c>
      <c r="R6" s="614"/>
      <c r="S6" s="614"/>
      <c r="T6" s="614"/>
      <c r="U6" s="621"/>
      <c r="V6" s="3"/>
      <c r="W6" s="8" t="s">
        <v>7</v>
      </c>
      <c r="X6" s="30"/>
      <c r="Y6" s="615">
        <v>1.2500000000000001E-2</v>
      </c>
      <c r="Z6" s="615"/>
      <c r="AA6" s="615"/>
      <c r="AB6" s="615"/>
      <c r="AC6" s="615"/>
      <c r="AD6" s="615"/>
      <c r="AE6" s="615"/>
      <c r="AF6" s="615"/>
      <c r="AG6" s="615"/>
      <c r="AH6" s="615"/>
      <c r="AI6" s="615"/>
      <c r="AJ6" s="616"/>
      <c r="AK6" s="3"/>
      <c r="AL6" s="631" t="s">
        <v>25</v>
      </c>
      <c r="AM6" s="632"/>
      <c r="AN6" s="632"/>
      <c r="AO6" s="632"/>
      <c r="AP6" s="632"/>
      <c r="AQ6" s="632"/>
      <c r="AR6" s="632"/>
      <c r="AS6" s="632"/>
      <c r="AT6" s="632"/>
      <c r="AU6" s="632"/>
      <c r="AV6" s="632"/>
      <c r="AW6" s="632"/>
      <c r="AX6" s="632"/>
      <c r="AY6" s="633"/>
      <c r="AZ6" s="3"/>
      <c r="BA6" s="634" t="s">
        <v>7</v>
      </c>
      <c r="BB6" s="604"/>
      <c r="BC6" s="604"/>
      <c r="BD6" s="85"/>
      <c r="BE6" s="628" t="s">
        <v>24</v>
      </c>
      <c r="BF6" s="628"/>
      <c r="BG6" s="628"/>
      <c r="BH6" s="628"/>
      <c r="BI6" s="628"/>
      <c r="BJ6" s="628"/>
      <c r="BK6" s="628"/>
      <c r="BL6" s="628"/>
      <c r="BM6" s="628"/>
      <c r="BN6" s="628"/>
      <c r="BO6" s="628"/>
      <c r="BP6" s="628"/>
      <c r="BQ6" s="628"/>
      <c r="BR6" s="604"/>
      <c r="BS6" s="604"/>
      <c r="BT6" s="604"/>
      <c r="BU6" s="629"/>
      <c r="BV6" s="3"/>
    </row>
    <row r="7" spans="2:90" ht="16.2" x14ac:dyDescent="0.3">
      <c r="D7" s="611" t="s">
        <v>20</v>
      </c>
      <c r="E7" s="612"/>
      <c r="F7" s="612"/>
      <c r="G7" s="612"/>
      <c r="H7" s="612"/>
      <c r="I7" s="612"/>
      <c r="J7" s="612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7" t="s">
        <v>33</v>
      </c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9"/>
      <c r="AK7" s="3"/>
      <c r="AL7" s="611" t="s">
        <v>68</v>
      </c>
      <c r="AM7" s="612"/>
      <c r="AN7" s="612"/>
      <c r="AO7" s="612"/>
      <c r="AP7" s="612"/>
      <c r="AQ7" s="612"/>
      <c r="AR7" s="612"/>
      <c r="AS7" s="612"/>
      <c r="AT7" s="612"/>
      <c r="AU7" s="612"/>
      <c r="AV7" s="612"/>
      <c r="AW7" s="612"/>
      <c r="AX7" s="612"/>
      <c r="AY7" s="630"/>
      <c r="BA7" s="611" t="s">
        <v>23</v>
      </c>
      <c r="BB7" s="612"/>
      <c r="BC7" s="612"/>
      <c r="BD7" s="612"/>
      <c r="BE7" s="612"/>
      <c r="BF7" s="612"/>
      <c r="BG7" s="612"/>
      <c r="BH7" s="612"/>
      <c r="BI7" s="612"/>
      <c r="BJ7" s="612"/>
      <c r="BK7" s="612"/>
      <c r="BL7" s="612"/>
      <c r="BM7" s="612"/>
      <c r="BN7" s="612"/>
      <c r="BO7" s="612"/>
      <c r="BP7" s="612"/>
      <c r="BQ7" s="612"/>
      <c r="BR7" s="612"/>
      <c r="BS7" s="612"/>
      <c r="BT7" s="612"/>
      <c r="BU7" s="630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623" t="s">
        <v>1</v>
      </c>
      <c r="BB8" s="624"/>
      <c r="BC8" s="624"/>
      <c r="BD8" s="63"/>
      <c r="BE8" s="624" t="s">
        <v>22</v>
      </c>
      <c r="BF8" s="624"/>
      <c r="BG8" s="624"/>
      <c r="BH8" s="624"/>
      <c r="BI8" s="635"/>
      <c r="BJ8" s="636" t="s">
        <v>111</v>
      </c>
      <c r="BK8" s="637"/>
      <c r="BL8" s="637"/>
      <c r="BM8" s="638"/>
      <c r="BN8" s="623" t="s">
        <v>22</v>
      </c>
      <c r="BO8" s="624"/>
      <c r="BP8" s="624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SUM(D102:D738)</f>
        <v>68413287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SUM(D109:D745)</f>
        <v>108361473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SUM(D116:D752)</f>
        <v>108813148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SUM(D123:D762)</f>
        <v>439418278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SUM(D124:D763)</f>
        <v>439356559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SUM(D125:D764)</f>
        <v>439298210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SUM(D126:D765)</f>
        <v>439232722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SUM(D127:D766)</f>
        <v>439166674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SUM(D128:D767)</f>
        <v>439094679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SUM(D129:D768)</f>
        <v>516021291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SUM(D130:D769)</f>
        <v>515946304.23262841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SUM(D131:D770)</f>
        <v>515883045.23262841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SUM(D132:D771)</f>
        <v>846817766.23262835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SUM(D133:D772)</f>
        <v>891108887.23262835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SUM(D134:D773)</f>
        <v>891041408.30462837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SUM(D135:D774)</f>
        <v>890969441.30462837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SUM(D136:D775)</f>
        <v>890899998.34662843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SUM(D137:D776)</f>
        <v>891822964.34662843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SUM(D138:D777)</f>
        <v>891755551.34662843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SUM(D139:D778)</f>
        <v>891699421.34662843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SUM(D140:D779)</f>
        <v>891637850.34662843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SUM(D141:D780)</f>
        <v>891573121.34662843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SUM(D142:D781)</f>
        <v>891506200.34662843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SUM(D143:D782)</f>
        <v>891437631.34662843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SUM(D144:D783)</f>
        <v>891366548.34662843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SUM(D145:D784)</f>
        <v>891308007.34662843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SUM(D146:D785)</f>
        <v>891258969.34662843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SUM(D147:D786)</f>
        <v>891210323.34662843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SUM(D148:D787)</f>
        <v>891155759.34662843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SUM(D149:D788)</f>
        <v>891100611.34662843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SUM(D150:D789)</f>
        <v>891041901.34662843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SUM(D151:D790)</f>
        <v>890978655.34662843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SUM(D152:D791)</f>
        <v>890924456.34662843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SUM(D153:D792)</f>
        <v>890876607.34662843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SUM(D154:D793)</f>
        <v>890826807.34662843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SUM(D155:D794)</f>
        <v>890772288.34662843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SUM(D156:D795)</f>
        <v>890717943.34662843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SUM(D157:D796)</f>
        <v>890662579.34662843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SUM(D158:D797)</f>
        <v>890601979.34662843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SUM(D159:D798)</f>
        <v>890548456.34662843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SUM(D160:D799)</f>
        <v>890511613.34662843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SUM(D161:D800)</f>
        <v>890471001.34662843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SUM(D162:D801)</f>
        <v>890427002.34662843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SUM(D163:D802)</f>
        <v>890382029.34662843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SUM(D164:D803)</f>
        <v>890336672.34662843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SUM(D165:D804)</f>
        <v>890286191.34662843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SUM(D166:D805)</f>
        <v>890242362.34662843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SUM(D167:D806)</f>
        <v>890209644.34662843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SUM(D168:D807)</f>
        <v>890168160.34662843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SUM(D169:D808)</f>
        <v>890128062.34662843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SUM(D170:D809)</f>
        <v>890083425.34662843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SUM(D171:D810)</f>
        <v>890037419.34662843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SUM(D172:D811)</f>
        <v>889987818.34662843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SUM(D173:D812)</f>
        <v>889945158.34662843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SUM(D174:D813)</f>
        <v>889911177.34662843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SUM(D175:D814)</f>
        <v>889872617.34662843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SUM(D176:D815)</f>
        <v>889830638.34662843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SUM(D177:D816)</f>
        <v>889789427.34662843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SUM(D178:D817)</f>
        <v>889743963.34662843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SUM(D179:D818)</f>
        <v>889691114.34662843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SUM(D180:D819)</f>
        <v>889649022.34662843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SUM(D181:D820)</f>
        <v>889617912.34662843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SUM(D182:D824)</f>
        <v>889592492.34662843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SUM(D183:D825)</f>
        <v>889564053.34662843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SUM(D184:D826)</f>
        <v>889528810.34662843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SUM(D185:D827)</f>
        <v>923204285.06091416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SUM(D186:D828)</f>
        <v>974014827.91805696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SUM(D187:D829)</f>
        <v>1042546974.4894855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SUM(D188:D831)</f>
        <v>1042515117.4894855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SUM(D189:D832)</f>
        <v>1220062321.060914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SUM(D190:D836)</f>
        <v>1220025874.060914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SUM(D191:D837)</f>
        <v>1219985720.060914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SUM(D192:D838)</f>
        <v>1219939425.060914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SUM(D193:D839)</f>
        <v>1219888080.060914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SUM(D194:D840)</f>
        <v>1219844467.060914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SUM(D195:D841)</f>
        <v>1219811081.060914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SUM(D196:D847)</f>
        <v>1219774277.060914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SUM(D197:D848)</f>
        <v>1219738581.060914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SUM(D198:D849)</f>
        <v>1219696965.060914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SUM(D199:D850)</f>
        <v>1219651610.060914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SUM(D200:D852)</f>
        <v>1219597981.060914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SUM(D201:D854)</f>
        <v>1219554775.060914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SUM(D202:D855)</f>
        <v>1219520993.060914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SUM(D203:D856)</f>
        <v>1219483575.060914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SUM(D204:D857)</f>
        <v>1219439348.060914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SUM(D205:D858)</f>
        <v>1219398419.060914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SUM(D206:D859)</f>
        <v>1219351030.060914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SUM(D207:D860)</f>
        <v>1219299627.060914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SUM(D208:D861)</f>
        <v>1219250702.060914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SUM(D209:D862)</f>
        <v>1219216636.060914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SUM(D210:D863)</f>
        <v>1219178919.060914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SUM(D211:D864)</f>
        <v>1219134251.060914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SUM(D212:D865)</f>
        <v>1219084893.060914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SUM(D213:D866)</f>
        <v>1219027575.060914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SUM(D214:D867)</f>
        <v>1218966592.060914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SUM(D215:D868)</f>
        <v>1218912357.060914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SUM(D216:D869)</f>
        <v>1218870422.060914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SUM(D217:D870)</f>
        <v>1218824631.060914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SUM(D218:D871)</f>
        <v>1218773097.060914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SUM(D219:D872)</f>
        <v>1218713404.060914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SUM(D220:D873)</f>
        <v>1218647275.060914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SUM(D221:D874)</f>
        <v>1218575588.060914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SUM(D222:D875)</f>
        <v>1218521356.060914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SUM(D223:D876)</f>
        <v>1218476415.060914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SUM(D224:D877)</f>
        <v>1218419088.060914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SUM(D225:D878)</f>
        <v>1218357016.060914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SUM(D226:D879)</f>
        <v>1218293353.060914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SUM(D227:D880)</f>
        <v>1218219052.060914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SUM(D228:D881)</f>
        <v>1218137638.060914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SUM(D229:D882)</f>
        <v>1218058189.060914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SUM(D230:D883)</f>
        <v>1217997300.060914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SUM(D231:D884)</f>
        <v>1217927459.060914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SUM(D232:D885)</f>
        <v>1217852387.060914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SUM(D233:D886)</f>
        <v>1217770806.060914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SUM(D234:D887)</f>
        <v>1217679276.060914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SUM(D235:D888)</f>
        <v>1217577815.060914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SUM(D236:D889)</f>
        <v>1217491522.060914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SUM(D237:D890)</f>
        <v>1217420201.060914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SUM(D238:D891)</f>
        <v>1217331296.060914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SUM(D239:D892)</f>
        <v>1217236829.060914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SUM(D240:D893)</f>
        <v>1217128440.060914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SUM(D241:D894)</f>
        <v>1217010121.060914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SUM(D242:D895)</f>
        <v>1216877580.060914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SUM(D243:D896)</f>
        <v>1216753190.060914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SUM(D244:D897)</f>
        <v>1216650464.060914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SUM(D245:D898)</f>
        <v>1216524775.060914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SUM(D246:D899)</f>
        <v>1216389122.060914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SUM(D247:D900)</f>
        <v>1216246216.060914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SUM(D248:D901)</f>
        <v>1216084675.060914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SUM(D249:D902)</f>
        <v>1215901148.060914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SUM(D250:D903)</f>
        <v>1215743895.060914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SUM(D251:D904)</f>
        <v>1215605646.060914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SUM(D252:D905)</f>
        <v>1215443497.060914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SUM(D253:D906)</f>
        <v>1215286236.060914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SUM(D254:D907)</f>
        <v>1215112468.060914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SUM(D255:D908)</f>
        <v>1214920282.060914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SUM(D256:D909)</f>
        <v>1214716103.060914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SUM(D257:D910)</f>
        <v>1214543264.060914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SUM(D258:D911)</f>
        <v>1214406637.060914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SUM(D259:D912)</f>
        <v>1214234337.060914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SUM(D260:D913)</f>
        <v>1214057255.060914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SUM(D261:D914)</f>
        <v>1213876352.060914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SUM(D262:D915)</f>
        <v>1213768289.060914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SUM(D263:D916)</f>
        <v>1213604277.060914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SUM(D264:D917)</f>
        <v>1213460904.060914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SUM(D265:D918)</f>
        <v>1213322716.060914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SUM(D266:D919)</f>
        <v>1213161148.060914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SUM(D267:D920)</f>
        <v>1212978872.060914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SUM(D268:D921)</f>
        <v>1212775135.060914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SUM(D269:D922)</f>
        <v>1212556559.060914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SUM(D270:D923)</f>
        <v>1212321287.060914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SUM(D271:D924)</f>
        <v>1212108804.060914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SUM(D272:D925)</f>
        <v>1211926025.060914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SUM(D273:D926)</f>
        <v>1211725940.060914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SUM(D274:D927)</f>
        <v>1211516184.060914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SUM(D275:D928)</f>
        <v>1211289231.060914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SUM(D276:D929)</f>
        <v>1211061917.060914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SUM(D277:D930)</f>
        <v>1210815156.060914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SUM(D278:D931)</f>
        <v>1210594858.060914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SUM(D279:D932)</f>
        <v>1210406957.060914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SUM(D280:D933)</f>
        <v>1210207225.060914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SUM(D281:D934)</f>
        <v>1210007190.060914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SUM(D282:D935)</f>
        <v>1209757017.060914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SUM(D283:D936)</f>
        <v>1209519145.060914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SUM(D284:D937)</f>
        <v>1209264465.060914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SUM(D285:D938)</f>
        <v>1209074815.060914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SUM(D286:D939)</f>
        <v>1208886535.060914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SUM(D287:D940)</f>
        <v>1208686426.060914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SUM(D288:D941)</f>
        <v>1208487346.060914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SUM(D289:D942)</f>
        <v>1208255004.060914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SUM(D290:D943)</f>
        <v>1208061974.060914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SUM(D291:D944)</f>
        <v>1207963134.060914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SUM(D292:D945)</f>
        <v>1207802530.060914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SUM(D293:D946)</f>
        <v>1207674790.060914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SUM(D294:D947)</f>
        <v>1207488399.060914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SUM(D295:D948)</f>
        <v>1207288777.060914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SUM(D296:D949)</f>
        <v>1207054002.060914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SUM(D297:D950)</f>
        <v>1206825589.060914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SUM(D298:D951)</f>
        <v>1206659545.060914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SUM(D299:D952)</f>
        <v>1206427318.060914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SUM(D300:D953)</f>
        <v>1206232981.060914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SUM(D301:D954)</f>
        <v>1206042819.060914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SUM(D302:D955)</f>
        <v>1205808108.060914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SUM(D303:D956)</f>
        <v>1205547135.060914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SUM(D304:D957)</f>
        <v>1205272945.060914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SUM(D305:D958)</f>
        <v>1204966496.060914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SUM(D306:D959)</f>
        <v>1204716802.060914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SUM(D307:D960)</f>
        <v>1204495975.060914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SUM(D308:D961)</f>
        <v>1204281292.060914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SUM(D309:D962)</f>
        <v>1204057664.060914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SUM(D310:D963)</f>
        <v>1203819591.060914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SUM(D311:D964)</f>
        <v>1203585172.060914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SUM(D312:D965)</f>
        <v>1203336366.060914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SUM(D313:D966)</f>
        <v>1203133599.060914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SUM(D314:D967)</f>
        <v>1202959039.060914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SUM(D315:D968)</f>
        <v>1202809711.060914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SUM(D316:D969)</f>
        <v>1202635333.060914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SUM(D317:D970)</f>
        <v>1202445252.060914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SUM(D318:D971)</f>
        <v>1202251494.060914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SUM(D319:D972)</f>
        <v>1202059429.060914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SUM(D320:D973)</f>
        <v>1201886362.060914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SUM(D321:D974)</f>
        <v>1201751180.060914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SUM(D322:D975)</f>
        <v>1201598936.060914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SUM(D323:D976)</f>
        <v>1201447209.060914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SUM(D324:D977)</f>
        <v>1201287178.060914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SUM(D325:D978)</f>
        <v>1201124545.060914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SUM(D326:D979)</f>
        <v>1200955512.060914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SUM(D327:D980)</f>
        <v>1200814780.060914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SUM(D328:D981)</f>
        <v>1200706964.060914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SUM(D329:D982)</f>
        <v>1200580512.060914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SUM(D330:D983)</f>
        <v>1200464285.060914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SUM(D331:D984)</f>
        <v>1200350826.060914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SUM(D332:D985)</f>
        <v>1200229089.060914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SUM(D333:D986)</f>
        <v>1200102964.060914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SUM(D334:D987)</f>
        <v>1199996981.060914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SUM(D335:D988)</f>
        <v>1199905725.060914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SUM(D336:D989)</f>
        <v>1199815379.060914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SUM(D337:D990)</f>
        <v>1199719837.060914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SUM(D338:D991)</f>
        <v>1199623031.060914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SUM(D339:D992)</f>
        <v>1199518787.060914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SUM(D340:D993)</f>
        <v>1199418499.060914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SUM(D341:D994)</f>
        <v>1199332015.060914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SUM(D342:D995)</f>
        <v>1199267718.060914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SUM(D343:D996)</f>
        <v>1199214933.060914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SUM(D344:D997)</f>
        <v>1199151535.060914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SUM(D345:D998)</f>
        <v>1199079895.060914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SUM(D346:D999)</f>
        <v>1199010971.060914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SUM(D347:D1000)</f>
        <v>1198925432.060914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SUM(D348:D1001)</f>
        <v>1198855815.060914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SUM(D349:D1002)</f>
        <v>1198798590.060914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SUM(D350:D1003)</f>
        <v>1198727536.060914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SUM(D351:D1004)</f>
        <v>1198653832.060914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SUM(D352:D1005)</f>
        <v>1198578533.060914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SUM(D353:D1006)</f>
        <v>1198501156.060914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SUM(D354:D1007)</f>
        <v>1198420531.060914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SUM(D355:D1008)</f>
        <v>1198356211.060914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SUM(D356:D1009)</f>
        <v>1198306799.060914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SUM(D357:D1010)</f>
        <v>1198251618.060914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SUM(D358:D1011)</f>
        <v>1198194728.060914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SUM(D359:D1012)</f>
        <v>1198127503.060914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SUM(D360:D1013)</f>
        <v>1198059182.060914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SUM(D361:D1014)</f>
        <v>1197989942.060914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SUM(D362:D1015)</f>
        <v>1197931714.060914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SUM(D363:D1016)</f>
        <v>1197889747.060914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SUM(D364:D1017)</f>
        <v>1197844379.060914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SUM(D365:D1018)</f>
        <v>1197788696.060914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SUM(D366:D1019)</f>
        <v>1197727336.060914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SUM(D367:D1020)</f>
        <v>1197664563.060914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SUM(D368:D1021)</f>
        <v>1197597778.060914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SUM(D369:D1022)</f>
        <v>1197548060.060914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SUM(D370:D1023)</f>
        <v>1197511164.060914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SUM(D371:D1024)</f>
        <v>1197464397.060914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SUM(D372:D1025)</f>
        <v>1197411166.060914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SUM(D373:D1026)</f>
        <v>1197347671.060914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SUM(D374:D1027)</f>
        <v>1197285042.060914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SUM(D375:D1028)</f>
        <v>1197218629.060914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SUM(D376:D1029)</f>
        <v>1197162721.060914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SUM(D377:D1030)</f>
        <v>1197123216.060914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SUM(D378:D1031)</f>
        <v>1197077468.060914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SUM(D379:D1032)</f>
        <v>1197018763.060914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SUM(D380:D1033)</f>
        <v>1196952225.060914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SUM(D381:D1034)</f>
        <v>1196885179.060914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SUM(D382:D1035)</f>
        <v>1196808203.060914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SUM(D383:D1036)</f>
        <v>1196744544.060914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SUM(D384:D1037)</f>
        <v>1196700448.060914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SUM(D385:D1038)</f>
        <v>1196640250.060914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SUM(D386:D1039)</f>
        <v>1196577791.060914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SUM(D387:D1040)</f>
        <v>1196509035.060914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SUM(D388:D1041)</f>
        <v>1196464784.060914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SUM(D389:D1042)</f>
        <v>1196394760.060914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SUM(D390:D1043)</f>
        <v>1196328606.060914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SUM(D391:D1044)</f>
        <v>1196291623.060914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SUM(D392:D1045)</f>
        <v>1196233979.060914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SUM(D393:D1046)</f>
        <v>1196171696.060914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SUM(D394:D1047)</f>
        <v>1196096513.060914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SUM(D395:D1048)</f>
        <v>1196016352.060914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SUM(D396:D1049)</f>
        <v>1195930984.060914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SUM(D397:D1050)</f>
        <v>1195864204.060914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SUM(D398:D1051)</f>
        <v>1195816330.060914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SUM(D399:D1052)</f>
        <v>1195759808.060914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SUM(D400:D1053)</f>
        <v>1195682088.060914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SUM(D401:D1054)</f>
        <v>1195603649.060914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SUM(D402:D1055)</f>
        <v>1195529170.060914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SUM(D403:D1056)</f>
        <v>1195447397.060914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SUM(D404:D1057)</f>
        <v>1195383816.060914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SUM(D405:D1058)</f>
        <v>1195340635.060914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SUM(D406:D1059)</f>
        <v>1195288985.060914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SUM(D407:D1060)</f>
        <v>1195228668.060914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SUM(D408:D1061)</f>
        <v>1195163611.060914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SUM(D409:D1062)</f>
        <v>1195096541.060914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SUM(D410:D1063)</f>
        <v>1195030026.060914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SUM(D411:D1064)</f>
        <v>1194976746.060914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SUM(D412:D1065)</f>
        <v>1194942010.060914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SUM(D413:D1066)</f>
        <v>1194894554.060914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SUM(D414:D1067)</f>
        <v>1194842508.060914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SUM(D415:D1068)</f>
        <v>1194785904.060914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SUM(D416:D1069)</f>
        <v>1194726635.060914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SUM(D417:D1070)</f>
        <v>1194666729.060914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SUM(D418:D1071)</f>
        <v>1194624695.060914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SUM(D419:D1072)</f>
        <v>1194593994.060914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SUM(D420:D1073)</f>
        <v>1194553540.060914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SUM(D421:D1074)</f>
        <v>1194511186.060914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SUM(D422:D1075)</f>
        <v>1194465057.060914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SUM(D423:D1076)</f>
        <v>1194417238.060914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SUM(D424:D1077)</f>
        <v>1194367747.060914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SUM(D425:D1078)</f>
        <v>1194331992.060914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SUM(D426:D1079)</f>
        <v>1194309792.060914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SUM(D427:D1080)</f>
        <v>1194279640.060914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SUM(D428:D1081)</f>
        <v>1194244736.060914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SUM(D429:D1082)</f>
        <v>1194208920.060914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SUM(D430:D1083)</f>
        <v>1194169095.060914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SUM(D431:D1084)</f>
        <v>1194130000.060914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SUM(D432:D1085)</f>
        <v>1194104358.060914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SUM(D433:D1086)</f>
        <v>1194086524.060914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SUM(D434:D1087)</f>
        <v>1194061494.060914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SUM(D435:D1088)</f>
        <v>1194033988.060914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SUM(D436:D1089)</f>
        <v>1194005447.060914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SUM(D437:D1090)</f>
        <v>1193975233.060914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SUM(D438:D1091)</f>
        <v>1193946219.060914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SUM(D439:D1092)</f>
        <v>1193926580.060914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SUM(D440:D1093)</f>
        <v>1193913039.060914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SUM(D441:D1094)</f>
        <v>1193892673.060914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SUM(D442:D1095)</f>
        <v>1193869935.060914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SUM(D443:D1096)</f>
        <v>1193846435.060914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SUM(D444:D1097)</f>
        <v>1193822042.060914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SUM(D445:D1098)</f>
        <v>1193799229.060914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SUM(D446:D1099)</f>
        <v>1193786568.060914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SUM(D447:D1100)</f>
        <v>1193778818.060914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SUM(D448:D1101)</f>
        <v>1193773583.060914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SUM(D449:D1102)</f>
        <v>1193760607.060914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SUM(D450:D1103)</f>
        <v>1193743633.060914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SUM(D451:D1104)</f>
        <v>1193725812.060914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SUM(D452:D1105)</f>
        <v>1193708887.060914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SUM(D453:D1106)</f>
        <v>1193697284.060914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SUM(D454:D1107)</f>
        <v>1193690876.060914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SUM(D455:D1108)</f>
        <v>1193678593.060914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SUM(D456:D1109)</f>
        <v>1193665051.060914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SUM(D457:D1110)</f>
        <v>1193650850.060914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SUM(D458:D1111)</f>
        <v>1193634086.060914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SUM(D459:D1112)</f>
        <v>1193617941.060914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SUM(D460:D1113)</f>
        <v>1193608514.060914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SUM(D461:D1114)</f>
        <v>1193603229.060914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SUM(D462:D1115)</f>
        <v>1193591708.060914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SUM(D463:D1116)</f>
        <v>1193579128.060914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SUM(D464:D1117)</f>
        <v>1193565065.060914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SUM(D465:D1118)</f>
        <v>1193551332.060914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SUM(D466:D1119)</f>
        <v>1193537943.060914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SUM(D467:D1120)</f>
        <v>1193530161.060914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SUM(D468:D1121)</f>
        <v>1193525739.060914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SUM(D469:D1122)</f>
        <v>1193515984.060914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SUM(D470:D1123)</f>
        <v>1193503110.060914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SUM(D471:D1124)</f>
        <v>1193489745.060914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SUM(D472:D1125)</f>
        <v>1193474285.060914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SUM(D473:D1126)</f>
        <v>1193458748.060914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SUM(D474:D1127)</f>
        <v>1193452162.060914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SUM(D475:D1128)</f>
        <v>1193444856.060914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SUM(D476:D1129)</f>
        <v>1193432874.060914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SUM(D477:D1130)</f>
        <v>1193421447.060914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SUM(D478:D1131)</f>
        <v>1193407250.060914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SUM(D479:D1132)</f>
        <v>1193390301.060914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SUM(D480:D1133)</f>
        <v>1193371902.060914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SUM(D481:D1134)</f>
        <v>1193363924.060914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SUM(D482:D1135)</f>
        <v>1193358175.060914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SUM(D483:D1136)</f>
        <v>1193353043.060914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SUM(D484:D1137)</f>
        <v>1193341431.060914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SUM(D485:D1138)</f>
        <v>1193324619.060914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SUM(D486:D1139)</f>
        <v>1193305272.060914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SUM(D487:D1140)</f>
        <v>1193278035.060914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SUM(D488:D1141)</f>
        <v>1193263500.060914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SUM(D489:D1142)</f>
        <v>1193256858.060914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737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SUM(D490:D1143)</f>
        <v>1193236862.060914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SUM(D491:D1144)</f>
        <v>1193197108.060914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SUM(D492:D1145)</f>
        <v>1193161661.060914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SUM(D493:D1146)</f>
        <v>1193124987.060914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SUM(D494:D1147)</f>
        <v>1193084458.060914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SUM(D495:D1148)</f>
        <v>1193060377.060914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SUM(D496:D1149)</f>
        <v>1193038099.060914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SUM(D497:D1150)</f>
        <v>1193005523.060914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SUM(D498:D1151)</f>
        <v>1192961291.060914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SUM(D499:D1152)</f>
        <v>1192904766.060914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SUM(D500:D1153)</f>
        <v>1192843115.060914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SUM(D501:D1154)</f>
        <v>1192775630.060914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SUM(D502:D1155)</f>
        <v>1192738851.060914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SUM(D503:D1156)</f>
        <v>1192725033.060914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SUM(D504:D1157)</f>
        <v>1192689217.060914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SUM(D505:D1158)</f>
        <v>1192627636.060914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SUM(D506:D1159)</f>
        <v>1192543102.060914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SUM(D507:D1160)</f>
        <v>1192458589.060914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SUM(D508:D1161)</f>
        <v>1192357491.060914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SUM(D509:D1162)</f>
        <v>1192305593.060914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SUM(D510:D1163)</f>
        <v>1192283825.060914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SUM(D511:D1164)</f>
        <v>1192227456.060914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SUM(D512:D1165)</f>
        <v>1192122698.060914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SUM(D513:D1166)</f>
        <v>1192010419.060914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SUM(D514:D1167)</f>
        <v>1191889474.060914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SUM(D515:D1168)</f>
        <v>1191758768.060914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SUM(D516:D1169)</f>
        <v>1191689818.060914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SUM(D517:D1170)</f>
        <v>1191665428.060914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SUM(D518:D1171)</f>
        <v>1191563053.060914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SUM(D519:D1172)</f>
        <v>1191461799.060914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SUM(D520:D1173)</f>
        <v>1191317164.060914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SUM(D521:D1174)</f>
        <v>1191173627.060914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SUM(D522:D1175)</f>
        <v>1191018330.060914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SUM(D523:D1176)</f>
        <v>1190947195.060914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SUM(D524:D1177)</f>
        <v>1190916312.060914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SUM(D525:D1178)</f>
        <v>1190812615.060914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SUM(D526:D1179)</f>
        <v>1190668321.060914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SUM(D527:D1180)</f>
        <v>1190510194.060914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SUM(D528:D1181)</f>
        <v>1190355277.060914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SUM(D529:D1182)</f>
        <v>1190204169.060914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SUM(D530:D1183)</f>
        <v>1190059086.060914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SUM(D531:D1184)</f>
        <v>1189959903.060914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SUM(D532:D1185)</f>
        <v>1189848769.060914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SUM(D533:D1186)</f>
        <v>1189701150.060914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SUM(D534:D1187)</f>
        <v>1189529413.060914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SUM(D535:D1188)</f>
        <v>1189352207.060914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SUM(D536:D1189)</f>
        <v>1189161837.060914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SUM(D537:D1190)</f>
        <v>1189089052.060914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SUM(D538:D1191)</f>
        <v>1189051790.060914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SUM(D539:D1192)</f>
        <v>1188932148.060914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SUM(D540:D1193)</f>
        <v>1188773482.060914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SUM(D541:D1194)</f>
        <v>1188589062.060914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SUM(D542:D1195)</f>
        <v>1188411494.060914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SUM(D543:D1196)</f>
        <v>1188228901.060914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SUM(D544:D1197)</f>
        <v>1188170219.060914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SUM(D545:D1198)</f>
        <v>1188134633.060914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SUM(D546:D1199)</f>
        <v>1188094989.060914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SUM(D547:D1200)</f>
        <v>1187979213.060914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SUM(D548:D1201)</f>
        <v>1187821454.060914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SUM(D549:D1202)</f>
        <v>1187660706.060914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SUM(D550:D1203)</f>
        <v>1187489581.060914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SUM(D551:D1204)</f>
        <v>1187417493.060914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733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3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3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3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3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3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3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3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3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3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3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3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3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3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3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3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3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3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3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3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3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3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3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3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3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3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3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3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3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3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3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3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3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3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3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3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3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3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3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3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3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3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3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3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3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3">
      <c r="B703" s="158">
        <f t="shared" ref="B703:B736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3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3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3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3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3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3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3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3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3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3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3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3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3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3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3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3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3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3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3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3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3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3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3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733" si="1544">+BW725+1</f>
        <v>717</v>
      </c>
      <c r="BZ726" s="1"/>
      <c r="CA726" s="61"/>
    </row>
    <row r="727" spans="2:79" x14ac:dyDescent="0.3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3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3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3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3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3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3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3">
      <c r="B734" s="158">
        <f t="shared" si="1063"/>
        <v>44634</v>
      </c>
      <c r="C734" s="61"/>
      <c r="D734" s="17"/>
      <c r="E734" s="16"/>
      <c r="F734" s="16"/>
      <c r="G734" s="16"/>
      <c r="H734" s="16"/>
      <c r="I734" s="16"/>
      <c r="J734" s="436"/>
      <c r="K734" s="16"/>
      <c r="L734" s="16"/>
      <c r="M734" s="16"/>
      <c r="N734" s="16"/>
      <c r="O734" s="16"/>
      <c r="P734" s="41"/>
      <c r="Q734" s="17"/>
      <c r="R734" s="16"/>
      <c r="S734" s="60"/>
      <c r="T734" s="16"/>
      <c r="U734" s="41"/>
      <c r="V734" s="10"/>
      <c r="W734" s="34"/>
      <c r="X734" s="33"/>
      <c r="Y734" s="33"/>
      <c r="Z734" s="33"/>
      <c r="AA734" s="33"/>
      <c r="AB734" s="33"/>
      <c r="AC734" s="46"/>
      <c r="AD734" s="33"/>
      <c r="AE734" s="33"/>
      <c r="AF734" s="50"/>
      <c r="AG734" s="33"/>
      <c r="AH734" s="33"/>
      <c r="AI734" s="213"/>
      <c r="AJ734" s="50"/>
      <c r="AL734" s="23"/>
      <c r="AM734" s="24"/>
      <c r="AN734" s="24"/>
      <c r="AO734" s="24"/>
      <c r="AP734" s="24"/>
      <c r="AQ734" s="24"/>
      <c r="AR734" s="461"/>
      <c r="AS734" s="25"/>
      <c r="AT734" s="25"/>
      <c r="AU734" s="24"/>
      <c r="AV734" s="298"/>
      <c r="AW734" s="298"/>
      <c r="AX734" s="24"/>
      <c r="AY734" s="308"/>
      <c r="BA734" s="65"/>
      <c r="BB734" s="66"/>
      <c r="BC734" s="66"/>
      <c r="BD734" s="66"/>
      <c r="BE734" s="66"/>
      <c r="BF734" s="66"/>
      <c r="BG734" s="144"/>
      <c r="BH734" s="66"/>
      <c r="BI734" s="170"/>
      <c r="BJ734" s="66"/>
      <c r="BK734" s="66"/>
      <c r="BL734" s="66"/>
      <c r="BM734" s="144"/>
      <c r="BN734" s="65"/>
      <c r="BO734" s="66"/>
      <c r="BP734" s="66"/>
      <c r="BQ734" s="66"/>
      <c r="BR734" s="435"/>
      <c r="BS734" s="66"/>
      <c r="BT734" s="75"/>
      <c r="BU734" s="170"/>
      <c r="BV734" s="1"/>
      <c r="BW734" s="61"/>
      <c r="BZ734" s="1"/>
      <c r="CA734" s="61"/>
    </row>
    <row r="735" spans="2:79" x14ac:dyDescent="0.3">
      <c r="B735" s="158">
        <f t="shared" si="1063"/>
        <v>44635</v>
      </c>
      <c r="C735" s="61"/>
      <c r="D735" s="17"/>
      <c r="E735" s="16"/>
      <c r="F735" s="16"/>
      <c r="G735" s="16"/>
      <c r="H735" s="16"/>
      <c r="I735" s="16"/>
      <c r="J735" s="436"/>
      <c r="K735" s="16"/>
      <c r="L735" s="16"/>
      <c r="M735" s="16"/>
      <c r="N735" s="16"/>
      <c r="O735" s="16"/>
      <c r="P735" s="41"/>
      <c r="Q735" s="17"/>
      <c r="R735" s="16"/>
      <c r="S735" s="60"/>
      <c r="T735" s="16"/>
      <c r="U735" s="41"/>
      <c r="V735" s="10"/>
      <c r="W735" s="34"/>
      <c r="X735" s="33"/>
      <c r="Y735" s="33"/>
      <c r="Z735" s="33"/>
      <c r="AA735" s="33"/>
      <c r="AB735" s="33"/>
      <c r="AC735" s="46"/>
      <c r="AD735" s="33"/>
      <c r="AE735" s="33"/>
      <c r="AF735" s="50"/>
      <c r="AG735" s="33"/>
      <c r="AH735" s="33"/>
      <c r="AI735" s="213"/>
      <c r="AJ735" s="50"/>
      <c r="AL735" s="23"/>
      <c r="AM735" s="24"/>
      <c r="AN735" s="24"/>
      <c r="AO735" s="24"/>
      <c r="AP735" s="24"/>
      <c r="AQ735" s="24"/>
      <c r="AR735" s="461"/>
      <c r="AS735" s="25"/>
      <c r="AT735" s="25"/>
      <c r="AU735" s="24"/>
      <c r="AV735" s="298"/>
      <c r="AW735" s="298"/>
      <c r="AX735" s="24"/>
      <c r="AY735" s="308"/>
      <c r="BA735" s="65"/>
      <c r="BB735" s="66"/>
      <c r="BC735" s="66"/>
      <c r="BD735" s="66"/>
      <c r="BE735" s="66"/>
      <c r="BF735" s="66"/>
      <c r="BG735" s="144"/>
      <c r="BH735" s="66"/>
      <c r="BI735" s="170"/>
      <c r="BJ735" s="66"/>
      <c r="BK735" s="66"/>
      <c r="BL735" s="66"/>
      <c r="BM735" s="144"/>
      <c r="BN735" s="65"/>
      <c r="BO735" s="66"/>
      <c r="BP735" s="66"/>
      <c r="BQ735" s="66"/>
      <c r="BR735" s="435"/>
      <c r="BS735" s="66"/>
      <c r="BT735" s="75"/>
      <c r="BU735" s="170"/>
      <c r="BV735" s="1"/>
      <c r="BW735" s="61"/>
      <c r="BZ735" s="1"/>
      <c r="CA735" s="61"/>
    </row>
    <row r="736" spans="2:79" x14ac:dyDescent="0.3">
      <c r="B736" s="158">
        <f t="shared" si="1063"/>
        <v>44636</v>
      </c>
      <c r="C736" s="61"/>
      <c r="D736" s="17"/>
      <c r="E736" s="16"/>
      <c r="F736" s="16"/>
      <c r="G736" s="16"/>
      <c r="H736" s="16"/>
      <c r="I736" s="16"/>
      <c r="J736" s="436"/>
      <c r="K736" s="16"/>
      <c r="L736" s="16"/>
      <c r="M736" s="16"/>
      <c r="N736" s="16"/>
      <c r="O736" s="16"/>
      <c r="P736" s="41"/>
      <c r="Q736" s="410"/>
      <c r="R736" s="16"/>
      <c r="S736" s="60"/>
      <c r="T736" s="16"/>
      <c r="U736" s="41"/>
      <c r="V736" s="10"/>
      <c r="W736" s="34"/>
      <c r="X736" s="33"/>
      <c r="Y736" s="33"/>
      <c r="Z736" s="33"/>
      <c r="AA736" s="33"/>
      <c r="AB736" s="33"/>
      <c r="AC736" s="46"/>
      <c r="AD736" s="33"/>
      <c r="AE736" s="33"/>
      <c r="AF736" s="50"/>
      <c r="AG736" s="33"/>
      <c r="AH736" s="33"/>
      <c r="AI736" s="213"/>
      <c r="AJ736" s="50"/>
      <c r="AK736" s="10"/>
      <c r="AL736" s="23"/>
      <c r="AM736" s="24"/>
      <c r="AN736" s="24"/>
      <c r="AO736" s="24"/>
      <c r="AP736" s="24"/>
      <c r="AQ736" s="24"/>
      <c r="AR736" s="461"/>
      <c r="AS736" s="25"/>
      <c r="AT736" s="25"/>
      <c r="AU736" s="24"/>
      <c r="AV736" s="298"/>
      <c r="AW736" s="298"/>
      <c r="AX736" s="24"/>
      <c r="AY736" s="308"/>
      <c r="AZ736" s="10"/>
      <c r="BA736" s="65"/>
      <c r="BB736" s="66"/>
      <c r="BC736" s="66"/>
      <c r="BD736" s="66"/>
      <c r="BE736" s="66"/>
      <c r="BF736" s="66"/>
      <c r="BG736" s="144"/>
      <c r="BH736" s="66"/>
      <c r="BI736" s="170"/>
      <c r="BJ736" s="66"/>
      <c r="BK736" s="66"/>
      <c r="BL736" s="66"/>
      <c r="BM736" s="144"/>
      <c r="BN736" s="65"/>
      <c r="BO736" s="66"/>
      <c r="BP736" s="66"/>
      <c r="BQ736" s="66"/>
      <c r="BR736" s="435"/>
      <c r="BS736" s="66"/>
      <c r="BT736" s="75"/>
      <c r="BU736" s="170"/>
      <c r="BV736" s="1"/>
      <c r="BW736" s="61">
        <f>+BW586+1</f>
        <v>578</v>
      </c>
    </row>
    <row r="737" spans="2:85" x14ac:dyDescent="0.3">
      <c r="B737" s="158">
        <f t="shared" si="448"/>
        <v>44637</v>
      </c>
      <c r="D737" s="559"/>
      <c r="E737" s="19"/>
      <c r="F737" s="19"/>
      <c r="G737" s="19"/>
      <c r="H737" s="19"/>
      <c r="I737" s="19"/>
      <c r="J737" s="39"/>
      <c r="K737" s="19"/>
      <c r="L737" s="19"/>
      <c r="M737" s="19"/>
      <c r="N737" s="19"/>
      <c r="O737" s="19"/>
      <c r="P737" s="43"/>
      <c r="Q737" s="18"/>
      <c r="R737" s="19"/>
      <c r="S737" s="19"/>
      <c r="T737" s="19"/>
      <c r="U737" s="43"/>
      <c r="V737" s="1"/>
      <c r="W737" s="35"/>
      <c r="X737" s="36"/>
      <c r="Y737" s="36"/>
      <c r="Z737" s="36"/>
      <c r="AA737" s="36"/>
      <c r="AB737" s="36"/>
      <c r="AC737" s="47"/>
      <c r="AD737" s="36"/>
      <c r="AE737" s="36"/>
      <c r="AF737" s="51"/>
      <c r="AG737" s="36"/>
      <c r="AH737" s="36"/>
      <c r="AI737" s="36"/>
      <c r="AJ737" s="51"/>
      <c r="AK737" s="1"/>
      <c r="AL737" s="26"/>
      <c r="AM737" s="27"/>
      <c r="AN737" s="27"/>
      <c r="AO737" s="27"/>
      <c r="AP737" s="27"/>
      <c r="AQ737" s="27"/>
      <c r="AR737" s="27"/>
      <c r="AS737" s="27"/>
      <c r="AT737" s="27"/>
      <c r="AU737" s="27"/>
      <c r="AV737" s="300"/>
      <c r="AW737" s="300"/>
      <c r="AX737" s="27"/>
      <c r="AY737" s="307"/>
      <c r="AZ737" s="1"/>
      <c r="BA737" s="67"/>
      <c r="BB737" s="68"/>
      <c r="BC737" s="68"/>
      <c r="BD737" s="68"/>
      <c r="BE737" s="68"/>
      <c r="BF737" s="68"/>
      <c r="BG737" s="68"/>
      <c r="BH737" s="68"/>
      <c r="BI737" s="171"/>
      <c r="BJ737" s="68"/>
      <c r="BK737" s="68"/>
      <c r="BL737" s="68"/>
      <c r="BM737" s="68"/>
      <c r="BN737" s="67"/>
      <c r="BO737" s="68"/>
      <c r="BP737" s="68"/>
      <c r="BQ737" s="68"/>
      <c r="BR737" s="70"/>
      <c r="BS737" s="68"/>
      <c r="BT737" s="68"/>
      <c r="BU737" s="171"/>
      <c r="BV737" s="1"/>
      <c r="BW737" s="61">
        <f>+BW736+1</f>
        <v>579</v>
      </c>
    </row>
    <row r="738" spans="2:85" x14ac:dyDescent="0.3">
      <c r="B738" s="56"/>
      <c r="D738" s="1"/>
      <c r="E738" s="1"/>
      <c r="F738" s="1"/>
      <c r="G738" s="1"/>
      <c r="H738" s="59"/>
      <c r="I738" s="1"/>
      <c r="J738" s="59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59"/>
      <c r="X738" s="1"/>
      <c r="Y738" s="1"/>
      <c r="Z738" s="1"/>
      <c r="AA738" s="1"/>
      <c r="AB738" s="1"/>
      <c r="AC738" s="59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59"/>
      <c r="BD738" s="1"/>
      <c r="BE738" s="59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</row>
    <row r="739" spans="2:85" x14ac:dyDescent="0.3">
      <c r="B739" s="166" t="s">
        <v>74</v>
      </c>
      <c r="D739" s="56">
        <f>+D733</f>
        <v>5143</v>
      </c>
      <c r="E739" s="56">
        <f>+E238</f>
        <v>0</v>
      </c>
      <c r="F739" s="56">
        <f>+F238</f>
        <v>0</v>
      </c>
      <c r="G739" s="56">
        <f>+G238</f>
        <v>0</v>
      </c>
      <c r="H739" s="56">
        <f t="shared" ref="H739:BP739" si="1685">+H733</f>
        <v>71346927</v>
      </c>
      <c r="I739" s="56">
        <f t="shared" si="1685"/>
        <v>0</v>
      </c>
      <c r="J739" s="56">
        <f t="shared" si="1685"/>
        <v>7.2089590582708165E-5</v>
      </c>
      <c r="K739" s="56">
        <f t="shared" si="1685"/>
        <v>0</v>
      </c>
      <c r="L739" s="56">
        <f t="shared" si="1685"/>
        <v>0</v>
      </c>
      <c r="M739" s="56">
        <f t="shared" si="1685"/>
        <v>0</v>
      </c>
      <c r="N739" s="56">
        <f t="shared" si="1685"/>
        <v>189279</v>
      </c>
      <c r="O739" s="56">
        <f t="shared" si="1685"/>
        <v>98545.479281767955</v>
      </c>
      <c r="P739" s="56">
        <f t="shared" si="1685"/>
        <v>0</v>
      </c>
      <c r="Q739" s="56">
        <f t="shared" si="1685"/>
        <v>189279</v>
      </c>
      <c r="R739" s="56">
        <f t="shared" si="1685"/>
        <v>0</v>
      </c>
      <c r="S739" s="56">
        <f t="shared" si="1685"/>
        <v>-0.21597955438839206</v>
      </c>
      <c r="T739" s="56">
        <f t="shared" si="1685"/>
        <v>0</v>
      </c>
      <c r="U739" s="56">
        <f t="shared" si="1685"/>
        <v>0</v>
      </c>
      <c r="V739" s="56">
        <f t="shared" si="1685"/>
        <v>625</v>
      </c>
      <c r="W739" s="56">
        <f t="shared" si="1685"/>
        <v>118</v>
      </c>
      <c r="X739" s="56">
        <f t="shared" si="1685"/>
        <v>4256</v>
      </c>
      <c r="Y739" s="56">
        <f t="shared" si="1685"/>
        <v>0</v>
      </c>
      <c r="Z739" s="56">
        <f t="shared" si="1685"/>
        <v>5240</v>
      </c>
      <c r="AA739" s="56">
        <f t="shared" si="1685"/>
        <v>874308</v>
      </c>
      <c r="AB739" s="56">
        <f t="shared" si="1685"/>
        <v>0</v>
      </c>
      <c r="AC739" s="56">
        <f t="shared" si="1685"/>
        <v>1.225431895616191E-2</v>
      </c>
      <c r="AD739" s="56">
        <f t="shared" si="1685"/>
        <v>0</v>
      </c>
      <c r="AE739" s="56">
        <f t="shared" si="1685"/>
        <v>1207.6077348066299</v>
      </c>
      <c r="AF739" s="56">
        <f t="shared" si="1685"/>
        <v>0</v>
      </c>
      <c r="AG739" s="56">
        <f t="shared" si="1685"/>
        <v>0</v>
      </c>
      <c r="AH739" s="56">
        <f t="shared" si="1685"/>
        <v>0</v>
      </c>
      <c r="AI739" s="56">
        <f t="shared" si="1685"/>
        <v>0</v>
      </c>
      <c r="AJ739" s="56">
        <f t="shared" si="1685"/>
        <v>0</v>
      </c>
      <c r="AK739" s="56">
        <f t="shared" si="1685"/>
        <v>0</v>
      </c>
      <c r="AL739" s="56">
        <f t="shared" si="1685"/>
        <v>155965</v>
      </c>
      <c r="AM739" s="56">
        <f t="shared" si="1685"/>
        <v>0</v>
      </c>
      <c r="AN739" s="56">
        <f t="shared" si="1685"/>
        <v>0</v>
      </c>
      <c r="AO739" s="56">
        <f t="shared" si="1685"/>
        <v>178263</v>
      </c>
      <c r="AP739" s="56">
        <f t="shared" si="1685"/>
        <v>56071103</v>
      </c>
      <c r="AQ739" s="56">
        <f t="shared" si="1685"/>
        <v>20336656</v>
      </c>
      <c r="AR739" s="56">
        <f t="shared" si="1685"/>
        <v>2.78931619555334E-3</v>
      </c>
      <c r="AS739" s="56">
        <f t="shared" si="1685"/>
        <v>0</v>
      </c>
      <c r="AT739" s="56">
        <f t="shared" si="1685"/>
        <v>0</v>
      </c>
      <c r="AU739" s="56">
        <f t="shared" si="1685"/>
        <v>0</v>
      </c>
      <c r="AV739" s="56">
        <f t="shared" si="1685"/>
        <v>0.78589373582971556</v>
      </c>
      <c r="AW739" s="56">
        <f t="shared" si="1685"/>
        <v>0</v>
      </c>
      <c r="AX739" s="56">
        <f t="shared" si="1685"/>
        <v>77446.274861878454</v>
      </c>
      <c r="AY739" s="56">
        <f t="shared" si="1685"/>
        <v>0</v>
      </c>
      <c r="AZ739" s="56">
        <f t="shared" si="1685"/>
        <v>0</v>
      </c>
      <c r="BA739" s="56">
        <f t="shared" si="1685"/>
        <v>232268</v>
      </c>
      <c r="BB739" s="56">
        <f t="shared" si="1685"/>
        <v>0</v>
      </c>
      <c r="BC739" s="56">
        <f t="shared" si="1685"/>
        <v>964386655</v>
      </c>
      <c r="BD739" s="56">
        <f t="shared" si="1685"/>
        <v>0</v>
      </c>
      <c r="BE739" s="56">
        <f t="shared" si="1685"/>
        <v>5143</v>
      </c>
      <c r="BF739" s="56">
        <f t="shared" si="1685"/>
        <v>0</v>
      </c>
      <c r="BG739" s="56">
        <f t="shared" si="1685"/>
        <v>2.2142525014207725E-2</v>
      </c>
      <c r="BH739" s="56">
        <f t="shared" si="1685"/>
        <v>0</v>
      </c>
      <c r="BI739" s="56">
        <f t="shared" si="1685"/>
        <v>0</v>
      </c>
      <c r="BJ739" s="56">
        <f t="shared" si="1685"/>
        <v>0</v>
      </c>
      <c r="BK739" s="56">
        <f t="shared" si="1685"/>
        <v>0</v>
      </c>
      <c r="BL739" s="56">
        <f t="shared" si="1685"/>
        <v>0</v>
      </c>
      <c r="BM739" s="56">
        <f t="shared" si="1685"/>
        <v>0</v>
      </c>
      <c r="BN739" s="56">
        <f t="shared" si="1685"/>
        <v>1332025.7665745856</v>
      </c>
      <c r="BO739" s="56">
        <f t="shared" si="1685"/>
        <v>0</v>
      </c>
      <c r="BP739" s="56">
        <f t="shared" si="1685"/>
        <v>70439949</v>
      </c>
      <c r="BQ739" s="56">
        <f t="shared" ref="H739:BQ739" si="1686">+BQ731</f>
        <v>0</v>
      </c>
      <c r="BR739" s="56"/>
      <c r="BS739" s="56"/>
      <c r="BT739" s="56"/>
      <c r="BU739" s="56">
        <f>+BU509</f>
        <v>0</v>
      </c>
      <c r="BV739" s="56">
        <f>+BV505</f>
        <v>0</v>
      </c>
      <c r="BW739" s="56"/>
      <c r="BX739" s="56"/>
      <c r="BY739" s="56"/>
      <c r="BZ739" s="56"/>
      <c r="CA739" s="56"/>
      <c r="CB739" s="56"/>
      <c r="CC739" s="56"/>
      <c r="CD739" s="56"/>
      <c r="CE739" s="61"/>
      <c r="CF739" s="61"/>
      <c r="CG739" s="145"/>
    </row>
    <row r="740" spans="2:85" x14ac:dyDescent="0.3">
      <c r="B740" t="s">
        <v>105</v>
      </c>
      <c r="D740" s="56">
        <f>+D732-D739</f>
        <v>7118</v>
      </c>
      <c r="E740" s="56">
        <f>+E237-E739</f>
        <v>0</v>
      </c>
      <c r="F740" s="56">
        <f>+F237-F739</f>
        <v>0</v>
      </c>
      <c r="G740" s="56">
        <f>+G237-G739</f>
        <v>0</v>
      </c>
      <c r="H740" s="56">
        <f t="shared" ref="H740:BP740" si="1687">+H732-H739</f>
        <v>-5143</v>
      </c>
      <c r="I740" s="56">
        <f t="shared" si="1687"/>
        <v>0</v>
      </c>
      <c r="J740" s="56">
        <f t="shared" si="1687"/>
        <v>9.9802768770374838E-5</v>
      </c>
      <c r="K740" s="56">
        <f t="shared" si="1687"/>
        <v>0</v>
      </c>
      <c r="L740" s="56">
        <f t="shared" si="1687"/>
        <v>0</v>
      </c>
      <c r="M740" s="56">
        <f t="shared" si="1687"/>
        <v>0</v>
      </c>
      <c r="N740" s="56">
        <f t="shared" si="1687"/>
        <v>-240</v>
      </c>
      <c r="O740" s="56">
        <f t="shared" si="1687"/>
        <v>129.18738489871612</v>
      </c>
      <c r="P740" s="56">
        <f t="shared" si="1687"/>
        <v>0</v>
      </c>
      <c r="Q740" s="56">
        <f t="shared" si="1687"/>
        <v>-240</v>
      </c>
      <c r="R740" s="56">
        <f t="shared" si="1687"/>
        <v>0</v>
      </c>
      <c r="S740" s="56">
        <f t="shared" si="1687"/>
        <v>-9.2132877065165819E-3</v>
      </c>
      <c r="T740" s="56">
        <f t="shared" si="1687"/>
        <v>0</v>
      </c>
      <c r="U740" s="56">
        <f t="shared" si="1687"/>
        <v>0</v>
      </c>
      <c r="V740" s="56">
        <f t="shared" si="1687"/>
        <v>-1</v>
      </c>
      <c r="W740" s="56">
        <f t="shared" si="1687"/>
        <v>342</v>
      </c>
      <c r="X740" s="56">
        <f t="shared" si="1687"/>
        <v>0</v>
      </c>
      <c r="Y740" s="56">
        <f t="shared" si="1687"/>
        <v>0</v>
      </c>
      <c r="Z740" s="56">
        <f t="shared" si="1687"/>
        <v>390</v>
      </c>
      <c r="AA740" s="56">
        <f t="shared" si="1687"/>
        <v>-118</v>
      </c>
      <c r="AB740" s="56">
        <f t="shared" si="1687"/>
        <v>0</v>
      </c>
      <c r="AC740" s="56">
        <f t="shared" si="1687"/>
        <v>-7.7060082501537175E-7</v>
      </c>
      <c r="AD740" s="56">
        <f t="shared" si="1687"/>
        <v>0</v>
      </c>
      <c r="AE740" s="56">
        <f t="shared" si="1687"/>
        <v>1.5070646401197791</v>
      </c>
      <c r="AF740" s="56">
        <f t="shared" si="1687"/>
        <v>0</v>
      </c>
      <c r="AG740" s="56">
        <f t="shared" si="1687"/>
        <v>0</v>
      </c>
      <c r="AH740" s="56">
        <f t="shared" si="1687"/>
        <v>0</v>
      </c>
      <c r="AI740" s="56">
        <f t="shared" si="1687"/>
        <v>0</v>
      </c>
      <c r="AJ740" s="56">
        <f t="shared" si="1687"/>
        <v>0</v>
      </c>
      <c r="AK740" s="56">
        <f t="shared" si="1687"/>
        <v>0</v>
      </c>
      <c r="AL740" s="56">
        <f t="shared" si="1687"/>
        <v>1800</v>
      </c>
      <c r="AM740" s="56">
        <f t="shared" si="1687"/>
        <v>0</v>
      </c>
      <c r="AN740" s="56">
        <f t="shared" si="1687"/>
        <v>0</v>
      </c>
      <c r="AO740" s="56">
        <f t="shared" si="1687"/>
        <v>0</v>
      </c>
      <c r="AP740" s="56">
        <f t="shared" si="1687"/>
        <v>-155965</v>
      </c>
      <c r="AQ740" s="56">
        <f t="shared" si="1687"/>
        <v>0</v>
      </c>
      <c r="AR740" s="56">
        <f t="shared" si="1687"/>
        <v>4.0175071906481136E-5</v>
      </c>
      <c r="AS740" s="56">
        <f t="shared" si="1687"/>
        <v>0</v>
      </c>
      <c r="AT740" s="56">
        <f t="shared" si="1687"/>
        <v>0</v>
      </c>
      <c r="AU740" s="56">
        <f t="shared" si="1687"/>
        <v>0</v>
      </c>
      <c r="AV740" s="56">
        <f t="shared" si="1687"/>
        <v>-2.1295114867975196E-3</v>
      </c>
      <c r="AW740" s="56">
        <f t="shared" si="1687"/>
        <v>0</v>
      </c>
      <c r="AX740" s="56">
        <f t="shared" si="1687"/>
        <v>-108.60127958246449</v>
      </c>
      <c r="AY740" s="56">
        <f t="shared" si="1687"/>
        <v>0</v>
      </c>
      <c r="AZ740" s="56">
        <f t="shared" si="1687"/>
        <v>0</v>
      </c>
      <c r="BA740" s="56">
        <f t="shared" si="1687"/>
        <v>116239</v>
      </c>
      <c r="BB740" s="56">
        <f t="shared" si="1687"/>
        <v>0</v>
      </c>
      <c r="BC740" s="56">
        <f t="shared" si="1687"/>
        <v>-232268</v>
      </c>
      <c r="BD740" s="56">
        <f t="shared" si="1687"/>
        <v>0</v>
      </c>
      <c r="BE740" s="56">
        <f t="shared" si="1687"/>
        <v>7118</v>
      </c>
      <c r="BF740" s="56">
        <f t="shared" si="1687"/>
        <v>0</v>
      </c>
      <c r="BG740" s="56">
        <f t="shared" si="1687"/>
        <v>1.3038977796352751E-2</v>
      </c>
      <c r="BH740" s="56">
        <f t="shared" si="1687"/>
        <v>0</v>
      </c>
      <c r="BI740" s="56">
        <f t="shared" si="1687"/>
        <v>0</v>
      </c>
      <c r="BJ740" s="56">
        <f t="shared" si="1687"/>
        <v>0</v>
      </c>
      <c r="BK740" s="56">
        <f t="shared" si="1687"/>
        <v>0</v>
      </c>
      <c r="BL740" s="56">
        <f t="shared" si="1687"/>
        <v>0</v>
      </c>
      <c r="BM740" s="56">
        <f t="shared" si="1687"/>
        <v>0</v>
      </c>
      <c r="BN740" s="56">
        <f t="shared" si="1687"/>
        <v>1521.1034115832299</v>
      </c>
      <c r="BO740" s="56">
        <f t="shared" si="1687"/>
        <v>0</v>
      </c>
      <c r="BP740" s="56">
        <f t="shared" si="1687"/>
        <v>-5143</v>
      </c>
      <c r="BQ740" s="56">
        <f t="shared" ref="H740:BQ740" si="1688">+BQ730-BQ739</f>
        <v>0</v>
      </c>
      <c r="BR740" s="56"/>
      <c r="BS740" s="56"/>
      <c r="BT740" s="56"/>
      <c r="BU740" s="56">
        <f>+BU508-BU739</f>
        <v>0</v>
      </c>
      <c r="BV740" s="56">
        <f>+BV504-BV739</f>
        <v>0</v>
      </c>
      <c r="BW740" s="56"/>
      <c r="BX740" s="56"/>
      <c r="BY740" s="56"/>
      <c r="BZ740" s="56"/>
      <c r="CA740" s="56"/>
      <c r="CB740" s="56"/>
      <c r="CC740" s="56"/>
      <c r="CD740" s="56"/>
      <c r="CE740" s="61"/>
      <c r="CF740" s="61"/>
      <c r="CG740" s="105"/>
    </row>
    <row r="741" spans="2:85" x14ac:dyDescent="0.3">
      <c r="B741" s="56"/>
      <c r="D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  <c r="BR741" s="56"/>
      <c r="BS741" s="10"/>
      <c r="BT741" s="10"/>
      <c r="BU741" s="10"/>
      <c r="BV741" s="10"/>
      <c r="BW741" s="10"/>
      <c r="BX741" s="10"/>
      <c r="BY741" s="10"/>
      <c r="BZ741" s="10"/>
      <c r="CA741" s="10"/>
      <c r="CB741" s="61"/>
      <c r="CC741" s="105"/>
      <c r="CD741" s="105"/>
      <c r="CE741" s="105"/>
      <c r="CF741" s="105"/>
    </row>
    <row r="742" spans="2:85" x14ac:dyDescent="0.3">
      <c r="B742" s="56"/>
      <c r="D742" s="56">
        <f>SUM(D297:D677)</f>
        <v>40188841</v>
      </c>
      <c r="H742" s="1"/>
      <c r="N742" s="145">
        <f>+N684-N712</f>
        <v>3272725</v>
      </c>
      <c r="O742" s="1"/>
      <c r="W742" s="56">
        <f>SUM(W297:W677)</f>
        <v>434376</v>
      </c>
      <c r="AA742" s="59"/>
      <c r="BA742" s="59"/>
      <c r="BC742" s="56"/>
      <c r="BE742" s="59"/>
      <c r="BJ742" s="61"/>
      <c r="BK742" s="10">
        <f>+BK187</f>
        <v>4928581</v>
      </c>
      <c r="BL742" s="61"/>
      <c r="BM742" s="61"/>
      <c r="BN742" s="61"/>
      <c r="BO742" s="61"/>
      <c r="BP742" s="61"/>
      <c r="BQ742" s="61"/>
      <c r="BR742" s="61"/>
      <c r="BS742" s="10"/>
      <c r="BT742" s="10"/>
    </row>
    <row r="743" spans="2:85" x14ac:dyDescent="0.3">
      <c r="B743" s="56"/>
      <c r="D743" s="56"/>
      <c r="H743" s="56"/>
      <c r="N743" s="231"/>
      <c r="W743" s="56"/>
      <c r="AA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56"/>
      <c r="AU743" t="s">
        <v>161</v>
      </c>
      <c r="BC743" s="56"/>
      <c r="BE743" s="59"/>
      <c r="BH743" s="96"/>
      <c r="BI743" s="96"/>
      <c r="BJ743" s="96"/>
      <c r="BK743" s="493"/>
      <c r="BL743" s="96"/>
      <c r="BM743" s="96"/>
      <c r="BN743" s="96"/>
      <c r="BO743" s="96"/>
      <c r="BP743" s="96"/>
      <c r="BQ743" s="96"/>
      <c r="BR743" s="78"/>
      <c r="BS743" s="1"/>
      <c r="BT743" s="1"/>
    </row>
    <row r="744" spans="2:85" x14ac:dyDescent="0.3">
      <c r="D744" s="1"/>
      <c r="E744" s="111" t="s">
        <v>26</v>
      </c>
      <c r="F744" s="112"/>
      <c r="H744" s="112" t="s">
        <v>59</v>
      </c>
      <c r="I744" s="104"/>
      <c r="J744" s="104"/>
      <c r="K744" s="61"/>
      <c r="L744" s="10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BA744" s="56">
        <f>SUM(BA664:BA677)</f>
        <v>44881345</v>
      </c>
      <c r="BC744" s="56"/>
      <c r="BE744" s="56">
        <f>SUM(BE664:BE677)</f>
        <v>9000128</v>
      </c>
      <c r="BG744" s="231">
        <f>+BE744/BA744</f>
        <v>0.20053160171559029</v>
      </c>
      <c r="BH744" s="96"/>
      <c r="BI744" s="96"/>
      <c r="BJ744" s="96"/>
      <c r="BK744" s="493">
        <f>+BK194-BK739</f>
        <v>5763109</v>
      </c>
      <c r="BL744" s="96"/>
      <c r="BM744" s="96"/>
      <c r="BN744" s="96"/>
      <c r="BO744" s="96"/>
      <c r="BP744" s="96"/>
      <c r="BQ744" s="96"/>
      <c r="BR744" s="78"/>
      <c r="BS744" s="1"/>
      <c r="BT744" s="1"/>
    </row>
    <row r="745" spans="2:85" x14ac:dyDescent="0.3">
      <c r="B745" s="56"/>
      <c r="D745" s="1"/>
      <c r="E745" s="111" t="s">
        <v>38</v>
      </c>
      <c r="F745" s="112"/>
      <c r="H745" s="112" t="s">
        <v>40</v>
      </c>
      <c r="I745" s="10"/>
      <c r="J745" s="10"/>
      <c r="K745" s="61"/>
      <c r="L745" s="10"/>
      <c r="AD745" s="1"/>
      <c r="AE745" s="1"/>
      <c r="AF745" s="1"/>
      <c r="AG745" s="1"/>
      <c r="AH745" s="1"/>
      <c r="AI745" s="1">
        <f>SUM(W213:W243)</f>
        <v>25465</v>
      </c>
      <c r="AJ745" s="1"/>
      <c r="AK745" s="1"/>
      <c r="AL745" s="1" t="s">
        <v>17</v>
      </c>
      <c r="AM745" s="1"/>
      <c r="AN745" s="1"/>
      <c r="AO745" s="1"/>
      <c r="BC745" s="56"/>
      <c r="BE745" s="59"/>
      <c r="BH745" s="97"/>
      <c r="BI745" s="97"/>
      <c r="BJ745" s="97"/>
      <c r="BK745" s="493">
        <f>+BK187-BK739</f>
        <v>4928581</v>
      </c>
      <c r="BL745" s="97"/>
      <c r="BM745" s="97"/>
      <c r="BN745" s="97"/>
      <c r="BO745" s="97"/>
      <c r="BP745" s="97"/>
      <c r="BQ745" s="97"/>
      <c r="BR745" s="78"/>
      <c r="BS745" s="1"/>
      <c r="BT745" s="1"/>
    </row>
    <row r="746" spans="2:85" x14ac:dyDescent="0.3">
      <c r="B746" s="231"/>
      <c r="D746" s="1"/>
      <c r="E746" s="111" t="s">
        <v>45</v>
      </c>
      <c r="F746" s="112"/>
      <c r="H746" s="112" t="s">
        <v>55</v>
      </c>
      <c r="I746" s="10"/>
      <c r="J746" s="10"/>
      <c r="K746" s="61"/>
      <c r="L746" s="10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BC746" s="56"/>
      <c r="BE746" s="59"/>
      <c r="BH746" s="97"/>
      <c r="BI746" s="97"/>
      <c r="BJ746" s="97"/>
      <c r="BK746" s="493"/>
      <c r="BL746" s="97"/>
      <c r="BM746" s="97"/>
      <c r="BN746" s="97"/>
      <c r="BO746" s="97"/>
      <c r="BP746" s="97"/>
      <c r="BQ746" s="97"/>
      <c r="BR746" s="78"/>
      <c r="BS746" s="1"/>
      <c r="BT746" s="1"/>
    </row>
    <row r="747" spans="2:85" x14ac:dyDescent="0.3">
      <c r="D747" s="1"/>
      <c r="E747" s="111" t="s">
        <v>60</v>
      </c>
      <c r="F747" s="61"/>
      <c r="H747" s="81" t="s">
        <v>135</v>
      </c>
      <c r="I747" s="61"/>
      <c r="J747" s="61"/>
      <c r="K747" s="61"/>
      <c r="L747" s="6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BH747" s="97"/>
      <c r="BI747" s="97"/>
      <c r="BJ747" s="97"/>
      <c r="BK747" s="496"/>
      <c r="BL747" s="97"/>
      <c r="BM747" s="97"/>
      <c r="BN747" s="97"/>
      <c r="BO747" s="97"/>
      <c r="BP747" s="97"/>
      <c r="BQ747" s="97"/>
      <c r="BR747" s="78"/>
      <c r="BS747" s="1"/>
      <c r="BT747" s="1"/>
    </row>
    <row r="748" spans="2:85" x14ac:dyDescent="0.3">
      <c r="E748" s="111" t="s">
        <v>136</v>
      </c>
      <c r="H748" s="81" t="s">
        <v>137</v>
      </c>
      <c r="AD748" s="1"/>
      <c r="AE748" s="1"/>
      <c r="AF748" s="1"/>
      <c r="AG748" s="1"/>
      <c r="AH748" s="1"/>
      <c r="AI748" s="1"/>
      <c r="BD748" s="78"/>
      <c r="BE748" s="78"/>
      <c r="BF748" s="78"/>
      <c r="BG748" s="78"/>
      <c r="BH748" s="78"/>
      <c r="BI748" s="78"/>
      <c r="BJ748" s="78"/>
      <c r="BK748" s="494"/>
      <c r="BL748" s="78"/>
      <c r="BM748" s="78"/>
      <c r="BN748" s="78"/>
      <c r="BO748" s="78"/>
      <c r="BP748" s="78"/>
      <c r="BQ748" s="78"/>
      <c r="BR748" s="78"/>
      <c r="BS748" s="1"/>
      <c r="BT748" s="1"/>
    </row>
    <row r="749" spans="2:85" x14ac:dyDescent="0.3">
      <c r="B749" s="56"/>
      <c r="AD749" s="1"/>
      <c r="AE749" s="1"/>
      <c r="AF749" s="1"/>
      <c r="AG749" s="1"/>
      <c r="AH749" s="1"/>
      <c r="AI749" s="1"/>
      <c r="BA749" s="545">
        <v>157602857</v>
      </c>
      <c r="BK749" s="495"/>
    </row>
    <row r="750" spans="2:85" ht="15" thickBot="1" x14ac:dyDescent="0.35">
      <c r="D750" s="56">
        <f>SUM(D363:D369)</f>
        <v>378583</v>
      </c>
      <c r="AD750" s="1"/>
      <c r="AE750" s="507"/>
      <c r="AF750" s="547"/>
      <c r="AG750" s="507"/>
      <c r="AH750" s="507"/>
      <c r="AI750" s="507"/>
      <c r="AJ750" s="500"/>
      <c r="AK750" s="500"/>
      <c r="AL750" s="500"/>
      <c r="AM750" s="500"/>
      <c r="AN750" s="500"/>
      <c r="AO750" s="500"/>
      <c r="AP750" s="500"/>
      <c r="AQ750" s="500"/>
      <c r="AR750" s="500"/>
      <c r="AS750" s="500"/>
      <c r="AT750" s="500"/>
      <c r="AU750" s="500"/>
      <c r="AV750" s="500"/>
      <c r="AW750" s="500"/>
      <c r="AX750" s="500"/>
      <c r="AZ750" s="106"/>
      <c r="BA750" s="106"/>
      <c r="BB750" s="106"/>
      <c r="BC750" s="106"/>
      <c r="BK750" s="1"/>
    </row>
    <row r="751" spans="2:85" x14ac:dyDescent="0.3">
      <c r="D751" s="531">
        <f>SUM(D356:D362)</f>
        <v>417052</v>
      </c>
      <c r="J751" s="486"/>
      <c r="V751" s="106"/>
      <c r="AA751" s="56"/>
      <c r="AD751" s="1"/>
      <c r="AE751" s="507"/>
      <c r="AF751" s="546"/>
      <c r="AG751" s="1"/>
      <c r="AH751" s="1"/>
      <c r="AI751" s="485"/>
      <c r="AJ751" s="464"/>
      <c r="AK751" s="465"/>
      <c r="AL751" s="465"/>
      <c r="AM751" s="465"/>
      <c r="AN751" s="465"/>
      <c r="AO751" s="465"/>
      <c r="AP751" s="465"/>
      <c r="AQ751" s="465"/>
      <c r="AR751" s="465"/>
      <c r="AS751" s="465"/>
      <c r="AT751" s="465"/>
      <c r="AU751" s="465"/>
      <c r="AV751" s="465"/>
      <c r="AW751" s="466"/>
      <c r="AX751" s="500"/>
      <c r="AZ751" s="106"/>
      <c r="BA751" s="77"/>
      <c r="BB751" s="106"/>
      <c r="BC751" s="106"/>
      <c r="BK751" s="56"/>
    </row>
    <row r="752" spans="2:85" x14ac:dyDescent="0.3">
      <c r="D752" s="1"/>
      <c r="J752" s="214"/>
      <c r="AD752" s="1"/>
      <c r="AE752" s="507"/>
      <c r="AF752" s="546"/>
      <c r="AG752" s="1"/>
      <c r="AH752" s="1"/>
      <c r="AI752" s="485"/>
      <c r="AJ752" s="467"/>
      <c r="AK752" s="595" t="s">
        <v>142</v>
      </c>
      <c r="AL752" s="595"/>
      <c r="AM752" s="595"/>
      <c r="AN752" s="595"/>
      <c r="AO752" s="595"/>
      <c r="AP752" s="595"/>
      <c r="AQ752" s="595"/>
      <c r="AR752" s="595"/>
      <c r="AS752" s="595"/>
      <c r="AT752" s="595"/>
      <c r="AU752" s="595"/>
      <c r="AV752" s="595"/>
      <c r="AW752" s="468"/>
      <c r="AX752" s="500"/>
      <c r="AZ752" s="106"/>
      <c r="BA752" s="106"/>
      <c r="BB752" s="106"/>
      <c r="BC752" s="106"/>
    </row>
    <row r="753" spans="2:87" ht="15.6" x14ac:dyDescent="0.3">
      <c r="D753" s="1">
        <v>331000000</v>
      </c>
      <c r="H753" s="235">
        <f>+H269/D753</f>
        <v>4.5635842900302113E-2</v>
      </c>
      <c r="J753" s="57"/>
      <c r="AD753" s="1"/>
      <c r="AE753" s="507"/>
      <c r="AF753" s="546"/>
      <c r="AG753" s="1"/>
      <c r="AH753" s="1"/>
      <c r="AI753" s="485"/>
      <c r="AJ753" s="467"/>
      <c r="AK753" s="595" t="s">
        <v>141</v>
      </c>
      <c r="AL753" s="595"/>
      <c r="AM753" s="595"/>
      <c r="AN753" s="595"/>
      <c r="AO753" s="473"/>
      <c r="AP753" s="474" t="s">
        <v>20</v>
      </c>
      <c r="AQ753" s="473"/>
      <c r="AR753" s="474" t="s">
        <v>4</v>
      </c>
      <c r="AS753" s="475"/>
      <c r="AT753" s="475"/>
      <c r="AU753" s="475"/>
      <c r="AV753" s="479" t="s">
        <v>10</v>
      </c>
      <c r="AW753" s="468"/>
      <c r="AX753" s="500"/>
      <c r="AZ753" s="106"/>
      <c r="BA753" s="106"/>
      <c r="BB753" s="106"/>
      <c r="BC753" s="106"/>
    </row>
    <row r="754" spans="2:87" ht="15.6" x14ac:dyDescent="0.3">
      <c r="H754" s="235">
        <f>+AA269/H269</f>
        <v>1.9000541790705667E-2</v>
      </c>
      <c r="AD754" s="1"/>
      <c r="AE754" s="507"/>
      <c r="AF754" s="546"/>
      <c r="AG754" s="1"/>
      <c r="AH754" s="1"/>
      <c r="AI754" s="485"/>
      <c r="AJ754" s="467"/>
      <c r="AK754" s="602" t="s">
        <v>138</v>
      </c>
      <c r="AL754" s="602"/>
      <c r="AM754" s="602"/>
      <c r="AN754" s="602"/>
      <c r="AO754" s="473"/>
      <c r="AP754" s="476">
        <f>+AH50</f>
        <v>898992</v>
      </c>
      <c r="AQ754" s="477"/>
      <c r="AR754" s="476">
        <f>+AH51</f>
        <v>55687</v>
      </c>
      <c r="AS754" s="478"/>
      <c r="AT754" s="478"/>
      <c r="AU754" s="478"/>
      <c r="AV754" s="491">
        <f t="shared" ref="AV754:AV760" si="1689">+AR754/AP754</f>
        <v>6.194382152455194E-2</v>
      </c>
      <c r="AW754" s="468"/>
      <c r="AX754" s="500"/>
      <c r="AZ754" s="106"/>
      <c r="BA754" s="77"/>
      <c r="BB754" s="106"/>
      <c r="BC754" s="106"/>
    </row>
    <row r="755" spans="2:87" ht="15.6" x14ac:dyDescent="0.3">
      <c r="D755" s="235"/>
      <c r="AD755" s="1"/>
      <c r="AE755" s="507"/>
      <c r="AF755" s="546"/>
      <c r="AG755" s="1"/>
      <c r="AH755" s="1"/>
      <c r="AI755" s="485"/>
      <c r="AJ755" s="467"/>
      <c r="AK755" s="622" t="s">
        <v>139</v>
      </c>
      <c r="AL755" s="599"/>
      <c r="AM755" s="599"/>
      <c r="AN755" s="599"/>
      <c r="AO755" s="64"/>
      <c r="AP755" s="469">
        <f>+AG83</f>
        <v>742147</v>
      </c>
      <c r="AQ755" s="64"/>
      <c r="AR755" s="469">
        <f>+AG84</f>
        <v>42339</v>
      </c>
      <c r="AS755" s="64"/>
      <c r="AT755" s="64"/>
      <c r="AU755" s="64"/>
      <c r="AV755" s="489">
        <f t="shared" si="1689"/>
        <v>5.7049344671608188E-2</v>
      </c>
      <c r="AW755" s="468"/>
      <c r="AX755" s="500"/>
      <c r="AZ755" s="106"/>
      <c r="BA755" s="77"/>
      <c r="BB755" s="106"/>
      <c r="BC755" s="106"/>
    </row>
    <row r="756" spans="2:87" ht="15.6" x14ac:dyDescent="0.3">
      <c r="AD756" s="1"/>
      <c r="AE756" s="507"/>
      <c r="AF756" s="546"/>
      <c r="AG756" s="1"/>
      <c r="AH756" s="1"/>
      <c r="AI756" s="485"/>
      <c r="AJ756" s="467"/>
      <c r="AK756" s="599" t="s">
        <v>140</v>
      </c>
      <c r="AL756" s="599"/>
      <c r="AM756" s="599"/>
      <c r="AN756" s="599"/>
      <c r="AO756" s="64"/>
      <c r="AP756" s="469">
        <f>+AH113</f>
        <v>869627</v>
      </c>
      <c r="AQ756" s="64"/>
      <c r="AR756" s="469">
        <f>+AH114</f>
        <v>21252</v>
      </c>
      <c r="AS756" s="64"/>
      <c r="AT756" s="64"/>
      <c r="AU756" s="64"/>
      <c r="AV756" s="489">
        <f t="shared" si="1689"/>
        <v>2.4438063675575852E-2</v>
      </c>
      <c r="AW756" s="468"/>
      <c r="AX756" s="500"/>
      <c r="AZ756" s="106"/>
      <c r="BA756" s="106"/>
      <c r="BB756" s="106"/>
      <c r="BC756" s="106"/>
    </row>
    <row r="757" spans="2:87" ht="15.6" x14ac:dyDescent="0.3">
      <c r="D757" s="428"/>
      <c r="AD757" s="1"/>
      <c r="AE757" s="507"/>
      <c r="AF757" s="546"/>
      <c r="AG757" s="1"/>
      <c r="AH757" s="1"/>
      <c r="AI757" s="485"/>
      <c r="AJ757" s="467"/>
      <c r="AK757" s="599" t="s">
        <v>143</v>
      </c>
      <c r="AL757" s="599"/>
      <c r="AM757" s="599"/>
      <c r="AN757" s="599"/>
      <c r="AO757" s="64"/>
      <c r="AP757" s="469">
        <f>+AG763</f>
        <v>1970617</v>
      </c>
      <c r="AQ757" s="64"/>
      <c r="AR757" s="469">
        <f>+AG765</f>
        <v>25901</v>
      </c>
      <c r="AS757" s="64"/>
      <c r="AT757" s="64"/>
      <c r="AU757" s="64"/>
      <c r="AV757" s="489">
        <f t="shared" si="1689"/>
        <v>1.3143599187462607E-2</v>
      </c>
      <c r="AW757" s="468"/>
      <c r="AX757" s="500"/>
    </row>
    <row r="758" spans="2:87" ht="15.6" x14ac:dyDescent="0.3">
      <c r="D758" s="428"/>
      <c r="AD758" s="1"/>
      <c r="AE758" s="507"/>
      <c r="AF758" s="546"/>
      <c r="AG758" s="1"/>
      <c r="AH758" s="1"/>
      <c r="AI758" s="485"/>
      <c r="AJ758" s="467"/>
      <c r="AK758" s="543"/>
      <c r="AL758" s="543" t="s">
        <v>151</v>
      </c>
      <c r="AM758" s="543"/>
      <c r="AN758" s="543"/>
      <c r="AO758" s="64"/>
      <c r="AP758" s="469">
        <f>SUM(D144:D174)</f>
        <v>1493931</v>
      </c>
      <c r="AQ758" s="64"/>
      <c r="AR758" s="469">
        <f>SUM(W144:W174)</f>
        <v>30354</v>
      </c>
      <c r="AS758" s="64"/>
      <c r="AT758" s="64"/>
      <c r="AU758" s="64"/>
      <c r="AV758" s="489">
        <f t="shared" si="1689"/>
        <v>2.0318207467413155E-2</v>
      </c>
      <c r="AW758" s="468"/>
      <c r="AX758" s="500"/>
    </row>
    <row r="759" spans="2:87" ht="15.6" x14ac:dyDescent="0.3">
      <c r="D759" s="428"/>
      <c r="AD759" s="1"/>
      <c r="AE759" s="507"/>
      <c r="AF759" s="546"/>
      <c r="AG759" s="1"/>
      <c r="AH759" s="1"/>
      <c r="AI759" s="485"/>
      <c r="AJ759" s="467"/>
      <c r="AK759" s="543"/>
      <c r="AL759" s="543" t="s">
        <v>152</v>
      </c>
      <c r="AM759" s="543"/>
      <c r="AN759" s="543"/>
      <c r="AO759" s="64"/>
      <c r="AP759" s="469">
        <f>SUM(D175:D204)</f>
        <v>1202331</v>
      </c>
      <c r="AQ759" s="64"/>
      <c r="AR759" s="544">
        <f>SUM(W175:W204)</f>
        <v>24042</v>
      </c>
      <c r="AS759" s="64"/>
      <c r="AT759" s="64"/>
      <c r="AU759" s="64"/>
      <c r="AV759" s="489">
        <f t="shared" si="1689"/>
        <v>1.9996157464125936E-2</v>
      </c>
      <c r="AW759" s="468"/>
      <c r="AX759" s="500"/>
    </row>
    <row r="760" spans="2:87" ht="15.6" x14ac:dyDescent="0.3">
      <c r="D760" s="428"/>
      <c r="AD760" s="1"/>
      <c r="AE760" s="507"/>
      <c r="AF760" s="546"/>
      <c r="AG760" s="1"/>
      <c r="AH760" s="1"/>
      <c r="AI760" s="485"/>
      <c r="AJ760" s="467"/>
      <c r="AK760" s="543"/>
      <c r="AL760" s="543" t="s">
        <v>153</v>
      </c>
      <c r="AM760" s="543"/>
      <c r="AN760" s="543"/>
      <c r="AO760" s="64"/>
      <c r="AP760" s="469">
        <f>SUM(D205:D230)</f>
        <v>1470960</v>
      </c>
      <c r="AQ760" s="64"/>
      <c r="AR760" s="469">
        <f>SUM(W205:W235)</f>
        <v>24156</v>
      </c>
      <c r="AS760" s="64"/>
      <c r="AT760" s="64"/>
      <c r="AU760" s="64"/>
      <c r="AV760" s="489">
        <f t="shared" si="1689"/>
        <v>1.6421928536465982E-2</v>
      </c>
      <c r="AW760" s="468"/>
      <c r="AX760" s="500"/>
      <c r="BA760" s="486">
        <f>+AV754-AV760</f>
        <v>4.5521892988085955E-2</v>
      </c>
    </row>
    <row r="761" spans="2:87" ht="15" thickBot="1" x14ac:dyDescent="0.35">
      <c r="B761" s="427"/>
      <c r="D761" s="235"/>
      <c r="AD761" s="1"/>
      <c r="AE761" s="507"/>
      <c r="AF761" s="546"/>
      <c r="AG761" s="1"/>
      <c r="AH761" s="1"/>
      <c r="AI761" s="485"/>
      <c r="AJ761" s="467"/>
      <c r="AK761" s="480"/>
      <c r="AL761" s="480"/>
      <c r="AM761" s="480"/>
      <c r="AN761" s="480"/>
      <c r="AO761" s="481"/>
      <c r="AP761" s="482"/>
      <c r="AQ761" s="481"/>
      <c r="AR761" s="482"/>
      <c r="AS761" s="481"/>
      <c r="AT761" s="481"/>
      <c r="AU761" s="481"/>
      <c r="AV761" s="483"/>
      <c r="AW761" s="468"/>
      <c r="AX761" s="500"/>
      <c r="BA761">
        <f>+BA760/AV754</f>
        <v>0.73488996751747038</v>
      </c>
    </row>
    <row r="762" spans="2:87" ht="15.6" x14ac:dyDescent="0.3">
      <c r="B762" s="427"/>
      <c r="D762" s="235"/>
      <c r="AD762" s="1"/>
      <c r="AE762" s="507"/>
      <c r="AF762" s="546"/>
      <c r="AG762" s="1"/>
      <c r="AH762" s="1"/>
      <c r="AI762" s="485"/>
      <c r="AJ762" s="467"/>
      <c r="AK762" s="602" t="s">
        <v>138</v>
      </c>
      <c r="AL762" s="602"/>
      <c r="AM762" s="602"/>
      <c r="AN762" s="602"/>
      <c r="AO762" s="64"/>
      <c r="AP762" s="469"/>
      <c r="AQ762" s="64"/>
      <c r="AR762" s="469">
        <f>+AR754</f>
        <v>55687</v>
      </c>
      <c r="AS762" s="64"/>
      <c r="AT762" s="64"/>
      <c r="AU762" s="64"/>
      <c r="AV762" s="144"/>
      <c r="AW762" s="468"/>
      <c r="AX762" s="500"/>
    </row>
    <row r="763" spans="2:87" ht="15.6" x14ac:dyDescent="0.3">
      <c r="B763" s="427"/>
      <c r="D763" s="235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10"/>
      <c r="AE763" s="507"/>
      <c r="AF763" s="546"/>
      <c r="AG763" s="33">
        <f>SUM(D113:D143)</f>
        <v>1970617</v>
      </c>
      <c r="AH763" s="1"/>
      <c r="AI763" s="485"/>
      <c r="AJ763" s="467"/>
      <c r="AK763" s="606" t="s">
        <v>153</v>
      </c>
      <c r="AL763" s="606"/>
      <c r="AM763" s="606"/>
      <c r="AN763" s="606"/>
      <c r="AO763" s="64"/>
      <c r="AP763" s="469"/>
      <c r="AQ763" s="64"/>
      <c r="AR763" s="469">
        <f>+AR760</f>
        <v>24156</v>
      </c>
      <c r="AS763" s="64"/>
      <c r="AT763" s="64"/>
      <c r="AU763" s="64"/>
      <c r="AV763" s="144"/>
      <c r="AW763" s="468"/>
      <c r="AX763" s="500"/>
    </row>
    <row r="764" spans="2:87" ht="15.6" x14ac:dyDescent="0.3">
      <c r="B764" s="427"/>
      <c r="D764" s="235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10"/>
      <c r="AE764" s="507"/>
      <c r="AF764" s="546"/>
      <c r="AG764" s="33">
        <f>SUM(W125:W138)</f>
        <v>12117</v>
      </c>
      <c r="AH764" s="1"/>
      <c r="AI764" s="485"/>
      <c r="AJ764" s="467"/>
      <c r="AK764" s="63"/>
      <c r="AL764" s="497" t="s">
        <v>3</v>
      </c>
      <c r="AM764" s="63"/>
      <c r="AN764" s="63"/>
      <c r="AO764" s="64"/>
      <c r="AP764" s="469"/>
      <c r="AQ764" s="64"/>
      <c r="AR764" s="469">
        <f>+AR762-AR763</f>
        <v>31531</v>
      </c>
      <c r="AS764" s="64"/>
      <c r="AT764" s="64"/>
      <c r="AU764" s="64"/>
      <c r="AV764" s="484">
        <f>+AR764/AR762</f>
        <v>0.5662183274372834</v>
      </c>
      <c r="AW764" s="468"/>
      <c r="AX764" s="500"/>
    </row>
    <row r="765" spans="2:87" ht="15" thickBot="1" x14ac:dyDescent="0.35">
      <c r="D765" s="427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10"/>
      <c r="AE765" s="507"/>
      <c r="AF765" s="548"/>
      <c r="AG765" s="33">
        <f>SUM(W113:W143)</f>
        <v>25901</v>
      </c>
      <c r="AH765" s="1"/>
      <c r="AI765" s="485"/>
      <c r="AJ765" s="470"/>
      <c r="AK765" s="471"/>
      <c r="AL765" s="471"/>
      <c r="AM765" s="471"/>
      <c r="AN765" s="471"/>
      <c r="AO765" s="471"/>
      <c r="AP765" s="471"/>
      <c r="AQ765" s="471"/>
      <c r="AR765" s="471"/>
      <c r="AS765" s="471"/>
      <c r="AT765" s="471"/>
      <c r="AU765" s="471"/>
      <c r="AV765" s="471"/>
      <c r="AW765" s="472"/>
      <c r="AX765" s="500"/>
      <c r="BD765" s="78"/>
      <c r="BE765" s="78"/>
      <c r="BF765" s="78"/>
      <c r="BG765" s="78"/>
      <c r="BH765" s="78"/>
      <c r="BI765" s="78"/>
      <c r="BJ765" s="78"/>
      <c r="BK765" s="78"/>
      <c r="BL765" s="78"/>
      <c r="BM765" s="78"/>
      <c r="BN765" s="78"/>
      <c r="BO765" s="78"/>
      <c r="BP765" s="78"/>
      <c r="BQ765" s="78"/>
      <c r="BR765" s="78"/>
      <c r="BS765" s="1"/>
      <c r="BT765" s="1"/>
      <c r="BU765" s="1"/>
      <c r="BV765" s="1"/>
      <c r="BW765" s="78"/>
      <c r="BX765" s="78"/>
      <c r="BY765" s="78"/>
      <c r="BZ765" s="78"/>
      <c r="CA765" s="78"/>
      <c r="CB765" s="78"/>
      <c r="CC765" s="78"/>
      <c r="CD765" s="78"/>
      <c r="CE765" s="78"/>
      <c r="CF765" s="78"/>
      <c r="CG765" s="78"/>
      <c r="CH765" s="78"/>
      <c r="CI765" s="78"/>
    </row>
    <row r="766" spans="2:87" x14ac:dyDescent="0.3"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10"/>
      <c r="AE766" s="507"/>
      <c r="AF766" s="507"/>
      <c r="AG766" s="507"/>
      <c r="AH766" s="507"/>
      <c r="AI766" s="507"/>
      <c r="AJ766" s="500"/>
      <c r="AK766" s="500"/>
      <c r="AL766" s="500"/>
      <c r="AM766" s="500"/>
      <c r="AN766" s="500"/>
      <c r="AO766" s="500"/>
      <c r="AP766" s="500"/>
      <c r="AQ766" s="500"/>
      <c r="AR766" s="500"/>
      <c r="AS766" s="500"/>
      <c r="AT766" s="500"/>
      <c r="AU766" s="500"/>
      <c r="AV766" s="500"/>
      <c r="AW766" s="500"/>
      <c r="AX766" s="500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77"/>
      <c r="BX766" s="77"/>
      <c r="BY766" s="77"/>
      <c r="BZ766" s="77"/>
      <c r="CA766" s="109"/>
      <c r="CB766" s="1"/>
      <c r="CC766" s="1"/>
      <c r="CD766" s="1"/>
      <c r="CE766" s="1"/>
      <c r="CF766" s="1"/>
      <c r="CG766" s="1"/>
      <c r="CH766" s="1"/>
      <c r="CI766" s="1"/>
    </row>
    <row r="767" spans="2:87" x14ac:dyDescent="0.3">
      <c r="D767">
        <v>10</v>
      </c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10"/>
      <c r="AE767" s="10"/>
      <c r="AF767" s="10"/>
      <c r="AG767" s="10"/>
      <c r="AH767" s="10"/>
      <c r="AI767" s="10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77"/>
      <c r="BX767" s="77"/>
      <c r="BY767" s="77"/>
      <c r="BZ767" s="77"/>
      <c r="CA767" s="77"/>
      <c r="CB767" s="1"/>
      <c r="CC767" s="1"/>
      <c r="CD767" s="1"/>
      <c r="CE767" s="1"/>
      <c r="CF767" s="1"/>
      <c r="CG767" s="1"/>
      <c r="CH767" s="1"/>
      <c r="CI767" s="1"/>
    </row>
    <row r="768" spans="2:87" x14ac:dyDescent="0.3">
      <c r="D768" s="1">
        <v>77000000</v>
      </c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10"/>
      <c r="AE768" s="10"/>
      <c r="AF768" s="10"/>
      <c r="AG768" s="10"/>
      <c r="AH768" s="10"/>
      <c r="AI768" s="10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77"/>
      <c r="BX768" s="77"/>
      <c r="BY768" s="77"/>
      <c r="BZ768" s="77"/>
      <c r="CA768" s="77"/>
      <c r="CB768" s="1"/>
      <c r="CC768" s="1"/>
      <c r="CD768" s="1"/>
      <c r="CE768" s="1"/>
      <c r="CF768" s="1"/>
      <c r="CG768" s="1"/>
    </row>
    <row r="769" spans="2:85" x14ac:dyDescent="0.3">
      <c r="D769" s="57">
        <f>+D768/D771</f>
        <v>0.23262839879154079</v>
      </c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10"/>
      <c r="AE769" s="10"/>
      <c r="AF769" s="10"/>
      <c r="AG769" s="501"/>
      <c r="AH769" s="10"/>
      <c r="AI769" s="10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77"/>
      <c r="BX769" s="77"/>
      <c r="BY769" s="77"/>
      <c r="BZ769" s="77"/>
      <c r="CA769" s="77"/>
      <c r="CB769" s="1"/>
      <c r="CC769" s="1"/>
      <c r="CD769" s="1"/>
      <c r="CE769" s="1"/>
      <c r="CF769" s="1"/>
      <c r="CG769" s="1"/>
    </row>
    <row r="770" spans="2:85" x14ac:dyDescent="0.3"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10"/>
      <c r="AE770" s="10"/>
      <c r="AF770" s="507"/>
      <c r="AG770" s="526"/>
      <c r="AH770" s="507"/>
      <c r="AI770" s="507"/>
      <c r="AJ770" s="500"/>
      <c r="AK770" s="500"/>
      <c r="AL770" s="500"/>
      <c r="AM770" s="500"/>
      <c r="AN770" s="500"/>
      <c r="AO770" s="500"/>
      <c r="AP770" s="500"/>
      <c r="AQ770" s="500"/>
      <c r="AR770" s="500"/>
      <c r="AS770" s="500"/>
      <c r="AT770" s="500"/>
      <c r="AU770" s="500"/>
      <c r="AV770" s="500"/>
      <c r="AW770" s="500"/>
      <c r="AX770" s="500"/>
      <c r="AY770" s="500"/>
      <c r="AZ770" s="500"/>
      <c r="BA770" s="500"/>
      <c r="BB770" s="500"/>
      <c r="BC770" s="500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77"/>
      <c r="BX770" s="77"/>
      <c r="BY770" s="110"/>
      <c r="BZ770" s="77"/>
      <c r="CA770" s="77"/>
    </row>
    <row r="771" spans="2:85" x14ac:dyDescent="0.3">
      <c r="D771" s="1">
        <v>331000000</v>
      </c>
      <c r="H771">
        <v>0.13400000000000001</v>
      </c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10"/>
      <c r="AE771" s="10"/>
      <c r="AF771" s="507"/>
      <c r="AG771" s="527"/>
      <c r="AH771" s="507"/>
      <c r="AI771" s="507"/>
      <c r="AJ771" s="524"/>
      <c r="AK771" s="524"/>
      <c r="AL771" s="525"/>
      <c r="AM771" s="525"/>
      <c r="AN771" s="525"/>
      <c r="AO771" s="525"/>
      <c r="AP771" s="525"/>
      <c r="AQ771" s="525"/>
      <c r="AR771" s="525"/>
      <c r="AS771" s="525"/>
      <c r="AT771" s="525"/>
      <c r="AU771" s="525"/>
      <c r="AV771" s="525"/>
      <c r="AW771" s="525"/>
      <c r="AX771" s="525"/>
      <c r="AY771" s="525"/>
      <c r="AZ771" s="525"/>
      <c r="BA771" s="525"/>
      <c r="BB771" s="524"/>
      <c r="BC771" s="524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77"/>
      <c r="BX771" s="77"/>
      <c r="BY771" s="77"/>
      <c r="BZ771" s="77"/>
      <c r="CA771" s="77"/>
    </row>
    <row r="772" spans="2:85" x14ac:dyDescent="0.3">
      <c r="D772" s="1">
        <f>+D771*H771</f>
        <v>44354000</v>
      </c>
      <c r="H772" s="1">
        <f>+D772*0.001</f>
        <v>44354</v>
      </c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10"/>
      <c r="AE772" s="10"/>
      <c r="AF772" s="507"/>
      <c r="AG772" s="526"/>
      <c r="AH772" s="507"/>
      <c r="AI772" s="507"/>
      <c r="AJ772" s="524"/>
      <c r="AK772" s="524"/>
      <c r="AL772" s="138"/>
      <c r="AM772" s="138"/>
      <c r="AN772" s="138"/>
      <c r="AO772" s="138"/>
      <c r="AP772" s="138"/>
      <c r="AQ772" s="138"/>
      <c r="AR772" s="138"/>
      <c r="AS772" s="78"/>
      <c r="AT772" s="78"/>
      <c r="AU772" s="78"/>
      <c r="AV772" s="98"/>
      <c r="AW772" s="98"/>
      <c r="AX772" s="98"/>
      <c r="AY772" s="98"/>
      <c r="AZ772" s="524"/>
      <c r="BA772" s="524"/>
      <c r="BB772" s="530"/>
      <c r="BC772" s="524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77"/>
      <c r="BX772" s="77"/>
      <c r="BY772" s="77"/>
      <c r="BZ772" s="77"/>
      <c r="CA772" s="77"/>
    </row>
    <row r="773" spans="2:85" x14ac:dyDescent="0.3">
      <c r="D773" s="425">
        <v>7.1999999999999995E-2</v>
      </c>
      <c r="H773" s="1">
        <f>+AA204*H771</f>
        <v>28746.886000000002</v>
      </c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10"/>
      <c r="AE773" s="10"/>
      <c r="AF773" s="507"/>
      <c r="AG773" s="526">
        <v>44031</v>
      </c>
      <c r="AH773" s="507"/>
      <c r="AI773" s="507"/>
      <c r="AJ773" s="524"/>
      <c r="AK773" s="524"/>
      <c r="AL773" s="138"/>
      <c r="AM773" s="138"/>
      <c r="AN773" s="138"/>
      <c r="AO773" s="138"/>
      <c r="AP773" s="138"/>
      <c r="AQ773" s="138"/>
      <c r="AR773" s="138"/>
      <c r="AS773" s="138"/>
      <c r="AT773" s="98"/>
      <c r="AU773" s="78"/>
      <c r="AV773" s="98"/>
      <c r="AW773" s="98"/>
      <c r="AX773" s="98"/>
      <c r="AY773" s="98"/>
      <c r="AZ773" s="524"/>
      <c r="BA773" s="524"/>
      <c r="BB773" s="530"/>
      <c r="BC773" s="524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77"/>
      <c r="BX773" s="77"/>
      <c r="BY773" s="77"/>
      <c r="BZ773" s="77"/>
      <c r="CA773" s="77"/>
    </row>
    <row r="774" spans="2:85" x14ac:dyDescent="0.3"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10"/>
      <c r="AE774" s="10"/>
      <c r="AF774" s="507"/>
      <c r="AG774" s="526">
        <v>44038</v>
      </c>
      <c r="AH774" s="507"/>
      <c r="AI774" s="507"/>
      <c r="AJ774" s="524"/>
      <c r="AK774" s="524"/>
      <c r="AL774" s="78"/>
      <c r="AM774" s="78"/>
      <c r="AN774" s="139"/>
      <c r="AO774" s="139"/>
      <c r="AP774" s="139"/>
      <c r="AQ774" s="139"/>
      <c r="AR774" s="139"/>
      <c r="AS774" s="78"/>
      <c r="AT774" s="78"/>
      <c r="AU774" s="78"/>
      <c r="AV774" s="98"/>
      <c r="AW774" s="98"/>
      <c r="AX774" s="98"/>
      <c r="AY774" s="98"/>
      <c r="AZ774" s="524"/>
      <c r="BA774" s="524"/>
      <c r="BB774" s="530"/>
      <c r="BC774" s="524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77"/>
      <c r="BX774" s="77"/>
      <c r="BY774" s="77"/>
      <c r="BZ774" s="77"/>
      <c r="CA774" s="77"/>
    </row>
    <row r="775" spans="2:85" x14ac:dyDescent="0.3">
      <c r="D775" s="235">
        <v>4.2000000000000003E-2</v>
      </c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10"/>
      <c r="AE775" s="10"/>
      <c r="AF775" s="507"/>
      <c r="AG775" s="526">
        <v>44045</v>
      </c>
      <c r="AH775" s="507"/>
      <c r="AI775" s="507"/>
      <c r="AJ775" s="524"/>
      <c r="AK775" s="524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98"/>
      <c r="AW775" s="98"/>
      <c r="AX775" s="98"/>
      <c r="AY775" s="98"/>
      <c r="AZ775" s="524"/>
      <c r="BA775" s="524"/>
      <c r="BB775" s="530"/>
      <c r="BC775" s="524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2:85" x14ac:dyDescent="0.3">
      <c r="D776" s="531">
        <f>+D771*D773*D775</f>
        <v>1000944.0000000001</v>
      </c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10"/>
      <c r="AE776" s="10"/>
      <c r="AF776" s="507"/>
      <c r="AG776" s="526">
        <v>44052</v>
      </c>
      <c r="AH776" s="507"/>
      <c r="AI776" s="507"/>
      <c r="AJ776" s="524"/>
      <c r="AK776" s="524"/>
      <c r="AL776" s="78"/>
      <c r="AM776" s="78"/>
      <c r="AN776" s="139"/>
      <c r="AO776" s="139"/>
      <c r="AP776" s="139"/>
      <c r="AQ776" s="139"/>
      <c r="AR776" s="139"/>
      <c r="AS776" s="139"/>
      <c r="AT776" s="139"/>
      <c r="AU776" s="78"/>
      <c r="AV776" s="98"/>
      <c r="AW776" s="98"/>
      <c r="AX776" s="98"/>
      <c r="AY776" s="98"/>
      <c r="AZ776" s="524"/>
      <c r="BA776" s="524"/>
      <c r="BB776" s="530"/>
      <c r="BC776" s="524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2:85" x14ac:dyDescent="0.3"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10"/>
      <c r="AE777" s="10"/>
      <c r="AF777" s="507"/>
      <c r="AG777" s="526"/>
      <c r="AH777" s="507"/>
      <c r="AI777" s="507"/>
      <c r="AJ777" s="524"/>
      <c r="AK777" s="524"/>
      <c r="AL777" s="78"/>
      <c r="AM777" s="78"/>
      <c r="AN777" s="139"/>
      <c r="AO777" s="139"/>
      <c r="AP777" s="139"/>
      <c r="AQ777" s="139"/>
      <c r="AR777" s="139"/>
      <c r="AS777" s="139"/>
      <c r="AT777" s="139"/>
      <c r="AU777" s="78"/>
      <c r="AV777" s="98"/>
      <c r="AW777" s="98"/>
      <c r="AX777" s="98"/>
      <c r="AY777" s="98"/>
      <c r="AZ777" s="524"/>
      <c r="BA777" s="524"/>
      <c r="BB777" s="530"/>
      <c r="BC777" s="524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2:85" x14ac:dyDescent="0.3"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10"/>
      <c r="AE778" s="10"/>
      <c r="AF778" s="507"/>
      <c r="AG778" s="526"/>
      <c r="AH778" s="507"/>
      <c r="AI778" s="507"/>
      <c r="AJ778" s="524"/>
      <c r="AK778" s="524"/>
      <c r="AL778" s="78"/>
      <c r="AM778" s="78"/>
      <c r="AN778" s="139"/>
      <c r="AO778" s="139"/>
      <c r="AP778" s="139"/>
      <c r="AQ778" s="139"/>
      <c r="AR778" s="139"/>
      <c r="AS778" s="139"/>
      <c r="AT778" s="139"/>
      <c r="AU778" s="78"/>
      <c r="AV778" s="98"/>
      <c r="AW778" s="98"/>
      <c r="AX778" s="98"/>
      <c r="AY778" s="98"/>
      <c r="AZ778" s="524"/>
      <c r="BA778" s="524"/>
      <c r="BB778" s="530"/>
      <c r="BC778" s="524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2:85" x14ac:dyDescent="0.3"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10"/>
      <c r="AE779" s="10"/>
      <c r="AF779" s="507"/>
      <c r="AG779" s="528"/>
      <c r="AH779" s="507"/>
      <c r="AI779" s="507"/>
      <c r="AJ779" s="524"/>
      <c r="AK779" s="524"/>
      <c r="AL779" s="78"/>
      <c r="AM779" s="78"/>
      <c r="AN779" s="139"/>
      <c r="AO779" s="139"/>
      <c r="AP779" s="139"/>
      <c r="AQ779" s="139"/>
      <c r="AR779" s="139"/>
      <c r="AS779" s="139"/>
      <c r="AT779" s="139"/>
      <c r="AU779" s="78"/>
      <c r="AV779" s="98"/>
      <c r="AW779" s="98"/>
      <c r="AX779" s="98"/>
      <c r="AY779" s="98"/>
      <c r="AZ779" s="524"/>
      <c r="BA779" s="524"/>
      <c r="BB779" s="530"/>
      <c r="BC779" s="524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2:85" x14ac:dyDescent="0.3"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10"/>
      <c r="AE780" s="10"/>
      <c r="AF780" s="507"/>
      <c r="AG780" s="507"/>
      <c r="AH780" s="507"/>
      <c r="AI780" s="507"/>
      <c r="AJ780" s="524"/>
      <c r="AK780" s="524"/>
      <c r="AL780" s="78"/>
      <c r="AM780" s="78"/>
      <c r="AN780" s="139"/>
      <c r="AO780" s="139"/>
      <c r="AP780" s="139"/>
      <c r="AQ780" s="139"/>
      <c r="AR780" s="139"/>
      <c r="AS780" s="139"/>
      <c r="AT780" s="139"/>
      <c r="AU780" s="78"/>
      <c r="AV780" s="98"/>
      <c r="AW780" s="98"/>
      <c r="AX780" s="98"/>
      <c r="AY780" s="98"/>
      <c r="AZ780" s="524"/>
      <c r="BA780" s="524"/>
      <c r="BB780" s="530"/>
      <c r="BC780" s="524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2:85" x14ac:dyDescent="0.3"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10"/>
      <c r="AE781" s="10"/>
      <c r="AF781" s="507"/>
      <c r="AG781" s="507"/>
      <c r="AH781" s="507"/>
      <c r="AI781" s="507"/>
      <c r="AJ781" s="524"/>
      <c r="AK781" s="524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78"/>
      <c r="AW781" s="78"/>
      <c r="AX781" s="78"/>
      <c r="AY781" s="78"/>
      <c r="AZ781" s="524"/>
      <c r="BA781" s="530"/>
      <c r="BB781" s="530"/>
      <c r="BC781" s="524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2:85" x14ac:dyDescent="0.3">
      <c r="AD782" s="10"/>
      <c r="AE782" s="10"/>
      <c r="AF782" s="507"/>
      <c r="AG782" s="507"/>
      <c r="AH782" s="507"/>
      <c r="AI782" s="507"/>
      <c r="AJ782" s="524"/>
      <c r="AK782" s="524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78"/>
      <c r="AW782" s="78"/>
      <c r="AX782" s="78"/>
      <c r="AY782" s="78"/>
      <c r="AZ782" s="524"/>
      <c r="BA782" s="530"/>
      <c r="BB782" s="530"/>
      <c r="BC782" s="524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2:85" ht="15" thickBot="1" x14ac:dyDescent="0.35">
      <c r="B783" s="500"/>
      <c r="C783" s="500"/>
      <c r="D783" s="500"/>
      <c r="E783" s="500"/>
      <c r="F783" s="500"/>
      <c r="G783" s="500"/>
      <c r="H783" s="500"/>
      <c r="I783" s="500"/>
      <c r="J783" s="500"/>
      <c r="K783" s="500"/>
      <c r="L783" s="500"/>
      <c r="M783" s="500"/>
      <c r="N783" s="500"/>
      <c r="O783" s="500"/>
      <c r="P783" s="500"/>
      <c r="Q783" s="500"/>
      <c r="R783" s="500"/>
      <c r="S783" s="500"/>
      <c r="T783" s="500"/>
      <c r="U783" s="500"/>
      <c r="V783" s="500"/>
      <c r="AD783" s="10"/>
      <c r="AE783" s="10"/>
      <c r="AF783" s="507"/>
      <c r="AG783" s="507"/>
      <c r="AH783" s="507"/>
      <c r="AI783" s="507"/>
      <c r="AJ783" s="524"/>
      <c r="AK783" s="524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78"/>
      <c r="AW783" s="78"/>
      <c r="AX783" s="78"/>
      <c r="AY783" s="78"/>
      <c r="AZ783" s="524"/>
      <c r="BA783" s="530"/>
      <c r="BB783" s="530"/>
      <c r="BC783" s="524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2:85" x14ac:dyDescent="0.3">
      <c r="B784" s="500"/>
      <c r="C784" s="510"/>
      <c r="D784" s="357"/>
      <c r="E784" s="357"/>
      <c r="F784" s="357"/>
      <c r="G784" s="357"/>
      <c r="H784" s="357"/>
      <c r="I784" s="357"/>
      <c r="J784" s="357"/>
      <c r="K784" s="357"/>
      <c r="L784" s="357"/>
      <c r="M784" s="357"/>
      <c r="N784" s="357"/>
      <c r="O784" s="357"/>
      <c r="P784" s="511"/>
      <c r="V784" s="500"/>
      <c r="AD784" s="10"/>
      <c r="AE784" s="10"/>
      <c r="AF784" s="507"/>
      <c r="AG784" s="507"/>
      <c r="AH784" s="507"/>
      <c r="AI784" s="507"/>
      <c r="AJ784" s="524"/>
      <c r="AK784" s="524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78"/>
      <c r="AW784" s="78"/>
      <c r="AX784" s="78"/>
      <c r="AY784" s="78"/>
      <c r="AZ784" s="524"/>
      <c r="BA784" s="530"/>
      <c r="BB784" s="530"/>
      <c r="BC784" s="524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2:79" x14ac:dyDescent="0.3">
      <c r="B785" s="500"/>
      <c r="C785" s="512"/>
      <c r="D785" s="502" t="s">
        <v>149</v>
      </c>
      <c r="E785" s="387"/>
      <c r="F785" s="387"/>
      <c r="G785" s="387"/>
      <c r="H785" s="601" t="s">
        <v>20</v>
      </c>
      <c r="I785" s="601"/>
      <c r="J785" s="601"/>
      <c r="K785" s="387"/>
      <c r="L785" s="387"/>
      <c r="M785" s="387"/>
      <c r="N785" s="387"/>
      <c r="O785" s="387"/>
      <c r="P785" s="513"/>
      <c r="V785" s="500"/>
      <c r="AD785" s="10"/>
      <c r="AE785" s="10"/>
      <c r="AF785" s="507"/>
      <c r="AG785" s="507"/>
      <c r="AH785" s="507"/>
      <c r="AI785" s="507"/>
      <c r="AJ785" s="524"/>
      <c r="AK785" s="524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78"/>
      <c r="AW785" s="78"/>
      <c r="AX785" s="78"/>
      <c r="AY785" s="78"/>
      <c r="AZ785" s="524"/>
      <c r="BA785" s="530"/>
      <c r="BB785" s="530"/>
      <c r="BC785" s="524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2:79" x14ac:dyDescent="0.3">
      <c r="B786" s="500"/>
      <c r="C786" s="512"/>
      <c r="D786" s="514" t="s">
        <v>150</v>
      </c>
      <c r="E786" s="387"/>
      <c r="F786" s="387"/>
      <c r="G786" s="387"/>
      <c r="H786" s="515" t="s">
        <v>147</v>
      </c>
      <c r="I786" s="502"/>
      <c r="J786" s="516" t="s">
        <v>148</v>
      </c>
      <c r="K786" s="502"/>
      <c r="L786" s="502"/>
      <c r="M786" s="502"/>
      <c r="N786" s="502"/>
      <c r="O786" s="517" t="s">
        <v>3</v>
      </c>
      <c r="P786" s="513"/>
      <c r="V786" s="500"/>
      <c r="AD786" s="10"/>
      <c r="AE786" s="10"/>
      <c r="AF786" s="507"/>
      <c r="AG786" s="507"/>
      <c r="AH786" s="507"/>
      <c r="AI786" s="507"/>
      <c r="AJ786" s="524"/>
      <c r="AK786" s="524"/>
      <c r="AL786" s="529"/>
      <c r="AM786" s="529"/>
      <c r="AN786" s="529"/>
      <c r="AO786" s="529"/>
      <c r="AP786" s="529"/>
      <c r="AQ786" s="529"/>
      <c r="AR786" s="529"/>
      <c r="AS786" s="529"/>
      <c r="AT786" s="529"/>
      <c r="AU786" s="529"/>
      <c r="AV786" s="524"/>
      <c r="AW786" s="524"/>
      <c r="AX786" s="524"/>
      <c r="AY786" s="524"/>
      <c r="AZ786" s="524"/>
      <c r="BA786" s="530"/>
      <c r="BB786" s="530"/>
      <c r="BC786" s="524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2:79" x14ac:dyDescent="0.3">
      <c r="B787" s="500"/>
      <c r="C787" s="512"/>
      <c r="D787" s="503" t="s">
        <v>146</v>
      </c>
      <c r="E787" s="15"/>
      <c r="F787" s="15"/>
      <c r="G787" s="15"/>
      <c r="H787" s="518">
        <f>SUM(D133:D139)</f>
        <v>471981</v>
      </c>
      <c r="I787" s="15"/>
      <c r="J787" s="16">
        <f>+H787/7</f>
        <v>67425.857142857145</v>
      </c>
      <c r="K787" s="15"/>
      <c r="L787" s="15"/>
      <c r="M787" s="15"/>
      <c r="N787" s="15"/>
      <c r="O787" s="15"/>
      <c r="P787" s="513"/>
      <c r="V787" s="500"/>
      <c r="AD787" s="10"/>
      <c r="AE787" s="10"/>
      <c r="AF787" s="507"/>
      <c r="AG787" s="507"/>
      <c r="AH787" s="507"/>
      <c r="AI787" s="507"/>
      <c r="AJ787" s="524"/>
      <c r="AK787" s="524"/>
      <c r="AL787" s="529"/>
      <c r="AM787" s="529"/>
      <c r="AN787" s="529"/>
      <c r="AO787" s="529"/>
      <c r="AP787" s="529"/>
      <c r="AQ787" s="529"/>
      <c r="AR787" s="529"/>
      <c r="AS787" s="529"/>
      <c r="AT787" s="529"/>
      <c r="AU787" s="529"/>
      <c r="AV787" s="529"/>
      <c r="AW787" s="529"/>
      <c r="AX787" s="529"/>
      <c r="AY787" s="529"/>
      <c r="AZ787" s="524"/>
      <c r="BA787" s="524"/>
      <c r="BB787" s="530"/>
      <c r="BC787" s="524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2:79" x14ac:dyDescent="0.3">
      <c r="B788" s="500"/>
      <c r="C788" s="512"/>
      <c r="D788" s="503" t="s">
        <v>145</v>
      </c>
      <c r="E788" s="15"/>
      <c r="F788" s="15"/>
      <c r="G788" s="15"/>
      <c r="H788" s="16">
        <f>SUM(D140:D146)</f>
        <v>427527</v>
      </c>
      <c r="I788" s="15"/>
      <c r="J788" s="16">
        <f>+H788/7</f>
        <v>61075.285714285717</v>
      </c>
      <c r="K788" s="15"/>
      <c r="L788" s="15"/>
      <c r="M788" s="15"/>
      <c r="N788" s="15"/>
      <c r="O788" s="15"/>
      <c r="P788" s="513"/>
      <c r="V788" s="500"/>
      <c r="AJ788" s="98"/>
      <c r="AK788" s="98"/>
      <c r="AL788" s="98"/>
      <c r="AM788" s="98"/>
      <c r="AN788" s="98"/>
      <c r="AO788" s="98"/>
      <c r="AP788" s="98"/>
      <c r="AQ788" s="98"/>
      <c r="AR788" s="98"/>
      <c r="AS788" s="98"/>
      <c r="AT788" s="78"/>
      <c r="AU788" s="98"/>
      <c r="AV788" s="140"/>
      <c r="AW788" s="140"/>
      <c r="AX788" s="140"/>
      <c r="AY788" s="140"/>
      <c r="AZ788" s="98"/>
      <c r="BA788" s="98"/>
      <c r="BB788" s="98"/>
      <c r="BC788" s="98"/>
    </row>
    <row r="789" spans="2:79" x14ac:dyDescent="0.3">
      <c r="B789" s="506"/>
      <c r="C789" s="512"/>
      <c r="D789" s="503" t="s">
        <v>144</v>
      </c>
      <c r="E789" s="15"/>
      <c r="F789" s="15"/>
      <c r="G789" s="15"/>
      <c r="H789" s="16">
        <f>SUM(D147:D153)</f>
        <v>383516</v>
      </c>
      <c r="I789" s="15"/>
      <c r="J789" s="16">
        <f>+H789/7</f>
        <v>54788</v>
      </c>
      <c r="K789" s="15"/>
      <c r="L789" s="15"/>
      <c r="M789" s="15"/>
      <c r="N789" s="15"/>
      <c r="O789" s="518">
        <f>+H787-H789</f>
        <v>88465</v>
      </c>
      <c r="P789" s="513"/>
      <c r="V789" s="500"/>
      <c r="AA789">
        <f>+O789/7</f>
        <v>12637.857142857143</v>
      </c>
      <c r="AJ789" s="98"/>
      <c r="AK789" s="98"/>
      <c r="AL789" s="98"/>
      <c r="AM789" s="98"/>
      <c r="AN789" s="98"/>
      <c r="AO789" s="98"/>
      <c r="AP789" s="98"/>
      <c r="AQ789" s="98"/>
      <c r="AR789" s="98"/>
      <c r="AS789" s="98"/>
      <c r="AT789" s="98"/>
      <c r="AU789" s="98"/>
      <c r="AV789" s="78"/>
      <c r="AW789" s="78"/>
      <c r="AX789" s="78"/>
      <c r="AY789" s="78"/>
      <c r="AZ789" s="98"/>
      <c r="BA789" s="141"/>
      <c r="BB789" s="98"/>
      <c r="BC789" s="98"/>
    </row>
    <row r="790" spans="2:79" x14ac:dyDescent="0.3">
      <c r="B790" s="507"/>
      <c r="C790" s="512"/>
      <c r="D790" s="519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60">
        <f>+O789/H787</f>
        <v>0.18743339244588236</v>
      </c>
      <c r="P790" s="513"/>
      <c r="V790" s="500"/>
      <c r="X790" s="61"/>
      <c r="Y790" s="61"/>
      <c r="Z790" s="98"/>
      <c r="AA790" s="98"/>
      <c r="AB790" s="98"/>
      <c r="AC790" s="98"/>
      <c r="AD790" s="98"/>
      <c r="AE790" s="98"/>
      <c r="AF790" s="98"/>
      <c r="AG790" s="98"/>
      <c r="AH790" s="98"/>
      <c r="AI790" s="98"/>
      <c r="AJ790" s="98"/>
      <c r="AK790" s="98"/>
      <c r="AL790" s="98"/>
      <c r="AM790" s="98"/>
      <c r="AN790" s="98"/>
      <c r="AO790" s="98"/>
      <c r="AP790" s="78">
        <v>480454</v>
      </c>
      <c r="AQ790" s="98"/>
      <c r="AR790" s="98"/>
      <c r="AS790" s="98"/>
      <c r="AT790" s="98"/>
      <c r="AU790" s="98"/>
      <c r="AV790" s="98"/>
      <c r="AW790" s="98"/>
      <c r="AX790" s="98"/>
      <c r="AY790" s="98"/>
      <c r="AZ790" s="98"/>
      <c r="BA790" s="98"/>
      <c r="BB790" s="98"/>
      <c r="BC790" s="98"/>
    </row>
    <row r="791" spans="2:79" ht="15" thickBot="1" x14ac:dyDescent="0.35">
      <c r="B791" s="507"/>
      <c r="C791" s="520"/>
      <c r="D791" s="521"/>
      <c r="E791" s="521"/>
      <c r="F791" s="521"/>
      <c r="G791" s="521"/>
      <c r="H791" s="521"/>
      <c r="I791" s="521"/>
      <c r="J791" s="522"/>
      <c r="K791" s="521"/>
      <c r="L791" s="521"/>
      <c r="M791" s="521"/>
      <c r="N791" s="521"/>
      <c r="O791" s="521"/>
      <c r="P791" s="523"/>
      <c r="V791" s="500"/>
      <c r="X791" s="61"/>
      <c r="Y791" s="61"/>
      <c r="Z791" s="98"/>
      <c r="AA791" s="98"/>
      <c r="AB791" s="98"/>
      <c r="AC791" s="98"/>
      <c r="AD791" s="98"/>
      <c r="AE791" s="98"/>
      <c r="AF791" s="98"/>
      <c r="AG791" s="98"/>
      <c r="AH791" s="98"/>
      <c r="AI791" s="98"/>
      <c r="AJ791" s="98"/>
      <c r="AK791" s="98"/>
      <c r="AL791" s="98"/>
      <c r="AM791" s="98"/>
      <c r="AN791" s="98"/>
      <c r="AO791" s="98"/>
      <c r="AP791" s="140">
        <f>+N201</f>
        <v>290088</v>
      </c>
      <c r="AQ791" s="98"/>
      <c r="AR791" s="98"/>
      <c r="AS791" s="98"/>
      <c r="AT791" s="98"/>
      <c r="AU791" s="98"/>
      <c r="AV791" s="98"/>
      <c r="AW791" s="98"/>
      <c r="AX791" s="98"/>
      <c r="AY791" s="98"/>
      <c r="AZ791" s="98"/>
      <c r="BA791" s="98"/>
      <c r="BB791" s="98"/>
      <c r="BC791" s="98"/>
    </row>
    <row r="792" spans="2:79" x14ac:dyDescent="0.3">
      <c r="B792" s="507"/>
      <c r="C792" s="500"/>
      <c r="D792" s="508"/>
      <c r="E792" s="500"/>
      <c r="F792" s="500"/>
      <c r="G792" s="500"/>
      <c r="H792" s="509"/>
      <c r="I792" s="500"/>
      <c r="J792" s="500"/>
      <c r="K792" s="500"/>
      <c r="L792" s="500"/>
      <c r="M792" s="500"/>
      <c r="N792" s="500"/>
      <c r="O792" s="500"/>
      <c r="P792" s="500"/>
      <c r="Q792" s="500"/>
      <c r="R792" s="500"/>
      <c r="S792" s="500"/>
      <c r="T792" s="500"/>
      <c r="U792" s="500"/>
      <c r="V792" s="500"/>
      <c r="X792" s="61"/>
      <c r="Y792" s="61"/>
      <c r="Z792" s="98"/>
      <c r="AA792" s="98"/>
      <c r="AB792" s="98"/>
      <c r="AC792" s="98"/>
      <c r="AD792" s="98"/>
      <c r="AE792" s="98"/>
      <c r="AF792" s="98"/>
      <c r="AG792" s="98"/>
      <c r="AH792" s="98"/>
      <c r="AI792" s="98"/>
      <c r="AJ792" s="98"/>
      <c r="AK792" s="98"/>
      <c r="AL792" s="98"/>
      <c r="AM792" s="98"/>
      <c r="AN792" s="98"/>
      <c r="AO792" s="98"/>
      <c r="AP792" s="140">
        <f>+AP790-AP791</f>
        <v>190366</v>
      </c>
      <c r="AQ792" s="98"/>
      <c r="AR792" s="98"/>
    </row>
    <row r="793" spans="2:79" x14ac:dyDescent="0.3">
      <c r="B793" s="1"/>
      <c r="D793" s="55"/>
      <c r="X793" s="61"/>
      <c r="Y793" s="61"/>
      <c r="Z793" s="98"/>
      <c r="AA793" s="98"/>
      <c r="AB793" s="98"/>
      <c r="AC793" s="98"/>
      <c r="AD793" s="98"/>
      <c r="AE793" s="98"/>
      <c r="AF793" s="98"/>
      <c r="AG793" s="98"/>
      <c r="AH793" s="98"/>
      <c r="AI793" s="98"/>
      <c r="AJ793" s="98"/>
      <c r="AK793" s="98"/>
      <c r="AL793" s="98"/>
      <c r="AM793" s="98"/>
      <c r="AN793" s="98"/>
      <c r="AO793" s="98"/>
      <c r="AP793" s="84">
        <f>+AP792/AP790</f>
        <v>0.3962210742339537</v>
      </c>
      <c r="AQ793" s="98"/>
      <c r="AR793" s="98"/>
    </row>
    <row r="794" spans="2:79" x14ac:dyDescent="0.3">
      <c r="B794" s="55"/>
      <c r="D794" s="55"/>
      <c r="J794" s="56">
        <f>+J787-J789</f>
        <v>12637.857142857145</v>
      </c>
      <c r="X794" s="61"/>
      <c r="Y794" s="61"/>
      <c r="Z794" s="98"/>
      <c r="AA794" s="98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  <c r="AN794" s="98"/>
      <c r="AO794" s="98"/>
      <c r="AP794" s="98"/>
      <c r="AQ794" s="98"/>
      <c r="AR794" s="98"/>
    </row>
    <row r="795" spans="2:79" x14ac:dyDescent="0.3">
      <c r="B795" s="57"/>
      <c r="D795" s="55"/>
      <c r="X795" s="61"/>
      <c r="Y795" s="61"/>
      <c r="Z795" s="98"/>
      <c r="AA795" s="98"/>
      <c r="AB795" s="98"/>
      <c r="AC795" s="98"/>
      <c r="AD795" s="98"/>
      <c r="AE795" s="98"/>
      <c r="AF795" s="98"/>
      <c r="AG795" s="98"/>
      <c r="AH795" s="98"/>
      <c r="AI795" s="98"/>
      <c r="AJ795" s="98"/>
      <c r="AK795" s="98"/>
      <c r="AL795" s="98"/>
      <c r="AM795" s="98"/>
      <c r="AN795" s="98"/>
      <c r="AO795" s="98"/>
      <c r="AP795" s="98"/>
      <c r="AQ795" s="98"/>
      <c r="AR795" s="98"/>
    </row>
    <row r="796" spans="2:79" x14ac:dyDescent="0.3">
      <c r="B796" s="1"/>
      <c r="D796" s="55"/>
      <c r="X796" s="61"/>
      <c r="Y796" s="61"/>
      <c r="Z796" s="98"/>
      <c r="AA796" s="98"/>
      <c r="AB796" s="98"/>
      <c r="AC796" s="98"/>
      <c r="AD796" s="98"/>
      <c r="AE796" s="98"/>
      <c r="AF796" s="98"/>
      <c r="AG796" s="98"/>
      <c r="AH796" s="98"/>
      <c r="AI796" s="98"/>
      <c r="AJ796" s="98"/>
      <c r="AK796" s="98"/>
      <c r="AL796" s="98"/>
      <c r="AM796" s="98"/>
      <c r="AN796" s="98"/>
      <c r="AO796" s="98"/>
      <c r="AP796" s="98"/>
      <c r="AQ796" s="98"/>
      <c r="AR796" s="98"/>
    </row>
    <row r="797" spans="2:79" x14ac:dyDescent="0.3">
      <c r="B797" s="1"/>
      <c r="D797" s="55"/>
      <c r="Z797" s="106"/>
      <c r="AA797" s="106"/>
      <c r="AB797" s="106"/>
      <c r="AC797" s="106"/>
      <c r="AD797" s="106"/>
      <c r="AE797" s="106"/>
      <c r="AF797" s="106"/>
      <c r="AG797" s="106"/>
      <c r="AH797" s="106"/>
      <c r="AI797" s="106"/>
      <c r="AJ797" s="106"/>
      <c r="AK797" s="106"/>
      <c r="AL797" s="106"/>
      <c r="AM797" s="106"/>
      <c r="AN797" s="106"/>
      <c r="AO797" s="106"/>
      <c r="AP797" s="106"/>
      <c r="AQ797" s="106"/>
      <c r="AR797" s="106"/>
    </row>
    <row r="798" spans="2:79" x14ac:dyDescent="0.3">
      <c r="B798" s="1"/>
      <c r="D798" s="55"/>
      <c r="AT798" s="500"/>
      <c r="AU798" s="500"/>
      <c r="AV798" s="500"/>
      <c r="AW798" s="500"/>
      <c r="AX798" s="500"/>
      <c r="AY798" s="500"/>
      <c r="AZ798" s="500"/>
      <c r="BA798" s="500"/>
      <c r="BB798" s="500"/>
      <c r="BC798" s="500"/>
      <c r="BD798" s="500"/>
      <c r="BE798" s="500"/>
      <c r="BF798" s="500"/>
      <c r="BG798" s="500"/>
      <c r="BH798" s="500"/>
      <c r="BI798" s="500"/>
    </row>
    <row r="799" spans="2:79" ht="15.6" x14ac:dyDescent="0.3">
      <c r="B799" s="1"/>
      <c r="D799" s="55"/>
      <c r="AT799" s="500"/>
      <c r="AU799" s="533"/>
      <c r="AV799" s="534"/>
      <c r="AW799" s="534"/>
      <c r="AX799" s="534"/>
      <c r="AY799" s="534"/>
      <c r="AZ799" s="534"/>
      <c r="BA799" s="534"/>
      <c r="BB799" s="534"/>
      <c r="BC799" s="534"/>
      <c r="BD799" s="534"/>
      <c r="BE799" s="534" t="s">
        <v>156</v>
      </c>
      <c r="BF799" s="534"/>
      <c r="BG799" s="534" t="s">
        <v>2</v>
      </c>
      <c r="BH799" s="533"/>
      <c r="BI799" s="500"/>
    </row>
    <row r="800" spans="2:79" ht="16.2" thickBot="1" x14ac:dyDescent="0.35">
      <c r="B800" s="57" t="e">
        <f>+B799/B798</f>
        <v>#DIV/0!</v>
      </c>
      <c r="D800" s="55"/>
      <c r="AT800" s="500"/>
      <c r="AU800" s="533"/>
      <c r="AV800" s="590" t="s">
        <v>155</v>
      </c>
      <c r="AW800" s="590"/>
      <c r="AX800" s="590"/>
      <c r="AY800" s="534"/>
      <c r="AZ800" s="534"/>
      <c r="BA800" s="535" t="s">
        <v>20</v>
      </c>
      <c r="BB800" s="534"/>
      <c r="BC800" s="535" t="s">
        <v>3</v>
      </c>
      <c r="BD800" s="534"/>
      <c r="BE800" s="535" t="s">
        <v>65</v>
      </c>
      <c r="BF800" s="534"/>
      <c r="BG800" s="535" t="s">
        <v>65</v>
      </c>
      <c r="BH800" s="533"/>
      <c r="BI800" s="500"/>
    </row>
    <row r="801" spans="2:61" ht="21" x14ac:dyDescent="0.4">
      <c r="B801" s="1"/>
      <c r="D801" s="55"/>
      <c r="AT801" s="500"/>
      <c r="AU801" s="533"/>
      <c r="AV801" s="536" t="s">
        <v>143</v>
      </c>
      <c r="AW801" s="533"/>
      <c r="AX801" s="537"/>
      <c r="AY801" s="533"/>
      <c r="AZ801" s="533"/>
      <c r="BA801" s="538">
        <f>+N143</f>
        <v>1970617</v>
      </c>
      <c r="BB801" s="537"/>
      <c r="BC801" s="537"/>
      <c r="BD801" s="537"/>
      <c r="BE801" s="537"/>
      <c r="BF801" s="537"/>
      <c r="BG801" s="537"/>
      <c r="BH801" s="533"/>
      <c r="BI801" s="500"/>
    </row>
    <row r="802" spans="2:61" ht="21" x14ac:dyDescent="0.4">
      <c r="B802" s="1"/>
      <c r="D802" s="55"/>
      <c r="AT802" s="500"/>
      <c r="AU802" s="533"/>
      <c r="AV802" s="536" t="s">
        <v>151</v>
      </c>
      <c r="AW802" s="533"/>
      <c r="AX802" s="537"/>
      <c r="AY802" s="533"/>
      <c r="AZ802" s="533"/>
      <c r="BA802" s="538">
        <f>+N174</f>
        <v>1493931</v>
      </c>
      <c r="BB802" s="537"/>
      <c r="BC802" s="538">
        <f>+BA802-BA801</f>
        <v>-476686</v>
      </c>
      <c r="BD802" s="537"/>
      <c r="BE802" s="539">
        <f>+BC802/BA801</f>
        <v>-0.24189682723735764</v>
      </c>
      <c r="BF802" s="537"/>
      <c r="BG802" s="537"/>
      <c r="BH802" s="533"/>
      <c r="BI802" s="500"/>
    </row>
    <row r="803" spans="2:61" ht="21" x14ac:dyDescent="0.4">
      <c r="B803" s="1">
        <f>+B799*50</f>
        <v>0</v>
      </c>
      <c r="D803" s="55"/>
      <c r="AT803" s="500"/>
      <c r="AU803" s="533"/>
      <c r="AV803" s="536" t="s">
        <v>152</v>
      </c>
      <c r="AW803" s="533"/>
      <c r="AX803" s="537"/>
      <c r="AY803" s="533"/>
      <c r="AZ803" s="533"/>
      <c r="BA803" s="538">
        <f>+N204</f>
        <v>1202331</v>
      </c>
      <c r="BB803" s="537"/>
      <c r="BC803" s="538">
        <f>+BA803-BA802</f>
        <v>-291600</v>
      </c>
      <c r="BD803" s="537"/>
      <c r="BE803" s="539">
        <f>+BC803/BA802</f>
        <v>-0.19518973767864781</v>
      </c>
      <c r="BF803" s="537"/>
      <c r="BG803" s="537"/>
      <c r="BH803" s="533"/>
      <c r="BI803" s="500"/>
    </row>
    <row r="804" spans="2:61" ht="21" x14ac:dyDescent="0.4">
      <c r="B804" s="1"/>
      <c r="D804" s="55"/>
      <c r="AT804" s="500"/>
      <c r="AU804" s="533"/>
      <c r="AV804" s="536" t="s">
        <v>153</v>
      </c>
      <c r="AW804" s="533"/>
      <c r="AX804" s="537"/>
      <c r="AY804" s="533"/>
      <c r="AZ804" s="540" t="s">
        <v>26</v>
      </c>
      <c r="BA804" s="538">
        <f>+N218</f>
        <v>371489</v>
      </c>
      <c r="BB804" s="537"/>
      <c r="BC804" s="538">
        <f>+BA804-BA803</f>
        <v>-830842</v>
      </c>
      <c r="BD804" s="537"/>
      <c r="BE804" s="539">
        <f>+BC804/BA803</f>
        <v>-0.69102601529861574</v>
      </c>
      <c r="BF804" s="537"/>
      <c r="BG804" s="539">
        <f>+(BA804-BA801)/BA801</f>
        <v>-0.81148594577231392</v>
      </c>
      <c r="BH804" s="533"/>
      <c r="BI804" s="500"/>
    </row>
    <row r="805" spans="2:61" x14ac:dyDescent="0.3">
      <c r="B805" s="1"/>
      <c r="D805" s="55"/>
      <c r="AT805" s="500"/>
      <c r="AU805" s="533"/>
      <c r="AV805" s="533"/>
      <c r="AW805" s="533"/>
      <c r="AX805" s="533"/>
      <c r="AY805" s="533"/>
      <c r="AZ805" s="533"/>
      <c r="BA805" s="533"/>
      <c r="BB805" s="533"/>
      <c r="BC805" s="533"/>
      <c r="BD805" s="533"/>
      <c r="BE805" s="533"/>
      <c r="BF805" s="533"/>
      <c r="BG805" s="533"/>
      <c r="BH805" s="533"/>
      <c r="BI805" s="500"/>
    </row>
    <row r="806" spans="2:61" ht="16.2" x14ac:dyDescent="0.3">
      <c r="B806" s="1"/>
      <c r="D806" s="55"/>
      <c r="AT806" s="500"/>
      <c r="AU806" s="533"/>
      <c r="AV806" s="533"/>
      <c r="AW806" s="533"/>
      <c r="AX806" s="541" t="s">
        <v>26</v>
      </c>
      <c r="AY806" s="533"/>
      <c r="AZ806" s="542" t="s">
        <v>154</v>
      </c>
      <c r="BA806" s="533"/>
      <c r="BB806" s="533"/>
      <c r="BC806" s="533"/>
      <c r="BD806" s="533"/>
      <c r="BE806" s="533"/>
      <c r="BF806" s="533"/>
      <c r="BG806" s="533"/>
      <c r="BH806" s="533"/>
      <c r="BI806" s="500"/>
    </row>
    <row r="807" spans="2:61" x14ac:dyDescent="0.3">
      <c r="B807" s="1"/>
      <c r="D807" s="55"/>
      <c r="AT807" s="500"/>
      <c r="AU807" s="533"/>
      <c r="AV807" s="533"/>
      <c r="AW807" s="533"/>
      <c r="AX807" s="533"/>
      <c r="AY807" s="533"/>
      <c r="AZ807" s="533"/>
      <c r="BA807" s="533"/>
      <c r="BB807" s="533"/>
      <c r="BC807" s="533"/>
      <c r="BD807" s="533"/>
      <c r="BE807" s="533"/>
      <c r="BF807" s="533"/>
      <c r="BG807" s="533"/>
      <c r="BH807" s="533"/>
      <c r="BI807" s="500"/>
    </row>
    <row r="808" spans="2:61" x14ac:dyDescent="0.3">
      <c r="B808" s="1"/>
      <c r="D808" s="55"/>
      <c r="AT808" s="532"/>
      <c r="AU808" s="532"/>
      <c r="AV808" s="532"/>
      <c r="AW808" s="532"/>
      <c r="AX808" s="532"/>
      <c r="AY808" s="532"/>
      <c r="AZ808" s="532"/>
      <c r="BA808" s="532"/>
      <c r="BB808" s="532"/>
      <c r="BC808" s="532"/>
      <c r="BD808" s="532"/>
      <c r="BE808" s="532"/>
      <c r="BF808" s="532"/>
      <c r="BG808" s="532"/>
      <c r="BH808" s="532"/>
      <c r="BI808" s="532"/>
    </row>
    <row r="809" spans="2:61" x14ac:dyDescent="0.3">
      <c r="B809" s="1"/>
      <c r="D809" s="55"/>
    </row>
    <row r="810" spans="2:61" x14ac:dyDescent="0.3">
      <c r="B810" s="1"/>
      <c r="D810" s="55"/>
      <c r="AS810" s="61"/>
      <c r="AT810" s="500"/>
      <c r="AU810" s="500"/>
      <c r="AV810" s="500"/>
      <c r="AW810" s="500"/>
      <c r="AX810" s="500"/>
      <c r="AY810" s="500"/>
      <c r="AZ810" s="500"/>
      <c r="BA810" s="500"/>
      <c r="BB810" s="500"/>
      <c r="BC810" s="500"/>
      <c r="BD810" s="500"/>
      <c r="BE810" s="500"/>
      <c r="BF810" s="500"/>
      <c r="BG810" s="500"/>
      <c r="BH810" s="500"/>
      <c r="BI810" s="500"/>
    </row>
    <row r="811" spans="2:61" x14ac:dyDescent="0.3">
      <c r="B811" s="1"/>
      <c r="D811" s="55"/>
      <c r="AT811" s="500"/>
      <c r="AU811" s="550"/>
      <c r="AV811" s="550"/>
      <c r="AW811" s="550"/>
      <c r="AX811" s="550"/>
      <c r="AY811" s="550"/>
      <c r="AZ811" s="550"/>
      <c r="BA811" s="550"/>
      <c r="BB811" s="550"/>
      <c r="BC811" s="550"/>
      <c r="BD811" s="550"/>
      <c r="BE811" s="550"/>
      <c r="BF811" s="550"/>
      <c r="BG811" s="550"/>
      <c r="BH811" s="550"/>
      <c r="BI811" s="500"/>
    </row>
    <row r="812" spans="2:61" ht="15" thickBot="1" x14ac:dyDescent="0.35">
      <c r="B812" s="1"/>
      <c r="D812" s="55"/>
      <c r="AT812" s="500"/>
      <c r="AU812" s="550"/>
      <c r="AV812" s="607" t="s">
        <v>160</v>
      </c>
      <c r="AW812" s="607"/>
      <c r="AX812" s="607"/>
      <c r="AY812" s="551"/>
      <c r="AZ812" s="551"/>
      <c r="BA812" s="552" t="s">
        <v>23</v>
      </c>
      <c r="BB812" s="553"/>
      <c r="BC812" s="552" t="s">
        <v>3</v>
      </c>
      <c r="BD812" s="553"/>
      <c r="BE812" s="552" t="s">
        <v>20</v>
      </c>
      <c r="BF812" s="553"/>
      <c r="BG812" s="552" t="s">
        <v>21</v>
      </c>
      <c r="BH812" s="550"/>
      <c r="BI812" s="500"/>
    </row>
    <row r="813" spans="2:61" x14ac:dyDescent="0.3">
      <c r="B813" s="1"/>
      <c r="AT813" s="500"/>
      <c r="AU813" s="550"/>
      <c r="AV813" s="551" t="s">
        <v>143</v>
      </c>
      <c r="AW813" s="551"/>
      <c r="AX813" s="551"/>
      <c r="AY813" s="551"/>
      <c r="AZ813" s="551"/>
      <c r="BA813" s="554">
        <f>+BK275</f>
        <v>13351981</v>
      </c>
      <c r="BB813" s="551"/>
      <c r="BC813" s="551"/>
      <c r="BD813" s="551"/>
      <c r="BE813" s="555">
        <f>+N143</f>
        <v>1970617</v>
      </c>
      <c r="BF813" s="551"/>
      <c r="BG813" s="556">
        <f>+BE813/BA813</f>
        <v>0.14758985951223269</v>
      </c>
      <c r="BH813" s="550"/>
      <c r="BI813" s="500"/>
    </row>
    <row r="814" spans="2:61" x14ac:dyDescent="0.3">
      <c r="B814" s="1"/>
      <c r="AT814" s="500"/>
      <c r="AU814" s="550"/>
      <c r="AV814" s="551"/>
      <c r="AW814" s="551"/>
      <c r="AX814" s="551"/>
      <c r="AY814" s="551"/>
      <c r="AZ814" s="551"/>
      <c r="BA814" s="554"/>
      <c r="BB814" s="551"/>
      <c r="BC814" s="551"/>
      <c r="BD814" s="551"/>
      <c r="BE814" s="551"/>
      <c r="BF814" s="551"/>
      <c r="BG814" s="556"/>
      <c r="BH814" s="550"/>
      <c r="BI814" s="500"/>
    </row>
    <row r="815" spans="2:61" x14ac:dyDescent="0.3">
      <c r="B815" s="1"/>
      <c r="AT815" s="500"/>
      <c r="AU815" s="550"/>
      <c r="AV815" s="551" t="s">
        <v>159</v>
      </c>
      <c r="AW815" s="551"/>
      <c r="AX815" s="551"/>
      <c r="AY815" s="551"/>
      <c r="AZ815" s="551"/>
      <c r="BA815" s="554">
        <v>52440389</v>
      </c>
      <c r="BB815" s="551"/>
      <c r="BC815" s="556">
        <f>+(BA815-BA813)/BA813</f>
        <v>2.9275362210296736</v>
      </c>
      <c r="BD815" s="551"/>
      <c r="BE815" s="555">
        <f>+N273</f>
        <v>1462688</v>
      </c>
      <c r="BF815" s="551"/>
      <c r="BG815" s="556">
        <f>+BE815/BA815</f>
        <v>2.7892394162064665E-2</v>
      </c>
      <c r="BH815" s="550"/>
      <c r="BI815" s="500"/>
    </row>
    <row r="816" spans="2:61" x14ac:dyDescent="0.3">
      <c r="B816" s="1"/>
      <c r="AT816" s="500"/>
      <c r="AU816" s="550"/>
      <c r="AV816" s="551"/>
      <c r="AW816" s="551"/>
      <c r="AX816" s="551"/>
      <c r="AY816" s="551"/>
      <c r="AZ816" s="551"/>
      <c r="BA816" s="554"/>
      <c r="BB816" s="551"/>
      <c r="BC816" s="551"/>
      <c r="BD816" s="551"/>
      <c r="BE816" s="551"/>
      <c r="BF816" s="551"/>
      <c r="BG816" s="551"/>
      <c r="BH816" s="550"/>
      <c r="BI816" s="500"/>
    </row>
    <row r="817" spans="2:68" x14ac:dyDescent="0.3">
      <c r="B817" s="1"/>
      <c r="AT817" s="500"/>
      <c r="AU817" s="550"/>
      <c r="AV817" s="587" t="s">
        <v>105</v>
      </c>
      <c r="AW817" s="587"/>
      <c r="AX817" s="587"/>
      <c r="AY817" s="587"/>
      <c r="AZ817" s="551"/>
      <c r="BA817" s="555">
        <f>+BA815-BA813</f>
        <v>39088408</v>
      </c>
      <c r="BB817" s="551"/>
      <c r="BC817" s="551"/>
      <c r="BD817" s="551"/>
      <c r="BE817" s="555">
        <f>+BE815-BE813</f>
        <v>-507929</v>
      </c>
      <c r="BF817" s="551"/>
      <c r="BG817" s="558"/>
      <c r="BH817" s="550"/>
      <c r="BI817" s="500"/>
    </row>
    <row r="818" spans="2:68" x14ac:dyDescent="0.3">
      <c r="B818" s="1"/>
      <c r="AT818" s="500"/>
      <c r="AU818" s="550"/>
      <c r="AV818" s="550"/>
      <c r="AW818" s="550"/>
      <c r="AX818" s="550"/>
      <c r="AY818" s="550"/>
      <c r="AZ818" s="550"/>
      <c r="BA818" s="550"/>
      <c r="BB818" s="550"/>
      <c r="BC818" s="550"/>
      <c r="BD818" s="550"/>
      <c r="BE818" s="550"/>
      <c r="BF818" s="550"/>
      <c r="BG818" s="550"/>
      <c r="BH818" s="550"/>
      <c r="BI818" s="500"/>
    </row>
    <row r="819" spans="2:68" x14ac:dyDescent="0.3">
      <c r="B819" s="1"/>
      <c r="AT819" s="500"/>
      <c r="AU819" s="500"/>
      <c r="AV819" s="500"/>
      <c r="AW819" s="500"/>
      <c r="AX819" s="500"/>
      <c r="AY819" s="500"/>
      <c r="AZ819" s="500"/>
      <c r="BA819" s="500"/>
      <c r="BB819" s="500"/>
      <c r="BC819" s="500"/>
      <c r="BD819" s="500"/>
      <c r="BE819" s="557"/>
      <c r="BF819" s="500"/>
      <c r="BG819" s="507"/>
      <c r="BH819" s="500"/>
      <c r="BI819" s="500"/>
    </row>
    <row r="820" spans="2:68" x14ac:dyDescent="0.3">
      <c r="B820" s="1"/>
    </row>
    <row r="821" spans="2:68" x14ac:dyDescent="0.3">
      <c r="B821" s="1"/>
    </row>
    <row r="822" spans="2:68" x14ac:dyDescent="0.3">
      <c r="B822" s="1"/>
      <c r="H822" s="1">
        <v>4000000</v>
      </c>
      <c r="AR822" s="500"/>
      <c r="AS822" s="500"/>
      <c r="AT822" s="500"/>
      <c r="AU822" s="500"/>
      <c r="AV822" s="500"/>
      <c r="AW822" s="500"/>
      <c r="AX822" s="500"/>
      <c r="AY822" s="500"/>
      <c r="AZ822" s="500"/>
      <c r="BA822" s="500"/>
      <c r="BB822" s="500"/>
      <c r="BC822" s="500"/>
      <c r="BD822" s="500"/>
      <c r="BE822" s="500"/>
      <c r="BF822" s="500"/>
      <c r="BG822" s="500"/>
      <c r="BH822" s="500"/>
      <c r="BI822" s="500"/>
    </row>
    <row r="823" spans="2:68" ht="15.6" x14ac:dyDescent="0.3">
      <c r="B823" s="1"/>
      <c r="H823" s="1"/>
      <c r="AR823" s="500"/>
      <c r="AS823" s="600" t="s">
        <v>170</v>
      </c>
      <c r="AT823" s="600"/>
      <c r="AU823" s="600"/>
      <c r="AV823" s="600"/>
      <c r="AW823" s="600"/>
      <c r="AX823" s="600"/>
      <c r="AY823" s="600"/>
      <c r="AZ823" s="600"/>
      <c r="BA823" s="600"/>
      <c r="BB823" s="600"/>
      <c r="BC823" s="600"/>
      <c r="BD823" s="600"/>
      <c r="BE823" s="600"/>
      <c r="BF823" s="600"/>
      <c r="BG823" s="600"/>
      <c r="BH823" s="600"/>
      <c r="BI823" s="500"/>
    </row>
    <row r="824" spans="2:68" x14ac:dyDescent="0.3">
      <c r="H824" s="1">
        <f>+H822/7</f>
        <v>571428.57142857148</v>
      </c>
      <c r="AR824" s="500"/>
      <c r="AS824" s="533"/>
      <c r="AT824" s="561"/>
      <c r="AU824" s="561"/>
      <c r="AV824" s="561"/>
      <c r="AW824" s="561"/>
      <c r="AX824" s="561"/>
      <c r="AY824" s="561"/>
      <c r="AZ824" s="561"/>
      <c r="BA824" s="561"/>
      <c r="BB824" s="561"/>
      <c r="BC824" s="561"/>
      <c r="BD824" s="561"/>
      <c r="BE824" s="588" t="s">
        <v>166</v>
      </c>
      <c r="BF824" s="561"/>
      <c r="BG824" s="596" t="s">
        <v>167</v>
      </c>
      <c r="BH824" s="533"/>
      <c r="BI824" s="500"/>
    </row>
    <row r="825" spans="2:68" x14ac:dyDescent="0.3">
      <c r="AR825" s="500"/>
      <c r="AS825" s="533"/>
      <c r="AT825" s="595" t="s">
        <v>19</v>
      </c>
      <c r="AU825" s="595"/>
      <c r="AV825" s="595"/>
      <c r="AW825" s="595"/>
      <c r="AX825" s="595"/>
      <c r="AY825" s="595"/>
      <c r="AZ825" s="561"/>
      <c r="BA825" s="560" t="s">
        <v>20</v>
      </c>
      <c r="BB825" s="561"/>
      <c r="BC825" s="560" t="s">
        <v>165</v>
      </c>
      <c r="BD825" s="561"/>
      <c r="BE825" s="589"/>
      <c r="BF825" s="561"/>
      <c r="BG825" s="592"/>
      <c r="BH825" s="533"/>
      <c r="BI825" s="500"/>
    </row>
    <row r="826" spans="2:68" x14ac:dyDescent="0.3">
      <c r="H826" t="s">
        <v>168</v>
      </c>
      <c r="J826">
        <v>28</v>
      </c>
      <c r="N826" s="1">
        <f>+H824*J826</f>
        <v>16000000.000000002</v>
      </c>
      <c r="AR826" s="500"/>
      <c r="AS826" s="533"/>
      <c r="AT826" s="594" t="s">
        <v>162</v>
      </c>
      <c r="AU826" s="594"/>
      <c r="AV826" s="594"/>
      <c r="AW826" s="594"/>
      <c r="AX826" s="594"/>
      <c r="AY826" s="561"/>
      <c r="AZ826" s="561"/>
      <c r="BA826" s="562">
        <f>+H174</f>
        <v>6826001</v>
      </c>
      <c r="BB826" s="561"/>
      <c r="BC826" s="561">
        <v>10</v>
      </c>
      <c r="BD826" s="561"/>
      <c r="BE826" s="563">
        <f>+BA826*BC826</f>
        <v>68260010</v>
      </c>
      <c r="BF826" s="561"/>
      <c r="BG826" s="561"/>
      <c r="BH826" s="533"/>
      <c r="BI826" s="500"/>
      <c r="BP826" s="56">
        <f>+BE826-BA826</f>
        <v>61434009</v>
      </c>
    </row>
    <row r="827" spans="2:68" x14ac:dyDescent="0.3">
      <c r="D827" s="56">
        <f>+N826+N827</f>
        <v>33714285.714285716</v>
      </c>
      <c r="H827" t="s">
        <v>169</v>
      </c>
      <c r="J827">
        <v>31</v>
      </c>
      <c r="N827" s="1">
        <f>+J827*H$824</f>
        <v>17714285.714285716</v>
      </c>
      <c r="AR827" s="500"/>
      <c r="AS827" s="533"/>
      <c r="AT827" s="594" t="s">
        <v>171</v>
      </c>
      <c r="AU827" s="594"/>
      <c r="AV827" s="594"/>
      <c r="AW827" s="594"/>
      <c r="AX827" s="594"/>
      <c r="AY827" s="561"/>
      <c r="AZ827" s="561"/>
      <c r="BA827" s="562">
        <f>+BA839-BA826</f>
        <v>3109228</v>
      </c>
      <c r="BB827" s="561"/>
      <c r="BC827" s="561">
        <v>5</v>
      </c>
      <c r="BD827" s="561"/>
      <c r="BE827" s="563">
        <f>+BA827*BC827</f>
        <v>15546140</v>
      </c>
      <c r="BF827" s="561"/>
      <c r="BG827" s="561"/>
      <c r="BH827" s="533"/>
      <c r="BI827" s="500"/>
      <c r="BP827" s="56">
        <f>+BE827-BA827</f>
        <v>12436912</v>
      </c>
    </row>
    <row r="828" spans="2:68" x14ac:dyDescent="0.3">
      <c r="D828" s="56">
        <f>+D827+N828</f>
        <v>50857142.857142866</v>
      </c>
      <c r="H828" t="s">
        <v>138</v>
      </c>
      <c r="J828">
        <v>30</v>
      </c>
      <c r="N828" s="1">
        <f>+J828*H$824</f>
        <v>17142857.142857146</v>
      </c>
      <c r="AR828" s="500"/>
      <c r="AS828" s="533"/>
      <c r="AT828" s="594" t="s">
        <v>163</v>
      </c>
      <c r="AU828" s="594"/>
      <c r="AV828" s="594"/>
      <c r="AW828" s="594"/>
      <c r="AX828" s="594"/>
      <c r="AY828" s="594"/>
      <c r="AZ828" s="594"/>
      <c r="BA828" s="562">
        <f>+BA841-BA839</f>
        <v>16784558</v>
      </c>
      <c r="BB828" s="561"/>
      <c r="BC828" s="561">
        <v>1</v>
      </c>
      <c r="BD828" s="561"/>
      <c r="BE828" s="563">
        <f>+BC828*BA828</f>
        <v>16784558</v>
      </c>
      <c r="BF828" s="561"/>
      <c r="BG828" s="561"/>
      <c r="BH828" s="533"/>
      <c r="BI828" s="500"/>
      <c r="BP828" s="56">
        <f>+BE828-BA828</f>
        <v>0</v>
      </c>
    </row>
    <row r="829" spans="2:68" x14ac:dyDescent="0.3">
      <c r="D829" s="56">
        <f>+D828+N829</f>
        <v>68571428.571428582</v>
      </c>
      <c r="H829" t="s">
        <v>139</v>
      </c>
      <c r="J829">
        <v>31</v>
      </c>
      <c r="N829" s="1">
        <f>+J829*H$824</f>
        <v>17714285.714285716</v>
      </c>
      <c r="AR829" s="500"/>
      <c r="AS829" s="533"/>
      <c r="AT829" s="569" t="s">
        <v>183</v>
      </c>
      <c r="AU829" s="561"/>
      <c r="AV829" s="561"/>
      <c r="AW829" s="561"/>
      <c r="AX829" s="561"/>
      <c r="AY829" s="561"/>
      <c r="AZ829" s="561"/>
      <c r="BA829" s="562">
        <f>SUM(D328:D386)</f>
        <v>4197929</v>
      </c>
      <c r="BB829" s="561"/>
      <c r="BC829" s="561">
        <v>1</v>
      </c>
      <c r="BD829" s="561"/>
      <c r="BE829" s="563">
        <f>+BC829*BA829</f>
        <v>4197929</v>
      </c>
      <c r="BF829" s="561"/>
      <c r="BG829" s="561"/>
      <c r="BH829" s="533"/>
      <c r="BI829" s="500"/>
      <c r="BP829" s="56">
        <f>+BE829-BA829</f>
        <v>0</v>
      </c>
    </row>
    <row r="830" spans="2:68" x14ac:dyDescent="0.3">
      <c r="D830" s="56"/>
      <c r="N830" s="1"/>
      <c r="AR830" s="500"/>
      <c r="AS830" s="533"/>
      <c r="AT830" s="569" t="s">
        <v>188</v>
      </c>
      <c r="AU830" s="561"/>
      <c r="AV830" s="561"/>
      <c r="AW830" s="561"/>
      <c r="AX830" s="561"/>
      <c r="AY830" s="561"/>
      <c r="AZ830" s="561"/>
      <c r="BA830" s="562">
        <f>SUM(D387:D509)</f>
        <v>4225210</v>
      </c>
      <c r="BB830" s="561"/>
      <c r="BC830" s="561">
        <v>1</v>
      </c>
      <c r="BD830" s="561"/>
      <c r="BE830" s="563">
        <f>+BC830*BA830</f>
        <v>4225210</v>
      </c>
      <c r="BF830" s="561"/>
      <c r="BG830" s="561"/>
      <c r="BH830" s="533"/>
      <c r="BI830" s="500"/>
      <c r="BP830" s="56"/>
    </row>
    <row r="831" spans="2:68" x14ac:dyDescent="0.3">
      <c r="AR831" s="500"/>
      <c r="AS831" s="533"/>
      <c r="AT831" s="594" t="s">
        <v>189</v>
      </c>
      <c r="AU831" s="594"/>
      <c r="AV831" s="594"/>
      <c r="AW831" s="594"/>
      <c r="AX831" s="594"/>
      <c r="AY831" s="594"/>
      <c r="AZ831" s="594"/>
      <c r="BA831" s="585">
        <f>SUM(D510:D635)</f>
        <v>11511436</v>
      </c>
      <c r="BB831" s="561"/>
      <c r="BC831" s="561"/>
      <c r="BD831" s="561"/>
      <c r="BE831" s="563"/>
      <c r="BF831" s="561"/>
      <c r="BG831" s="561"/>
      <c r="BH831" s="533"/>
      <c r="BI831" s="500"/>
      <c r="BP831" s="56">
        <f>+BA829-BA830</f>
        <v>-27281</v>
      </c>
    </row>
    <row r="832" spans="2:68" ht="15" thickBot="1" x14ac:dyDescent="0.35">
      <c r="D832" s="56">
        <f>+BE832+D829</f>
        <v>177585275.5714286</v>
      </c>
      <c r="H832" s="59">
        <f>+D832/320000000</f>
        <v>0.55495398616071434</v>
      </c>
      <c r="AR832" s="500"/>
      <c r="AS832" s="533"/>
      <c r="AT832" s="561"/>
      <c r="AU832" s="561"/>
      <c r="AV832" s="561"/>
      <c r="AW832" s="561"/>
      <c r="AX832" s="561"/>
      <c r="AY832" s="561"/>
      <c r="AZ832" s="561"/>
      <c r="BA832" s="564">
        <f>SUM(BA826:BA831)</f>
        <v>46654362</v>
      </c>
      <c r="BB832" s="561"/>
      <c r="BC832" s="561"/>
      <c r="BD832" s="561"/>
      <c r="BE832" s="564">
        <f>SUM(BE826:BE831)</f>
        <v>109013847</v>
      </c>
      <c r="BF832" s="561"/>
      <c r="BG832" s="565">
        <f>+BE832/320000000</f>
        <v>0.34066827187499998</v>
      </c>
      <c r="BH832" s="533"/>
      <c r="BI832" s="500"/>
      <c r="BP832" s="59">
        <f>+BP831/BA829</f>
        <v>-6.4986806589630271E-3</v>
      </c>
    </row>
    <row r="833" spans="4:79" ht="15" thickTop="1" x14ac:dyDescent="0.3">
      <c r="D833" s="56"/>
      <c r="H833" s="59"/>
      <c r="AR833" s="500"/>
      <c r="AS833" s="533"/>
      <c r="AT833" s="575" t="s">
        <v>185</v>
      </c>
      <c r="AU833" s="561"/>
      <c r="AV833" s="561"/>
      <c r="AW833" s="561"/>
      <c r="AX833" s="561"/>
      <c r="AY833" s="561"/>
      <c r="AZ833" s="561"/>
      <c r="BA833" s="484">
        <f>+BY853</f>
        <v>0.61144144144144141</v>
      </c>
      <c r="BB833" s="561"/>
      <c r="BC833" s="561"/>
      <c r="BD833" s="561"/>
      <c r="BE833" s="574"/>
      <c r="BF833" s="561"/>
      <c r="BG833" s="484"/>
      <c r="BH833" s="533"/>
      <c r="BI833" s="500"/>
      <c r="BP833" s="59"/>
    </row>
    <row r="834" spans="4:79" x14ac:dyDescent="0.3">
      <c r="D834" s="56"/>
      <c r="H834" s="59"/>
      <c r="AR834" s="500"/>
      <c r="AS834" s="533"/>
      <c r="AT834" s="575" t="s">
        <v>187</v>
      </c>
      <c r="AU834" s="561"/>
      <c r="AV834" s="561"/>
      <c r="AW834" s="561"/>
      <c r="AX834" s="561"/>
      <c r="AY834" s="561"/>
      <c r="AZ834" s="561"/>
      <c r="BA834" s="576">
        <f>+BA832*BA833</f>
        <v>28526410.350810811</v>
      </c>
      <c r="BB834" s="561"/>
      <c r="BC834" s="561"/>
      <c r="BD834" s="561"/>
      <c r="BE834" s="574"/>
      <c r="BF834" s="561"/>
      <c r="BG834" s="484"/>
      <c r="BH834" s="533"/>
      <c r="BI834" s="500"/>
      <c r="BP834" s="59"/>
    </row>
    <row r="835" spans="4:79" ht="15" thickBot="1" x14ac:dyDescent="0.35">
      <c r="D835" s="56"/>
      <c r="H835" s="59"/>
      <c r="AR835" s="500"/>
      <c r="AS835" s="533"/>
      <c r="AT835" s="575" t="s">
        <v>186</v>
      </c>
      <c r="AU835" s="561"/>
      <c r="AV835" s="561"/>
      <c r="AW835" s="561"/>
      <c r="AX835" s="561"/>
      <c r="AY835" s="561"/>
      <c r="AZ835" s="561"/>
      <c r="BA835" s="564">
        <f>+BA832-BA834</f>
        <v>18127951.649189189</v>
      </c>
      <c r="BB835" s="561"/>
      <c r="BC835" s="561"/>
      <c r="BD835" s="561"/>
      <c r="BE835" s="574"/>
      <c r="BF835" s="561"/>
      <c r="BG835" s="484"/>
      <c r="BH835" s="533"/>
      <c r="BI835" s="500"/>
      <c r="BP835" s="59"/>
    </row>
    <row r="836" spans="4:79" ht="15" thickTop="1" x14ac:dyDescent="0.3">
      <c r="AR836" s="500"/>
      <c r="AS836" s="533"/>
      <c r="AT836" s="561"/>
      <c r="AU836" s="561"/>
      <c r="AV836" s="561"/>
      <c r="AW836" s="561"/>
      <c r="AX836" s="561"/>
      <c r="AY836" s="561"/>
      <c r="AZ836" s="561"/>
      <c r="BA836" s="561"/>
      <c r="BB836" s="561"/>
      <c r="BC836" s="561"/>
      <c r="BD836" s="561"/>
      <c r="BE836" s="561"/>
      <c r="BF836" s="561"/>
      <c r="BG836" s="561"/>
      <c r="BH836" s="533"/>
      <c r="BI836" s="500"/>
      <c r="BP836">
        <v>35761323</v>
      </c>
      <c r="BR836" s="56">
        <f>+BA832-BP836</f>
        <v>10893039</v>
      </c>
    </row>
    <row r="837" spans="4:79" x14ac:dyDescent="0.3">
      <c r="AR837" s="500"/>
      <c r="AS837" s="500"/>
      <c r="AT837" s="500"/>
      <c r="AU837" s="500"/>
      <c r="AV837" s="500"/>
      <c r="AW837" s="500"/>
      <c r="AX837" s="500"/>
      <c r="AY837" s="500"/>
      <c r="AZ837" s="500"/>
      <c r="BA837" s="500"/>
      <c r="BB837" s="500"/>
      <c r="BC837" s="500"/>
      <c r="BD837" s="500"/>
      <c r="BE837" s="500"/>
      <c r="BF837" s="500"/>
      <c r="BG837" s="500"/>
      <c r="BH837" s="500"/>
      <c r="BI837" s="500"/>
    </row>
    <row r="838" spans="4:79" x14ac:dyDescent="0.3">
      <c r="BP838" s="586">
        <v>221538504.58886749</v>
      </c>
      <c r="BQ838" s="597"/>
      <c r="BR838" s="597"/>
      <c r="BS838" s="597"/>
      <c r="BT838" s="597"/>
    </row>
    <row r="839" spans="4:79" x14ac:dyDescent="0.3">
      <c r="AV839" t="s">
        <v>153</v>
      </c>
      <c r="BA839" s="56">
        <f>+H235</f>
        <v>9935229</v>
      </c>
    </row>
    <row r="841" spans="4:79" x14ac:dyDescent="0.3">
      <c r="AV841" t="s">
        <v>164</v>
      </c>
      <c r="BA841" s="56">
        <f>+H327</f>
        <v>26719787</v>
      </c>
    </row>
    <row r="842" spans="4:79" x14ac:dyDescent="0.3">
      <c r="BA842" s="56"/>
    </row>
    <row r="843" spans="4:79" x14ac:dyDescent="0.3">
      <c r="AR843" s="500"/>
      <c r="AS843" s="500"/>
      <c r="AT843" s="500"/>
      <c r="AU843" s="500"/>
      <c r="AV843" s="500"/>
      <c r="AW843" s="500"/>
      <c r="AX843" s="500"/>
      <c r="AY843" s="500"/>
      <c r="AZ843" s="500"/>
      <c r="BA843" s="557"/>
      <c r="BB843" s="500"/>
      <c r="BC843" s="500"/>
      <c r="BD843" s="500"/>
      <c r="BE843" s="500"/>
      <c r="BF843" s="500"/>
      <c r="BG843" s="500"/>
      <c r="BH843" s="500"/>
      <c r="BI843" s="500"/>
      <c r="BJ843" s="500"/>
      <c r="BK843" s="500"/>
      <c r="BL843" s="500"/>
      <c r="BM843" s="500"/>
      <c r="BN843" s="500"/>
      <c r="BO843" s="500"/>
      <c r="BP843" s="500"/>
      <c r="BQ843" s="500"/>
      <c r="BR843" s="500"/>
      <c r="BS843" s="500"/>
      <c r="BT843" s="500"/>
      <c r="BU843" s="500"/>
      <c r="BV843" s="500"/>
      <c r="BW843" s="500"/>
    </row>
    <row r="844" spans="4:79" ht="14.4" customHeight="1" x14ac:dyDescent="0.3">
      <c r="AR844" s="500"/>
      <c r="AS844" s="533"/>
      <c r="AT844" s="595" t="s">
        <v>176</v>
      </c>
      <c r="AU844" s="595"/>
      <c r="AV844" s="595"/>
      <c r="AW844" s="595"/>
      <c r="AX844" s="595"/>
      <c r="AY844" s="595"/>
      <c r="AZ844" s="595"/>
      <c r="BA844" s="595"/>
      <c r="BB844" s="595"/>
      <c r="BC844" s="595"/>
      <c r="BD844" s="595"/>
      <c r="BE844" s="595"/>
      <c r="BF844" s="595"/>
      <c r="BG844" s="595"/>
      <c r="BH844" s="595"/>
      <c r="BI844" s="595"/>
      <c r="BJ844" s="595"/>
      <c r="BK844" s="595"/>
      <c r="BL844" s="595"/>
      <c r="BM844" s="595"/>
      <c r="BN844" s="595"/>
      <c r="BO844" s="595"/>
      <c r="BP844" s="595"/>
      <c r="BQ844" s="595"/>
      <c r="BR844" s="595"/>
      <c r="BS844" s="595"/>
      <c r="BT844" s="595"/>
      <c r="BU844" s="595"/>
      <c r="BV844" s="595"/>
      <c r="BW844" s="500"/>
    </row>
    <row r="845" spans="4:79" ht="14.4" customHeight="1" x14ac:dyDescent="0.3">
      <c r="AR845" s="500"/>
      <c r="AS845" s="533"/>
      <c r="AT845" s="533"/>
      <c r="AU845" s="533"/>
      <c r="AV845" s="533"/>
      <c r="AW845" s="533"/>
      <c r="AX845" s="533"/>
      <c r="AY845" s="533"/>
      <c r="AZ845" s="533"/>
      <c r="BA845" s="603" t="s">
        <v>172</v>
      </c>
      <c r="BB845" s="603"/>
      <c r="BC845" s="603"/>
      <c r="BD845" s="603"/>
      <c r="BE845" s="603"/>
      <c r="BF845" s="561"/>
      <c r="BG845" s="595" t="s">
        <v>180</v>
      </c>
      <c r="BH845" s="595"/>
      <c r="BI845" s="595"/>
      <c r="BJ845" s="595"/>
      <c r="BK845" s="595"/>
      <c r="BL845" s="595"/>
      <c r="BM845" s="595"/>
      <c r="BN845" s="595"/>
      <c r="BO845" s="595"/>
      <c r="BP845" s="595"/>
      <c r="BQ845" s="533"/>
      <c r="BR845" s="591" t="s">
        <v>176</v>
      </c>
      <c r="BS845" s="591"/>
      <c r="BT845" s="591"/>
      <c r="BU845" s="591"/>
      <c r="BV845" s="591"/>
      <c r="BW845" s="500"/>
    </row>
    <row r="846" spans="4:79" x14ac:dyDescent="0.3">
      <c r="AR846" s="500"/>
      <c r="AS846" s="533"/>
      <c r="AT846" s="533"/>
      <c r="AU846" s="533"/>
      <c r="AV846" s="533"/>
      <c r="AW846" s="533"/>
      <c r="AX846" s="533"/>
      <c r="AY846" s="533"/>
      <c r="AZ846" s="533"/>
      <c r="BA846" s="570" t="s">
        <v>177</v>
      </c>
      <c r="BB846" s="571"/>
      <c r="BC846" s="572" t="s">
        <v>182</v>
      </c>
      <c r="BD846" s="571"/>
      <c r="BE846" s="572" t="s">
        <v>178</v>
      </c>
      <c r="BF846" s="561"/>
      <c r="BG846" s="570"/>
      <c r="BH846" s="571"/>
      <c r="BI846" s="605"/>
      <c r="BJ846" s="605"/>
      <c r="BK846" s="605"/>
      <c r="BL846" s="605"/>
      <c r="BM846" s="605"/>
      <c r="BN846" s="605"/>
      <c r="BO846" s="473"/>
      <c r="BP846" s="572"/>
      <c r="BQ846" s="533"/>
      <c r="BR846" s="592"/>
      <c r="BS846" s="592"/>
      <c r="BT846" s="592"/>
      <c r="BU846" s="592"/>
      <c r="BV846" s="592"/>
      <c r="BW846" s="500"/>
    </row>
    <row r="847" spans="4:79" x14ac:dyDescent="0.3">
      <c r="AR847" s="500"/>
      <c r="AS847" s="533"/>
      <c r="AT847" s="533"/>
      <c r="AU847" s="533"/>
      <c r="AV847" s="533"/>
      <c r="AW847" s="533"/>
      <c r="AX847" s="533"/>
      <c r="AY847" s="533"/>
      <c r="AZ847" s="533"/>
      <c r="BA847" s="568" t="s">
        <v>173</v>
      </c>
      <c r="BB847" s="566"/>
      <c r="BC847" s="568" t="s">
        <v>175</v>
      </c>
      <c r="BD847" s="566"/>
      <c r="BE847" s="568" t="s">
        <v>174</v>
      </c>
      <c r="BF847" s="561"/>
      <c r="BG847" s="567" t="s">
        <v>180</v>
      </c>
      <c r="BH847" s="561"/>
      <c r="BI847" s="604" t="s">
        <v>184</v>
      </c>
      <c r="BJ847" s="604"/>
      <c r="BK847" s="604"/>
      <c r="BL847" s="604"/>
      <c r="BM847" s="604"/>
      <c r="BN847" s="604"/>
      <c r="BO847" s="561"/>
      <c r="BP847" s="568" t="s">
        <v>181</v>
      </c>
      <c r="BQ847" s="533"/>
      <c r="BR847" s="593" t="s">
        <v>179</v>
      </c>
      <c r="BS847" s="593"/>
      <c r="BT847" s="593"/>
      <c r="BU847" s="593"/>
      <c r="BV847" s="593"/>
      <c r="BW847" s="500"/>
    </row>
    <row r="848" spans="4:79" x14ac:dyDescent="0.3">
      <c r="AR848" s="500"/>
      <c r="AS848" s="533"/>
      <c r="AT848" s="594" t="s">
        <v>162</v>
      </c>
      <c r="AU848" s="594"/>
      <c r="AV848" s="594"/>
      <c r="AW848" s="594"/>
      <c r="AX848" s="594"/>
      <c r="AY848" s="561"/>
      <c r="AZ848" s="561"/>
      <c r="BA848" s="562">
        <f>+BA826</f>
        <v>6826001</v>
      </c>
      <c r="BB848" s="561"/>
      <c r="BC848" s="562">
        <f>+BE848-BA848</f>
        <v>61434009</v>
      </c>
      <c r="BD848" s="561"/>
      <c r="BE848" s="562">
        <f>+BE826</f>
        <v>68260010</v>
      </c>
      <c r="BF848" s="533"/>
      <c r="BG848" s="563">
        <v>0</v>
      </c>
      <c r="BH848" s="563"/>
      <c r="BI848" s="563"/>
      <c r="BJ848" s="563"/>
      <c r="BK848" s="563"/>
      <c r="BL848" s="563"/>
      <c r="BM848" s="563"/>
      <c r="BN848" s="563">
        <f>+BG848</f>
        <v>0</v>
      </c>
      <c r="BO848" s="563"/>
      <c r="BP848" s="563">
        <f>+BN848*0.5</f>
        <v>0</v>
      </c>
      <c r="BQ848" s="561"/>
      <c r="BR848" s="586">
        <f t="shared" ref="BR848:BR853" si="1690">+BE848+BP848</f>
        <v>68260010</v>
      </c>
      <c r="BS848" s="597"/>
      <c r="BT848" s="597"/>
      <c r="BU848" s="597"/>
      <c r="BV848" s="597"/>
      <c r="BW848" s="500"/>
      <c r="CA848" s="56">
        <f>+BR848</f>
        <v>68260010</v>
      </c>
    </row>
    <row r="849" spans="42:90" x14ac:dyDescent="0.3">
      <c r="AR849" s="500"/>
      <c r="AS849" s="533"/>
      <c r="AT849" s="594" t="s">
        <v>171</v>
      </c>
      <c r="AU849" s="594"/>
      <c r="AV849" s="594"/>
      <c r="AW849" s="594"/>
      <c r="AX849" s="594"/>
      <c r="AY849" s="561"/>
      <c r="AZ849" s="561"/>
      <c r="BA849" s="562">
        <f>+BA848+BA827</f>
        <v>9935229</v>
      </c>
      <c r="BB849" s="561"/>
      <c r="BC849" s="562">
        <f>+BE849-BA849</f>
        <v>73870921</v>
      </c>
      <c r="BD849" s="561"/>
      <c r="BE849" s="562">
        <f>+BE848+BE827</f>
        <v>83806150</v>
      </c>
      <c r="BF849" s="533"/>
      <c r="BG849" s="563">
        <v>0</v>
      </c>
      <c r="BH849" s="563"/>
      <c r="BI849" s="563"/>
      <c r="BJ849" s="563"/>
      <c r="BK849" s="563"/>
      <c r="BL849" s="563"/>
      <c r="BM849" s="563"/>
      <c r="BN849" s="563">
        <f>+BN848+BG849</f>
        <v>0</v>
      </c>
      <c r="BO849" s="563"/>
      <c r="BP849" s="563">
        <f>+BN849*0.5</f>
        <v>0</v>
      </c>
      <c r="BQ849" s="561"/>
      <c r="BR849" s="586">
        <f t="shared" si="1690"/>
        <v>83806150</v>
      </c>
      <c r="BS849" s="597"/>
      <c r="BT849" s="597"/>
      <c r="BU849" s="597"/>
      <c r="BV849" s="597"/>
      <c r="BW849" s="500"/>
    </row>
    <row r="850" spans="42:90" x14ac:dyDescent="0.3">
      <c r="AR850" s="500"/>
      <c r="AS850" s="533"/>
      <c r="AT850" s="594" t="s">
        <v>163</v>
      </c>
      <c r="AU850" s="594"/>
      <c r="AV850" s="594"/>
      <c r="AW850" s="594"/>
      <c r="AX850" s="594"/>
      <c r="AY850" s="594"/>
      <c r="AZ850" s="594"/>
      <c r="BA850" s="562">
        <f>+BA849+BA828</f>
        <v>26719787</v>
      </c>
      <c r="BB850" s="561"/>
      <c r="BC850" s="562">
        <f>(+BE850-BA850)*(1-0.2)</f>
        <v>59096736.800000004</v>
      </c>
      <c r="BD850" s="561"/>
      <c r="BE850" s="562">
        <f>+BE849+BE828</f>
        <v>100590708</v>
      </c>
      <c r="BF850" s="533"/>
      <c r="BG850" s="563">
        <f>13400000+5660000</f>
        <v>19060000</v>
      </c>
      <c r="BH850" s="563"/>
      <c r="BI850" s="598"/>
      <c r="BJ850" s="598"/>
      <c r="BK850" s="598"/>
      <c r="BL850" s="598"/>
      <c r="BM850" s="598"/>
      <c r="BN850" s="598"/>
      <c r="BO850" s="563"/>
      <c r="BP850" s="563">
        <f>+BG850</f>
        <v>19060000</v>
      </c>
      <c r="BQ850" s="561"/>
      <c r="BR850" s="586">
        <f t="shared" si="1690"/>
        <v>119650708</v>
      </c>
      <c r="BS850" s="597"/>
      <c r="BT850" s="597"/>
      <c r="BU850" s="597"/>
      <c r="BV850" s="597"/>
      <c r="BW850" s="500"/>
    </row>
    <row r="851" spans="42:90" x14ac:dyDescent="0.3">
      <c r="AR851" s="500"/>
      <c r="AS851" s="533"/>
      <c r="AT851" s="569" t="s">
        <v>183</v>
      </c>
      <c r="AU851" s="561"/>
      <c r="AV851" s="561"/>
      <c r="AW851" s="561"/>
      <c r="AX851" s="561"/>
      <c r="AY851" s="561"/>
      <c r="AZ851" s="561"/>
      <c r="BA851" s="562">
        <f>+BA850+BA829</f>
        <v>30917716</v>
      </c>
      <c r="BB851" s="561"/>
      <c r="BC851" s="562">
        <f>(+BE851-BA851)*(1-0.34)</f>
        <v>48754807.859999992</v>
      </c>
      <c r="BD851" s="561"/>
      <c r="BE851" s="562">
        <f>+BE850+BE829</f>
        <v>104788637</v>
      </c>
      <c r="BF851" s="533"/>
      <c r="BG851" s="563">
        <f>53420000-BG850</f>
        <v>34360000</v>
      </c>
      <c r="BH851" s="563"/>
      <c r="BI851" s="598"/>
      <c r="BJ851" s="598"/>
      <c r="BK851" s="598"/>
      <c r="BL851" s="598"/>
      <c r="BM851" s="598"/>
      <c r="BN851" s="598"/>
      <c r="BO851" s="563"/>
      <c r="BP851" s="563">
        <f>+BP850+BG851</f>
        <v>53420000</v>
      </c>
      <c r="BQ851" s="561"/>
      <c r="BR851" s="586">
        <f t="shared" si="1690"/>
        <v>158208637</v>
      </c>
      <c r="BS851" s="597"/>
      <c r="BT851" s="597"/>
      <c r="BU851" s="597"/>
      <c r="BV851" s="597"/>
      <c r="BW851" s="500"/>
    </row>
    <row r="852" spans="42:90" x14ac:dyDescent="0.3">
      <c r="AR852" s="500"/>
      <c r="AS852" s="533"/>
      <c r="AT852" s="569" t="s">
        <v>188</v>
      </c>
      <c r="AU852" s="561"/>
      <c r="AV852" s="561"/>
      <c r="AW852" s="561"/>
      <c r="AX852" s="561"/>
      <c r="AY852" s="561"/>
      <c r="AZ852" s="561"/>
      <c r="BA852" s="562">
        <v>17702720</v>
      </c>
      <c r="BB852" s="561"/>
      <c r="BC852" s="562">
        <v>36659557</v>
      </c>
      <c r="BD852" s="561"/>
      <c r="BE852" s="562">
        <f>+BA852+BC852</f>
        <v>54362277</v>
      </c>
      <c r="BF852" s="533"/>
      <c r="BG852" s="563">
        <f>164760000-BP851</f>
        <v>111340000</v>
      </c>
      <c r="BH852" s="563"/>
      <c r="BI852" s="598"/>
      <c r="BJ852" s="598"/>
      <c r="BK852" s="598"/>
      <c r="BL852" s="598"/>
      <c r="BM852" s="598"/>
      <c r="BN852" s="598"/>
      <c r="BO852" s="563"/>
      <c r="BP852" s="563">
        <f>+BP851+BG852</f>
        <v>164760000</v>
      </c>
      <c r="BQ852" s="561"/>
      <c r="BR852" s="586">
        <f t="shared" si="1690"/>
        <v>219122277</v>
      </c>
      <c r="BS852" s="597"/>
      <c r="BT852" s="597"/>
      <c r="BU852" s="597"/>
      <c r="BV852" s="597"/>
      <c r="BW852" s="500"/>
      <c r="CL852" s="1">
        <v>333000000</v>
      </c>
    </row>
    <row r="853" spans="42:90" x14ac:dyDescent="0.3">
      <c r="AR853" s="500"/>
      <c r="AS853" s="533"/>
      <c r="AT853" s="569" t="s">
        <v>189</v>
      </c>
      <c r="AU853" s="561"/>
      <c r="AV853" s="561"/>
      <c r="AW853" s="561"/>
      <c r="AX853" s="561"/>
      <c r="AY853" s="561"/>
      <c r="AZ853" s="561"/>
      <c r="BA853" s="562">
        <f>+BA835</f>
        <v>18127951.649189189</v>
      </c>
      <c r="BB853" s="561"/>
      <c r="BC853" s="562">
        <f>+BC849*BY853</f>
        <v>45167742.416846842</v>
      </c>
      <c r="BD853" s="561"/>
      <c r="BE853" s="562">
        <f>+BA853+BC853</f>
        <v>63295694.066036031</v>
      </c>
      <c r="BF853" s="533"/>
      <c r="BG853" s="563">
        <f>203610000-BP852</f>
        <v>38850000</v>
      </c>
      <c r="BH853" s="563"/>
      <c r="BI853" s="598"/>
      <c r="BJ853" s="598"/>
      <c r="BK853" s="598"/>
      <c r="BL853" s="598"/>
      <c r="BM853" s="598"/>
      <c r="BN853" s="598"/>
      <c r="BO853" s="563"/>
      <c r="BP853" s="563">
        <f>+BP852+BG853</f>
        <v>203610000</v>
      </c>
      <c r="BQ853" s="561"/>
      <c r="BR853" s="586">
        <f t="shared" si="1690"/>
        <v>266905694.06603605</v>
      </c>
      <c r="BS853" s="586"/>
      <c r="BT853" s="586"/>
      <c r="BU853" s="586"/>
      <c r="BV853" s="586"/>
      <c r="BW853" s="500"/>
      <c r="BY853" s="59">
        <f>+BP853/CL852</f>
        <v>0.61144144144144141</v>
      </c>
      <c r="CL853" s="1"/>
    </row>
    <row r="854" spans="42:90" x14ac:dyDescent="0.3">
      <c r="AR854" s="500"/>
      <c r="AS854" s="500"/>
      <c r="AT854" s="500"/>
      <c r="AU854" s="500"/>
      <c r="AV854" s="500"/>
      <c r="AW854" s="500"/>
      <c r="AX854" s="500"/>
      <c r="AY854" s="500"/>
      <c r="AZ854" s="500"/>
      <c r="BA854" s="500"/>
      <c r="BB854" s="500"/>
      <c r="BC854" s="500"/>
      <c r="BD854" s="500"/>
      <c r="BE854" s="500"/>
      <c r="BF854" s="500"/>
      <c r="BG854" s="500"/>
      <c r="BH854" s="500"/>
      <c r="BI854" s="500"/>
      <c r="BJ854" s="500"/>
      <c r="BK854" s="500"/>
      <c r="BL854" s="500"/>
      <c r="BM854" s="500"/>
      <c r="BN854" s="500"/>
      <c r="BO854" s="500"/>
      <c r="BP854" s="500"/>
      <c r="BQ854" s="500"/>
      <c r="BR854" s="500"/>
      <c r="BS854" s="500"/>
      <c r="BT854" s="500"/>
      <c r="BU854" s="500"/>
      <c r="BV854" s="500"/>
      <c r="BW854" s="500"/>
      <c r="CL854" s="59">
        <f>+BR853/CL852</f>
        <v>0.80151860079890702</v>
      </c>
    </row>
    <row r="856" spans="42:90" x14ac:dyDescent="0.3">
      <c r="BA856" s="56">
        <f>+BR852+BA834</f>
        <v>247648687.35081083</v>
      </c>
      <c r="BC856" s="59">
        <f>+BA856/CL852</f>
        <v>0.74368975180423669</v>
      </c>
      <c r="BE856" s="56"/>
      <c r="BG856" s="1">
        <v>202530000</v>
      </c>
      <c r="BP856" s="1">
        <f>+(BP853-BP852)/2</f>
        <v>19425000</v>
      </c>
      <c r="CL856" s="56">
        <f>+CL852-BR852</f>
        <v>113877723</v>
      </c>
    </row>
    <row r="857" spans="42:90" x14ac:dyDescent="0.3">
      <c r="BG857" s="56">
        <f>+BP853-BG856</f>
        <v>1080000</v>
      </c>
      <c r="BP857" s="56">
        <v>1800000</v>
      </c>
    </row>
    <row r="858" spans="42:90" ht="15" thickBot="1" x14ac:dyDescent="0.35">
      <c r="BP858" s="578">
        <f>+BP856-BP857</f>
        <v>17625000</v>
      </c>
    </row>
    <row r="859" spans="42:90" ht="15" thickTop="1" x14ac:dyDescent="0.3">
      <c r="CL859" s="59">
        <f>+BP852/CL852</f>
        <v>0.49477477477477477</v>
      </c>
    </row>
    <row r="861" spans="42:90" x14ac:dyDescent="0.3">
      <c r="BE861" s="500"/>
      <c r="BF861" s="500"/>
      <c r="BG861" s="500"/>
      <c r="BH861" s="500"/>
      <c r="BI861" s="500"/>
      <c r="BJ861" s="500"/>
      <c r="BK861" s="500"/>
      <c r="BL861" s="500"/>
      <c r="BM861" s="500"/>
      <c r="BN861" s="500"/>
      <c r="BO861" s="500"/>
      <c r="BP861" s="500"/>
      <c r="BQ861" s="500"/>
      <c r="BR861" s="500"/>
      <c r="BS861" s="500"/>
      <c r="BT861" s="500"/>
      <c r="BU861" s="500"/>
      <c r="BV861" s="500"/>
      <c r="BW861" s="500"/>
      <c r="BX861" s="500"/>
      <c r="BY861" s="500"/>
    </row>
    <row r="862" spans="42:90" x14ac:dyDescent="0.3">
      <c r="BE862" s="500"/>
      <c r="BF862" s="500"/>
      <c r="BG862" s="500"/>
      <c r="BH862" s="500"/>
      <c r="BI862" s="500"/>
      <c r="BJ862" s="500"/>
      <c r="BK862" s="500"/>
      <c r="BL862" s="500"/>
      <c r="BM862" s="500"/>
      <c r="BN862" s="500"/>
      <c r="BO862" s="500"/>
      <c r="BP862" s="500"/>
      <c r="BQ862" s="500"/>
      <c r="BR862" s="500"/>
      <c r="BS862" s="500"/>
      <c r="BT862" s="500"/>
      <c r="BU862" s="500"/>
      <c r="BV862" s="500"/>
      <c r="BW862" s="500"/>
      <c r="BX862" s="500"/>
      <c r="BY862" s="500"/>
    </row>
    <row r="863" spans="42:90" x14ac:dyDescent="0.3">
      <c r="AP863" s="1">
        <v>1500000</v>
      </c>
      <c r="BE863" s="500"/>
      <c r="BF863" s="500"/>
      <c r="BG863" s="500"/>
      <c r="BH863" s="500"/>
      <c r="BI863" s="500"/>
      <c r="BJ863" s="500"/>
      <c r="BK863" s="500"/>
      <c r="BL863" s="500"/>
      <c r="BM863" s="500"/>
      <c r="BN863" s="500"/>
      <c r="BO863" s="500"/>
      <c r="BP863" s="500"/>
      <c r="BQ863" s="500"/>
      <c r="BR863" s="500"/>
      <c r="BS863" s="500"/>
      <c r="BT863" s="500"/>
      <c r="BU863" s="500"/>
      <c r="BV863" s="500"/>
      <c r="BW863" s="500"/>
      <c r="BX863" s="500"/>
      <c r="BY863" s="500"/>
    </row>
    <row r="864" spans="42:90" x14ac:dyDescent="0.3">
      <c r="AP864">
        <v>7</v>
      </c>
      <c r="BE864" s="500"/>
      <c r="BY864" s="500"/>
      <c r="CL864">
        <v>177090000</v>
      </c>
    </row>
    <row r="865" spans="42:90" x14ac:dyDescent="0.3">
      <c r="AP865" s="1">
        <f>+AP863*AP864</f>
        <v>10500000</v>
      </c>
      <c r="BE865" s="500"/>
      <c r="BY865" s="500"/>
      <c r="CL865" s="231">
        <f>+CL864/CL852</f>
        <v>0.53180180180180181</v>
      </c>
    </row>
    <row r="866" spans="42:90" x14ac:dyDescent="0.3">
      <c r="BE866" s="500"/>
      <c r="BY866" s="500"/>
    </row>
    <row r="867" spans="42:90" x14ac:dyDescent="0.3">
      <c r="BE867" s="500"/>
      <c r="BY867" s="500"/>
    </row>
    <row r="868" spans="42:90" x14ac:dyDescent="0.3">
      <c r="BE868" s="500"/>
      <c r="BY868" s="500"/>
      <c r="CL868" s="56">
        <f>+BR852+27420000</f>
        <v>246542277</v>
      </c>
    </row>
    <row r="869" spans="42:90" x14ac:dyDescent="0.3">
      <c r="BE869" s="500"/>
      <c r="BY869" s="500"/>
    </row>
    <row r="870" spans="42:90" x14ac:dyDescent="0.3">
      <c r="BE870" s="500"/>
      <c r="BY870" s="500"/>
      <c r="CL870" s="59">
        <f>+CL868/CL852</f>
        <v>0.74036719819819818</v>
      </c>
    </row>
    <row r="871" spans="42:90" x14ac:dyDescent="0.3">
      <c r="BE871" s="500"/>
      <c r="BY871" s="500"/>
    </row>
    <row r="872" spans="42:90" x14ac:dyDescent="0.3">
      <c r="BE872" s="500"/>
      <c r="BY872" s="500"/>
    </row>
    <row r="873" spans="42:90" x14ac:dyDescent="0.3">
      <c r="BE873" s="500"/>
      <c r="BY873" s="500"/>
    </row>
    <row r="874" spans="42:90" x14ac:dyDescent="0.3">
      <c r="BE874" s="500"/>
      <c r="BY874" s="500"/>
    </row>
    <row r="875" spans="42:90" x14ac:dyDescent="0.3">
      <c r="BE875" s="500"/>
      <c r="BY875" s="500"/>
    </row>
    <row r="876" spans="42:90" x14ac:dyDescent="0.3">
      <c r="BE876" s="500"/>
      <c r="BY876" s="500"/>
    </row>
    <row r="877" spans="42:90" x14ac:dyDescent="0.3">
      <c r="BE877" s="500"/>
      <c r="BF877" s="500"/>
      <c r="BG877" s="500"/>
      <c r="BH877" s="500"/>
      <c r="BI877" s="500"/>
      <c r="BJ877" s="500"/>
      <c r="BK877" s="500"/>
      <c r="BL877" s="500"/>
      <c r="BM877" s="500"/>
      <c r="BN877" s="500"/>
      <c r="BO877" s="500"/>
      <c r="BP877" s="500"/>
      <c r="BQ877" s="500"/>
      <c r="BR877" s="500"/>
      <c r="BS877" s="500"/>
      <c r="BT877" s="500"/>
      <c r="BU877" s="500"/>
      <c r="BV877" s="500"/>
      <c r="BW877" s="500"/>
      <c r="BX877" s="500"/>
      <c r="BY877" s="500"/>
    </row>
    <row r="878" spans="42:90" x14ac:dyDescent="0.3">
      <c r="BE878" s="500"/>
      <c r="BF878" s="500"/>
      <c r="BG878" s="500"/>
      <c r="BH878" s="500"/>
      <c r="BI878" s="500"/>
      <c r="BJ878" s="500"/>
      <c r="BK878" s="500"/>
      <c r="BL878" s="500"/>
      <c r="BM878" s="500"/>
      <c r="BN878" s="500"/>
      <c r="BO878" s="500"/>
      <c r="BP878" s="500"/>
      <c r="BQ878" s="500"/>
      <c r="BR878" s="500"/>
      <c r="BS878" s="500"/>
      <c r="BT878" s="500"/>
      <c r="BU878" s="500"/>
      <c r="BV878" s="500"/>
      <c r="BW878" s="500"/>
      <c r="BX878" s="500"/>
      <c r="BY878" s="500"/>
    </row>
    <row r="879" spans="42:90" x14ac:dyDescent="0.3">
      <c r="BE879" s="500"/>
      <c r="BF879" s="500"/>
      <c r="BG879" s="500"/>
      <c r="BH879" s="500"/>
      <c r="BI879" s="500"/>
      <c r="BJ879" s="500"/>
      <c r="BK879" s="500"/>
      <c r="BL879" s="500"/>
      <c r="BM879" s="500"/>
      <c r="BN879" s="500"/>
      <c r="BO879" s="500"/>
      <c r="BP879" s="500"/>
      <c r="BQ879" s="500"/>
      <c r="BR879" s="500"/>
      <c r="BS879" s="500"/>
      <c r="BT879" s="500"/>
      <c r="BU879" s="500"/>
      <c r="BV879" s="500"/>
      <c r="BW879" s="500"/>
      <c r="BX879" s="500"/>
      <c r="BY879" s="500"/>
    </row>
    <row r="880" spans="42:90" x14ac:dyDescent="0.3">
      <c r="BE880" s="500"/>
      <c r="BF880" s="500"/>
      <c r="BG880" s="500"/>
      <c r="BH880" s="500"/>
      <c r="BI880" s="500"/>
      <c r="BJ880" s="500"/>
      <c r="BK880" s="500"/>
      <c r="BL880" s="500"/>
      <c r="BM880" s="500"/>
      <c r="BN880" s="500"/>
      <c r="BO880" s="500"/>
      <c r="BP880" s="500"/>
      <c r="BQ880" s="500"/>
      <c r="BR880" s="500"/>
      <c r="BS880" s="500"/>
      <c r="BT880" s="500"/>
      <c r="BU880" s="500"/>
      <c r="BV880" s="500"/>
      <c r="BW880" s="500"/>
      <c r="BX880" s="500"/>
      <c r="BY880" s="500"/>
    </row>
    <row r="881" spans="57:77" x14ac:dyDescent="0.3">
      <c r="BE881" s="500"/>
      <c r="BF881" s="500"/>
      <c r="BG881" s="500"/>
      <c r="BH881" s="500"/>
      <c r="BI881" s="500"/>
      <c r="BJ881" s="500"/>
      <c r="BK881" s="500"/>
      <c r="BL881" s="500"/>
      <c r="BM881" s="500"/>
      <c r="BN881" s="500"/>
      <c r="BO881" s="500"/>
      <c r="BP881" s="500"/>
      <c r="BQ881" s="500"/>
      <c r="BR881" s="500"/>
      <c r="BS881" s="500"/>
      <c r="BT881" s="500"/>
      <c r="BU881" s="500"/>
      <c r="BV881" s="500"/>
      <c r="BW881" s="500"/>
      <c r="BX881" s="500"/>
      <c r="BY881" s="500"/>
    </row>
    <row r="882" spans="57:77" x14ac:dyDescent="0.3">
      <c r="BE882" s="500"/>
      <c r="BF882" s="500"/>
      <c r="BG882" s="500"/>
      <c r="BH882" s="500"/>
      <c r="BI882" s="500"/>
      <c r="BJ882" s="500"/>
      <c r="BK882" s="500"/>
      <c r="BL882" s="500"/>
      <c r="BM882" s="500"/>
      <c r="BN882" s="500"/>
      <c r="BO882" s="500"/>
      <c r="BP882" s="500"/>
      <c r="BQ882" s="500"/>
      <c r="BR882" s="500"/>
      <c r="BS882" s="500"/>
      <c r="BT882" s="500"/>
      <c r="BU882" s="500"/>
      <c r="BV882" s="500"/>
      <c r="BW882" s="500"/>
      <c r="BX882" s="500"/>
      <c r="BY882" s="500"/>
    </row>
    <row r="883" spans="57:77" x14ac:dyDescent="0.3">
      <c r="BE883" s="500"/>
      <c r="BF883" s="500"/>
      <c r="BG883" s="500"/>
      <c r="BH883" s="500"/>
      <c r="BI883" s="500"/>
      <c r="BJ883" s="500"/>
      <c r="BK883" s="500"/>
      <c r="BL883" s="500"/>
      <c r="BM883" s="500"/>
      <c r="BN883" s="500"/>
      <c r="BO883" s="500"/>
      <c r="BP883" s="500"/>
      <c r="BQ883" s="500"/>
      <c r="BR883" s="500"/>
      <c r="BS883" s="500"/>
      <c r="BT883" s="500"/>
      <c r="BU883" s="500"/>
      <c r="BV883" s="500"/>
      <c r="BW883" s="500"/>
      <c r="BX883" s="500"/>
      <c r="BY883" s="500"/>
    </row>
    <row r="884" spans="57:77" x14ac:dyDescent="0.3">
      <c r="BE884" s="500"/>
      <c r="BF884" s="500"/>
      <c r="BG884" s="500"/>
      <c r="BH884" s="500"/>
      <c r="BI884" s="500"/>
      <c r="BJ884" s="500"/>
      <c r="BK884" s="500"/>
      <c r="BL884" s="500"/>
      <c r="BM884" s="500"/>
      <c r="BN884" s="500"/>
      <c r="BO884" s="500"/>
      <c r="BP884" s="500"/>
      <c r="BQ884" s="500"/>
      <c r="BR884" s="500"/>
      <c r="BS884" s="500"/>
      <c r="BT884" s="500"/>
      <c r="BU884" s="500"/>
      <c r="BV884" s="500"/>
      <c r="BW884" s="500"/>
      <c r="BX884" s="500"/>
      <c r="BY884" s="500"/>
    </row>
  </sheetData>
  <mergeCells count="60">
    <mergeCell ref="BR849:BV849"/>
    <mergeCell ref="BR850:BV850"/>
    <mergeCell ref="BR852:BV852"/>
    <mergeCell ref="BI851:BN851"/>
    <mergeCell ref="BR851:BV851"/>
    <mergeCell ref="BI850:BN850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AK753:AN753"/>
    <mergeCell ref="AK763:AN763"/>
    <mergeCell ref="AV812:AX812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752:AV752"/>
    <mergeCell ref="AK754:AN754"/>
    <mergeCell ref="AK755:AN755"/>
    <mergeCell ref="AK756:AN756"/>
    <mergeCell ref="AK757:AN757"/>
    <mergeCell ref="AS823:BH823"/>
    <mergeCell ref="H785:J785"/>
    <mergeCell ref="AK762:AN762"/>
    <mergeCell ref="BI853:BN853"/>
    <mergeCell ref="AT848:AX848"/>
    <mergeCell ref="AT849:AX849"/>
    <mergeCell ref="AT850:AZ850"/>
    <mergeCell ref="BA845:BE845"/>
    <mergeCell ref="BG845:BP845"/>
    <mergeCell ref="BI847:BN847"/>
    <mergeCell ref="BI846:BN846"/>
    <mergeCell ref="BR853:BV853"/>
    <mergeCell ref="AV817:AY817"/>
    <mergeCell ref="BE824:BE825"/>
    <mergeCell ref="AV800:AX800"/>
    <mergeCell ref="BR845:BV846"/>
    <mergeCell ref="BR847:BV847"/>
    <mergeCell ref="AT827:AX827"/>
    <mergeCell ref="AT831:AZ831"/>
    <mergeCell ref="AT825:AY825"/>
    <mergeCell ref="AT828:AZ828"/>
    <mergeCell ref="AT844:BV844"/>
    <mergeCell ref="BG824:BG825"/>
    <mergeCell ref="AT826:AX826"/>
    <mergeCell ref="BP838:BT838"/>
    <mergeCell ref="BI852:BN852"/>
    <mergeCell ref="BR848:BV848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758:AP760 AR758:AR76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752"/>
  <sheetViews>
    <sheetView topLeftCell="A704" workbookViewId="0">
      <selection activeCell="AF30" sqref="AF30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+K740</f>
        <v>7856800</v>
      </c>
      <c r="AG16" s="187"/>
      <c r="AH16" s="201">
        <f>+AJ31</f>
        <v>24663.575860083693</v>
      </c>
      <c r="AI16" s="201"/>
      <c r="AJ16" s="202">
        <f>+S740</f>
        <v>111407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1680673</v>
      </c>
      <c r="AG17" s="188"/>
      <c r="AH17" s="149">
        <v>24384</v>
      </c>
      <c r="AI17" s="201"/>
      <c r="AJ17" s="148">
        <v>23751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2769336</v>
      </c>
      <c r="AG18" s="188"/>
      <c r="AH18" s="149">
        <v>21632</v>
      </c>
      <c r="AI18" s="201"/>
      <c r="AJ18" s="148">
        <v>43834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12306809</v>
      </c>
      <c r="AG19" s="188"/>
      <c r="AH19" s="188"/>
      <c r="AI19" s="188"/>
      <c r="AJ19" s="206">
        <f>SUM(AJ16:AJ18)</f>
        <v>178992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Table'!H739</f>
        <v>0.17249248870942963</v>
      </c>
      <c r="AG21" s="188"/>
      <c r="AH21" s="188"/>
      <c r="AI21" s="188"/>
      <c r="AJ21" s="208">
        <f>+AJ19/'Main Table'!AA739</f>
        <v>0.20472419330487654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+E740</f>
        <v>4946173</v>
      </c>
      <c r="AE27" s="155"/>
      <c r="AF27" s="186">
        <v>25426</v>
      </c>
      <c r="AG27" s="155"/>
      <c r="AH27" s="177">
        <f>+AD27/AD$31</f>
        <v>0.51860414178892045</v>
      </c>
      <c r="AI27" s="177"/>
      <c r="AJ27" s="155">
        <f>+AF27*AH27</f>
        <v>13186.028909125091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+G740</f>
        <v>2180930</v>
      </c>
      <c r="AE28" s="155"/>
      <c r="AF28" s="186">
        <v>24554</v>
      </c>
      <c r="AG28" s="155"/>
      <c r="AH28" s="177">
        <f>+AD28/AD$31</f>
        <v>0.22866958574876176</v>
      </c>
      <c r="AI28" s="177"/>
      <c r="AJ28" s="155">
        <f>+AF28*AH28</f>
        <v>5614.7530084750961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+I740</f>
        <v>729697</v>
      </c>
      <c r="AE29" s="155"/>
      <c r="AF29" s="186">
        <v>20467</v>
      </c>
      <c r="AG29" s="155"/>
      <c r="AH29" s="177">
        <f>+AD29/AD$31</f>
        <v>7.6508421046119865E-2</v>
      </c>
      <c r="AI29" s="177"/>
      <c r="AJ29" s="155">
        <f>+AF29*AH29</f>
        <v>1565.8978535509352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1680673</v>
      </c>
      <c r="AE30" s="237"/>
      <c r="AF30" s="155">
        <f>+AH17</f>
        <v>24384</v>
      </c>
      <c r="AG30" s="237"/>
      <c r="AH30" s="177">
        <f>+AD30/AD$31</f>
        <v>0.17621785141619797</v>
      </c>
      <c r="AI30" s="237"/>
      <c r="AJ30" s="155">
        <f>+AF30*AH30</f>
        <v>4296.8960889325717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9537473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24663.575860083693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Table'!AA739</f>
        <v>874308</v>
      </c>
      <c r="AJ49" s="56">
        <f>+AJ19</f>
        <v>178992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178992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695316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292032.71999999997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403283.28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0.46125996788317164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738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34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3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3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3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3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3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3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3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3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3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3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3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3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3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3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3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3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3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3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3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3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3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3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3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3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3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3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3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3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3">
      <c r="C722" s="158">
        <f t="shared" ref="C722:C737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3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3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3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3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3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3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3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3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3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3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3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3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3">
      <c r="C735" s="158">
        <f t="shared" si="244"/>
        <v>44634</v>
      </c>
      <c r="E735" s="241"/>
      <c r="F735" s="7"/>
      <c r="G735" s="7"/>
      <c r="H735" s="7"/>
      <c r="I735" s="7"/>
      <c r="J735" s="244"/>
      <c r="K735" s="7"/>
      <c r="L735" s="6"/>
      <c r="M735" s="438"/>
      <c r="N735" s="29"/>
      <c r="O735" s="29"/>
      <c r="P735" s="29"/>
      <c r="Q735" s="332"/>
      <c r="R735" s="6"/>
      <c r="S735" s="7"/>
      <c r="T735" s="6"/>
      <c r="U735" s="243"/>
      <c r="Y735" s="56"/>
    </row>
    <row r="736" spans="3:25" x14ac:dyDescent="0.3">
      <c r="C736" s="158">
        <f t="shared" si="244"/>
        <v>44635</v>
      </c>
      <c r="E736" s="241"/>
      <c r="F736" s="7"/>
      <c r="G736" s="7"/>
      <c r="H736" s="7"/>
      <c r="I736" s="7"/>
      <c r="J736" s="244"/>
      <c r="K736" s="7"/>
      <c r="L736" s="6"/>
      <c r="M736" s="438"/>
      <c r="N736" s="29"/>
      <c r="O736" s="29"/>
      <c r="P736" s="29"/>
      <c r="Q736" s="332"/>
      <c r="R736" s="6"/>
      <c r="S736" s="7"/>
      <c r="T736" s="6"/>
      <c r="U736" s="243"/>
      <c r="Y736" s="56"/>
    </row>
    <row r="737" spans="3:41" x14ac:dyDescent="0.3">
      <c r="C737" s="158">
        <f t="shared" si="244"/>
        <v>44636</v>
      </c>
      <c r="E737" s="241"/>
      <c r="F737" s="7"/>
      <c r="G737" s="7"/>
      <c r="H737" s="7"/>
      <c r="I737" s="7"/>
      <c r="J737" s="244"/>
      <c r="K737" s="7"/>
      <c r="L737" s="6"/>
      <c r="M737" s="438"/>
      <c r="N737" s="29"/>
      <c r="O737" s="29"/>
      <c r="P737" s="29"/>
      <c r="Q737" s="332"/>
      <c r="R737" s="6"/>
      <c r="S737" s="7"/>
      <c r="T737" s="6"/>
      <c r="U737" s="243"/>
      <c r="Y737" s="56"/>
    </row>
    <row r="738" spans="3:41" ht="15" thickBot="1" x14ac:dyDescent="0.35">
      <c r="C738" s="157">
        <f t="shared" si="93"/>
        <v>44637</v>
      </c>
      <c r="E738" s="245"/>
      <c r="F738" s="246"/>
      <c r="G738" s="246"/>
      <c r="H738" s="246"/>
      <c r="I738" s="246"/>
      <c r="J738" s="246"/>
      <c r="K738" s="246"/>
      <c r="L738" s="247"/>
      <c r="M738" s="248"/>
      <c r="N738" s="248"/>
      <c r="O738" s="248"/>
      <c r="P738" s="248"/>
      <c r="Q738" s="331"/>
      <c r="R738" s="247"/>
      <c r="S738" s="247"/>
      <c r="T738" s="247"/>
      <c r="U738" s="249"/>
      <c r="W738">
        <f>+W405+1</f>
        <v>396</v>
      </c>
      <c r="Y738" s="59"/>
    </row>
    <row r="739" spans="3:41" x14ac:dyDescent="0.3">
      <c r="E739" s="56"/>
      <c r="F739" s="1"/>
      <c r="G739" s="56"/>
      <c r="H739" s="56"/>
      <c r="I739" s="56"/>
      <c r="J739" s="1"/>
      <c r="K739" s="56"/>
      <c r="S739" s="56"/>
    </row>
    <row r="740" spans="3:41" x14ac:dyDescent="0.3">
      <c r="C740" s="166" t="s">
        <v>73</v>
      </c>
      <c r="E740" s="56">
        <f>+E734</f>
        <v>4946173</v>
      </c>
      <c r="F740" s="56"/>
      <c r="G740" s="56">
        <f t="shared" ref="G740:U740" si="284">+G734</f>
        <v>2180930</v>
      </c>
      <c r="H740" s="56">
        <f t="shared" si="284"/>
        <v>0</v>
      </c>
      <c r="I740" s="56">
        <f t="shared" si="284"/>
        <v>729697</v>
      </c>
      <c r="J740" s="56">
        <f t="shared" si="284"/>
        <v>0</v>
      </c>
      <c r="K740" s="56">
        <f t="shared" si="284"/>
        <v>7856800</v>
      </c>
      <c r="L740" s="56">
        <f t="shared" si="284"/>
        <v>0</v>
      </c>
      <c r="M740" s="56">
        <f t="shared" si="284"/>
        <v>1.2092898922459059E-4</v>
      </c>
      <c r="N740" s="56">
        <f t="shared" si="284"/>
        <v>0</v>
      </c>
      <c r="O740" s="56">
        <f t="shared" si="284"/>
        <v>0</v>
      </c>
      <c r="P740" s="56">
        <f t="shared" si="284"/>
        <v>0</v>
      </c>
      <c r="Q740" s="56">
        <f t="shared" si="284"/>
        <v>950</v>
      </c>
      <c r="R740" s="56">
        <f t="shared" si="284"/>
        <v>0</v>
      </c>
      <c r="S740" s="56">
        <f t="shared" si="284"/>
        <v>111407</v>
      </c>
      <c r="T740" s="56">
        <f t="shared" si="284"/>
        <v>0</v>
      </c>
      <c r="U740" s="56">
        <f t="shared" si="284"/>
        <v>2.402125115017657E-2</v>
      </c>
      <c r="V740" s="56">
        <f>+V259</f>
        <v>0</v>
      </c>
    </row>
    <row r="741" spans="3:41" x14ac:dyDescent="0.3">
      <c r="E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</row>
    <row r="742" spans="3:41" x14ac:dyDescent="0.3">
      <c r="E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3:41" x14ac:dyDescent="0.3">
      <c r="C743" s="111"/>
      <c r="D743" s="112"/>
      <c r="E743" s="349"/>
      <c r="F743" s="10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</row>
    <row r="744" spans="3:41" x14ac:dyDescent="0.3">
      <c r="E744" s="56"/>
      <c r="K744" s="56"/>
      <c r="Q744" s="56"/>
    </row>
    <row r="745" spans="3:41" x14ac:dyDescent="0.3">
      <c r="D745" s="549" t="s">
        <v>26</v>
      </c>
      <c r="E745" t="s">
        <v>158</v>
      </c>
      <c r="K745" s="549"/>
      <c r="Q745" s="56"/>
      <c r="S745" s="59"/>
    </row>
    <row r="747" spans="3:41" x14ac:dyDescent="0.3">
      <c r="U747" s="549"/>
    </row>
    <row r="748" spans="3:41" x14ac:dyDescent="0.3">
      <c r="AO748" s="1">
        <v>3797000</v>
      </c>
    </row>
    <row r="749" spans="3:41" x14ac:dyDescent="0.3">
      <c r="C749" s="1"/>
    </row>
    <row r="750" spans="3:41" x14ac:dyDescent="0.3">
      <c r="C750" s="1"/>
      <c r="AO750" s="1">
        <v>30000</v>
      </c>
    </row>
    <row r="751" spans="3:41" x14ac:dyDescent="0.3">
      <c r="C751" s="59"/>
    </row>
    <row r="752" spans="3:41" x14ac:dyDescent="0.3">
      <c r="AO752" s="235">
        <f>+AO750/AO748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727"/>
  <sheetViews>
    <sheetView tabSelected="1" topLeftCell="A669" workbookViewId="0">
      <selection activeCell="I21" sqref="I21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667" t="s">
        <v>101</v>
      </c>
      <c r="U3" s="668"/>
      <c r="V3" s="668"/>
      <c r="W3" s="668"/>
      <c r="X3" s="668"/>
      <c r="Y3" s="668"/>
      <c r="Z3" s="668"/>
      <c r="AA3" s="668"/>
      <c r="AB3" s="668"/>
      <c r="AC3" s="668"/>
      <c r="AD3" s="669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5.0476315539140183E-3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670" t="s">
        <v>91</v>
      </c>
      <c r="F15" s="670"/>
      <c r="G15" s="670"/>
      <c r="H15" s="670"/>
      <c r="I15" s="670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676" t="s">
        <v>44</v>
      </c>
      <c r="E18" s="677"/>
      <c r="F18" s="677"/>
      <c r="G18" s="677"/>
      <c r="H18" s="677"/>
      <c r="I18" s="677"/>
      <c r="J18" s="677"/>
      <c r="K18" s="677"/>
      <c r="L18" s="677"/>
      <c r="M18" s="677"/>
      <c r="N18" s="677"/>
      <c r="O18" s="678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679" t="s">
        <v>67</v>
      </c>
      <c r="F19" s="679"/>
      <c r="G19" s="679"/>
      <c r="H19" s="679"/>
      <c r="I19" s="134" t="s">
        <v>66</v>
      </c>
      <c r="J19" s="135"/>
      <c r="K19" s="684" t="s">
        <v>64</v>
      </c>
      <c r="L19" s="684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Table'!H721</f>
        <v>70991044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Table'!AA739</f>
        <v>874308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4250</v>
      </c>
      <c r="J22" s="116"/>
      <c r="K22" s="127"/>
      <c r="L22" s="238">
        <v>4389</v>
      </c>
      <c r="M22" s="127"/>
      <c r="N22" s="147">
        <f>+(I22-L22)/I22</f>
        <v>-3.2705882352941175E-2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70112486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Table'!AP739</f>
        <v>56071103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680" t="s">
        <v>47</v>
      </c>
      <c r="E25" s="681"/>
      <c r="F25" s="681"/>
      <c r="G25" s="681"/>
      <c r="H25" s="681"/>
      <c r="I25" s="119">
        <f>+I23-I24</f>
        <v>14041383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56071103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680" t="s">
        <v>44</v>
      </c>
      <c r="E27" s="681"/>
      <c r="F27" s="681"/>
      <c r="G27" s="681"/>
      <c r="H27" s="681"/>
      <c r="I27" s="136">
        <f>+I25+I26</f>
        <v>70112486</v>
      </c>
      <c r="J27" s="116"/>
      <c r="K27" s="685">
        <v>70070566</v>
      </c>
      <c r="L27" s="685"/>
      <c r="M27" s="127"/>
      <c r="N27" s="137">
        <f>+I27-K27</f>
        <v>41920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682" t="s">
        <v>61</v>
      </c>
      <c r="F28" s="682"/>
      <c r="G28" s="682"/>
      <c r="H28" s="124"/>
      <c r="I28" s="232">
        <f>+I27/I32</f>
        <v>0.98269804948992412</v>
      </c>
      <c r="J28" s="127"/>
      <c r="K28" s="127"/>
      <c r="L28" s="127"/>
      <c r="M28" s="98"/>
      <c r="N28" s="463">
        <f>+N27/K27</f>
        <v>5.9825405149431792E-4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691" t="s">
        <v>101</v>
      </c>
      <c r="F31" s="692"/>
      <c r="G31" s="692"/>
      <c r="H31" s="692"/>
      <c r="I31" s="692"/>
      <c r="J31" s="693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686">
        <f>+'Main Table'!H739</f>
        <v>71346927</v>
      </c>
      <c r="J32" s="686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687">
        <f>+I27</f>
        <v>70112486</v>
      </c>
      <c r="J34" s="688"/>
      <c r="K34" s="22"/>
      <c r="L34" s="25">
        <f>+I34/$I$32</f>
        <v>0.98269804948992412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694">
        <f>+I21</f>
        <v>874308</v>
      </c>
      <c r="J35" s="695"/>
      <c r="K35" s="22"/>
      <c r="L35" s="25">
        <f>+I35/$I$32</f>
        <v>1.225431895616191E-2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683" t="s">
        <v>101</v>
      </c>
      <c r="F36" s="683"/>
      <c r="G36" s="683"/>
      <c r="H36" s="233"/>
      <c r="I36" s="689">
        <f>+I32-I34-I35</f>
        <v>360133</v>
      </c>
      <c r="J36" s="690"/>
      <c r="K36" s="259"/>
      <c r="L36" s="234">
        <f>+I36/$I$32</f>
        <v>5.0476315539140183E-3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671" t="s">
        <v>114</v>
      </c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3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674" t="s">
        <v>67</v>
      </c>
      <c r="F42" s="674"/>
      <c r="G42" s="674"/>
      <c r="H42" s="674"/>
      <c r="I42" s="260" t="s">
        <v>66</v>
      </c>
      <c r="J42" s="261"/>
      <c r="K42" s="675" t="s">
        <v>35</v>
      </c>
      <c r="L42" s="675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Table'!AP757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97" t="s">
        <v>47</v>
      </c>
      <c r="E48" s="698"/>
      <c r="F48" s="698"/>
      <c r="G48" s="698"/>
      <c r="H48" s="698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97" t="s">
        <v>44</v>
      </c>
      <c r="E50" s="698"/>
      <c r="F50" s="698"/>
      <c r="G50" s="698"/>
      <c r="H50" s="698"/>
      <c r="I50" s="340">
        <f>+I48+I49</f>
        <v>22172</v>
      </c>
      <c r="J50" s="336"/>
      <c r="K50" s="699">
        <v>30167</v>
      </c>
      <c r="L50" s="699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700" t="s">
        <v>61</v>
      </c>
      <c r="F51" s="700"/>
      <c r="G51" s="700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63" t="s">
        <v>115</v>
      </c>
      <c r="F54" s="664"/>
      <c r="G54" s="664"/>
      <c r="H54" s="664"/>
      <c r="I54" s="664"/>
      <c r="J54" s="665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701">
        <f>+K50</f>
        <v>30167</v>
      </c>
      <c r="J55" s="701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702">
        <f>+I50</f>
        <v>22172</v>
      </c>
      <c r="J57" s="703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704">
        <f>+I44</f>
        <v>1836</v>
      </c>
      <c r="J58" s="705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6" t="s">
        <v>101</v>
      </c>
      <c r="F59" s="706"/>
      <c r="G59" s="706"/>
      <c r="H59" s="267"/>
      <c r="I59" s="666">
        <f>+I55-I57-I58</f>
        <v>6159</v>
      </c>
      <c r="J59" s="707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8">
        <f>+I45</f>
        <v>1397</v>
      </c>
      <c r="J60" s="708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666">
        <f>+I59-I60</f>
        <v>4762</v>
      </c>
      <c r="J61" s="666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63" t="s">
        <v>104</v>
      </c>
      <c r="F64" s="664"/>
      <c r="G64" s="664"/>
      <c r="H64" s="664"/>
      <c r="I64" s="664"/>
      <c r="J64" s="664"/>
      <c r="K64" s="664"/>
      <c r="L64" s="664"/>
      <c r="M64" s="665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96">
        <v>11690000</v>
      </c>
      <c r="J65" s="696"/>
      <c r="K65" s="696"/>
      <c r="L65" s="696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662" t="s">
        <v>95</v>
      </c>
      <c r="G67" s="662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725" t="s">
        <v>118</v>
      </c>
      <c r="E72" s="726"/>
      <c r="F72" s="726"/>
      <c r="G72" s="726"/>
      <c r="H72" s="726"/>
      <c r="I72" s="726"/>
      <c r="J72" s="726"/>
      <c r="K72" s="726"/>
      <c r="L72" s="726"/>
      <c r="M72" s="726"/>
      <c r="N72" s="726"/>
      <c r="O72" s="727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728" t="s">
        <v>67</v>
      </c>
      <c r="F73" s="728"/>
      <c r="G73" s="728"/>
      <c r="H73" s="728"/>
      <c r="I73" s="355" t="s">
        <v>66</v>
      </c>
      <c r="J73" s="356"/>
      <c r="K73" s="729" t="s">
        <v>35</v>
      </c>
      <c r="L73" s="729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Table'!AP798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730" t="s">
        <v>47</v>
      </c>
      <c r="E79" s="731"/>
      <c r="F79" s="731"/>
      <c r="G79" s="731"/>
      <c r="H79" s="731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730" t="s">
        <v>44</v>
      </c>
      <c r="E81" s="731"/>
      <c r="F81" s="731"/>
      <c r="G81" s="731"/>
      <c r="H81" s="731"/>
      <c r="I81" s="370">
        <f>+I79+I80</f>
        <v>36684</v>
      </c>
      <c r="J81" s="363"/>
      <c r="K81" s="733">
        <v>48675</v>
      </c>
      <c r="L81" s="733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732" t="s">
        <v>61</v>
      </c>
      <c r="F82" s="732"/>
      <c r="G82" s="732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5.0476315539140183E-3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5.0476315539140183E-3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5.0476315539140183E-3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5.0476315539140183E-3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691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3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3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3">
      <c r="O648" s="98"/>
      <c r="T648" s="250"/>
      <c r="U648" s="252">
        <f t="shared" ref="U648:U690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3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3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3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3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3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3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3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3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3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3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3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3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3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3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3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3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3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3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3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3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3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3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3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3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3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3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3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3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3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3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3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3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3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3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3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3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3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3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3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3">
      <c r="O688" s="98"/>
      <c r="T688" s="250"/>
      <c r="U688" s="252">
        <f t="shared" si="47"/>
        <v>44633</v>
      </c>
      <c r="V688" s="6"/>
      <c r="W688" s="580">
        <f>+I$36</f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5:36" x14ac:dyDescent="0.3">
      <c r="O689" s="98"/>
      <c r="T689" s="250"/>
      <c r="U689" s="252">
        <f t="shared" si="47"/>
        <v>44634</v>
      </c>
      <c r="V689" s="6"/>
      <c r="W689" s="580"/>
      <c r="X689" s="581"/>
      <c r="Y689" s="44"/>
      <c r="Z689" s="581"/>
      <c r="AA689" s="582"/>
      <c r="AB689" s="581"/>
      <c r="AC689" s="583"/>
      <c r="AD689" s="251"/>
    </row>
    <row r="690" spans="5:36" x14ac:dyDescent="0.3">
      <c r="O690" s="98"/>
      <c r="T690" s="250"/>
      <c r="U690" s="252">
        <f t="shared" si="47"/>
        <v>44635</v>
      </c>
      <c r="V690" s="6"/>
      <c r="W690" s="253"/>
      <c r="X690" s="6"/>
      <c r="Y690" s="44"/>
      <c r="Z690" s="6"/>
      <c r="AA690" s="254"/>
      <c r="AB690" s="6"/>
      <c r="AC690" s="258"/>
      <c r="AD690" s="251"/>
    </row>
    <row r="691" spans="5:36" ht="15" thickBot="1" x14ac:dyDescent="0.35">
      <c r="O691" s="98"/>
      <c r="T691" s="255"/>
      <c r="U691" s="350">
        <f t="shared" si="25"/>
        <v>44636</v>
      </c>
      <c r="V691" s="247"/>
      <c r="W691" s="351"/>
      <c r="X691" s="247"/>
      <c r="Y691" s="256"/>
      <c r="Z691" s="247"/>
      <c r="AA691" s="352"/>
      <c r="AB691" s="247"/>
      <c r="AC691" s="353"/>
      <c r="AD691" s="257"/>
    </row>
    <row r="692" spans="5:36" x14ac:dyDescent="0.3">
      <c r="O692" s="98"/>
    </row>
    <row r="693" spans="5:36" x14ac:dyDescent="0.3">
      <c r="O693" s="98"/>
      <c r="P693" s="57"/>
      <c r="Q693" s="57"/>
      <c r="R693" s="57"/>
      <c r="W693" s="56"/>
    </row>
    <row r="694" spans="5:36" x14ac:dyDescent="0.3">
      <c r="O694" s="98"/>
    </row>
    <row r="695" spans="5:36" ht="15" thickBot="1" x14ac:dyDescent="0.35">
      <c r="O695" s="98"/>
    </row>
    <row r="696" spans="5:36" ht="15.6" thickTop="1" thickBot="1" x14ac:dyDescent="0.35">
      <c r="Q696" s="441"/>
      <c r="R696" s="442"/>
      <c r="S696" s="442"/>
      <c r="T696" s="442"/>
      <c r="U696" s="442"/>
      <c r="V696" s="442"/>
      <c r="W696" s="442"/>
      <c r="X696" s="442"/>
      <c r="Y696" s="442"/>
      <c r="Z696" s="442"/>
      <c r="AA696" s="442"/>
      <c r="AB696" s="443"/>
    </row>
    <row r="697" spans="5:36" ht="15" thickBot="1" x14ac:dyDescent="0.35">
      <c r="E697" s="712" t="s">
        <v>106</v>
      </c>
      <c r="F697" s="713"/>
      <c r="G697" s="713"/>
      <c r="H697" s="713"/>
      <c r="I697" s="713"/>
      <c r="J697" s="713"/>
      <c r="K697" s="713"/>
      <c r="L697" s="713"/>
      <c r="M697" s="714"/>
      <c r="Q697" s="444"/>
      <c r="R697" s="6"/>
      <c r="S697" s="6"/>
      <c r="T697" s="6"/>
      <c r="U697" s="5" t="s">
        <v>132</v>
      </c>
      <c r="V697" s="5"/>
      <c r="W697" s="5"/>
      <c r="X697" s="5"/>
      <c r="Y697" s="5"/>
      <c r="Z697" s="5"/>
      <c r="AA697" s="5" t="s">
        <v>28</v>
      </c>
      <c r="AB697" s="445"/>
    </row>
    <row r="698" spans="5:36" x14ac:dyDescent="0.3">
      <c r="E698" s="395"/>
      <c r="F698" s="396" t="s">
        <v>107</v>
      </c>
      <c r="G698" s="396"/>
      <c r="H698" s="396"/>
      <c r="I698" s="715">
        <v>21477737</v>
      </c>
      <c r="J698" s="715"/>
      <c r="K698" s="715"/>
      <c r="L698" s="715"/>
      <c r="M698" s="397"/>
      <c r="Q698" s="444"/>
      <c r="R698" s="437" t="s">
        <v>134</v>
      </c>
      <c r="S698" s="6"/>
      <c r="T698" s="6"/>
      <c r="U698" s="437" t="s">
        <v>133</v>
      </c>
      <c r="V698" s="5"/>
      <c r="W698" s="437" t="s">
        <v>20</v>
      </c>
      <c r="X698" s="5"/>
      <c r="Y698" s="437" t="s">
        <v>4</v>
      </c>
      <c r="Z698" s="5"/>
      <c r="AA698" s="446" t="s">
        <v>131</v>
      </c>
      <c r="AB698" s="445"/>
    </row>
    <row r="699" spans="5:36" x14ac:dyDescent="0.3">
      <c r="E699" s="395"/>
      <c r="F699" s="396" t="s">
        <v>97</v>
      </c>
      <c r="G699" s="396"/>
      <c r="H699" s="396"/>
      <c r="I699" s="396"/>
      <c r="J699" s="396"/>
      <c r="K699" s="396"/>
      <c r="L699" s="398">
        <f>+I711/I698</f>
        <v>4.5847474526762295E-4</v>
      </c>
      <c r="M699" s="397"/>
      <c r="Q699" s="444"/>
      <c r="R699" s="6" t="s">
        <v>121</v>
      </c>
      <c r="S699" s="6"/>
      <c r="T699" s="6"/>
      <c r="U699" s="7">
        <v>2003</v>
      </c>
      <c r="V699" s="6"/>
      <c r="W699" s="7">
        <v>389666</v>
      </c>
      <c r="X699" s="6"/>
      <c r="Y699" s="7">
        <v>31257</v>
      </c>
      <c r="Z699" s="6"/>
      <c r="AA699" s="253">
        <f>+AJ699</f>
        <v>19500</v>
      </c>
      <c r="AB699" s="445"/>
      <c r="AJ699" s="1">
        <v>19500</v>
      </c>
    </row>
    <row r="700" spans="5:36" x14ac:dyDescent="0.3">
      <c r="E700" s="395"/>
      <c r="F700" s="716" t="s">
        <v>95</v>
      </c>
      <c r="G700" s="716"/>
      <c r="H700" s="396"/>
      <c r="I700" s="396"/>
      <c r="J700" s="396"/>
      <c r="K700" s="396"/>
      <c r="L700" s="399">
        <f>+I711/(I698/100000)</f>
        <v>45.847474526762298</v>
      </c>
      <c r="M700" s="397"/>
      <c r="Q700" s="444"/>
      <c r="R700" s="6" t="s">
        <v>122</v>
      </c>
      <c r="S700" s="6"/>
      <c r="T700" s="6"/>
      <c r="U700" s="7">
        <v>1913</v>
      </c>
      <c r="V700" s="6"/>
      <c r="W700" s="7">
        <v>169892</v>
      </c>
      <c r="X700" s="6"/>
      <c r="Y700" s="7">
        <v>13076</v>
      </c>
      <c r="Z700" s="6"/>
      <c r="AA700" s="253">
        <f t="shared" ref="AA700:AA708" si="89">+AJ700</f>
        <v>8900</v>
      </c>
      <c r="AB700" s="445"/>
      <c r="AJ700" s="1">
        <v>8900</v>
      </c>
    </row>
    <row r="701" spans="5:36" x14ac:dyDescent="0.3">
      <c r="E701" s="395"/>
      <c r="F701" s="400"/>
      <c r="G701" s="400"/>
      <c r="H701" s="396"/>
      <c r="I701" s="396"/>
      <c r="J701" s="396"/>
      <c r="K701" s="396"/>
      <c r="L701" s="399"/>
      <c r="M701" s="397"/>
      <c r="Q701" s="444"/>
      <c r="R701" s="6" t="s">
        <v>123</v>
      </c>
      <c r="S701" s="6"/>
      <c r="T701" s="6"/>
      <c r="U701" s="7">
        <v>1568</v>
      </c>
      <c r="V701" s="6"/>
      <c r="W701" s="7">
        <v>16606</v>
      </c>
      <c r="X701" s="6"/>
      <c r="Y701" s="7">
        <v>912</v>
      </c>
      <c r="Z701" s="6"/>
      <c r="AA701" s="253">
        <f t="shared" si="89"/>
        <v>1100</v>
      </c>
      <c r="AB701" s="445"/>
      <c r="AJ701" s="1">
        <v>1100</v>
      </c>
    </row>
    <row r="702" spans="5:36" x14ac:dyDescent="0.3">
      <c r="E702" s="395"/>
      <c r="F702" s="400" t="s">
        <v>108</v>
      </c>
      <c r="G702" s="400"/>
      <c r="H702" s="716" t="s">
        <v>109</v>
      </c>
      <c r="I702" s="716"/>
      <c r="J702" s="396"/>
      <c r="K702" s="396"/>
      <c r="L702" s="399"/>
      <c r="M702" s="397"/>
      <c r="Q702" s="444"/>
      <c r="R702" s="6" t="s">
        <v>56</v>
      </c>
      <c r="S702" s="6"/>
      <c r="T702" s="6"/>
      <c r="U702" s="7">
        <v>1561</v>
      </c>
      <c r="V702" s="6"/>
      <c r="W702" s="7">
        <v>107611</v>
      </c>
      <c r="X702" s="6"/>
      <c r="Y702" s="7">
        <v>7937</v>
      </c>
      <c r="Z702" s="6"/>
      <c r="AA702" s="253">
        <f t="shared" si="89"/>
        <v>7000</v>
      </c>
      <c r="AB702" s="445"/>
      <c r="AJ702" s="1">
        <v>7000</v>
      </c>
    </row>
    <row r="703" spans="5:36" ht="15" thickBot="1" x14ac:dyDescent="0.35">
      <c r="E703" s="401"/>
      <c r="F703" s="402"/>
      <c r="G703" s="402"/>
      <c r="H703" s="402"/>
      <c r="I703" s="402"/>
      <c r="J703" s="402"/>
      <c r="K703" s="402"/>
      <c r="L703" s="402"/>
      <c r="M703" s="403"/>
      <c r="Q703" s="444"/>
      <c r="R703" s="6" t="s">
        <v>128</v>
      </c>
      <c r="S703" s="6"/>
      <c r="T703" s="6"/>
      <c r="U703" s="7">
        <v>1435</v>
      </c>
      <c r="V703" s="6"/>
      <c r="W703" s="7">
        <v>10128</v>
      </c>
      <c r="X703" s="6"/>
      <c r="Y703" s="7">
        <v>541</v>
      </c>
      <c r="Z703" s="6"/>
      <c r="AA703" s="253">
        <f t="shared" si="89"/>
        <v>700</v>
      </c>
      <c r="AB703" s="445"/>
      <c r="AJ703" s="1">
        <v>700</v>
      </c>
    </row>
    <row r="704" spans="5:36" x14ac:dyDescent="0.3">
      <c r="Q704" s="444"/>
      <c r="R704" s="6" t="s">
        <v>124</v>
      </c>
      <c r="S704" s="6"/>
      <c r="T704" s="6"/>
      <c r="U704" s="7">
        <v>1288</v>
      </c>
      <c r="V704" s="6"/>
      <c r="W704" s="7">
        <v>45913</v>
      </c>
      <c r="X704" s="6"/>
      <c r="Y704" s="7">
        <v>4287</v>
      </c>
      <c r="Z704" s="6"/>
      <c r="AA704" s="253">
        <f t="shared" si="89"/>
        <v>3600</v>
      </c>
      <c r="AB704" s="445"/>
      <c r="AJ704" s="1">
        <v>3600</v>
      </c>
    </row>
    <row r="705" spans="4:36" ht="15" thickBot="1" x14ac:dyDescent="0.35">
      <c r="D705" s="78"/>
      <c r="E705" s="139"/>
      <c r="F705" s="139"/>
      <c r="G705" s="139"/>
      <c r="H705" s="139"/>
      <c r="I705" s="310"/>
      <c r="J705" s="78"/>
      <c r="K705" s="98"/>
      <c r="L705" s="98"/>
      <c r="M705" s="98"/>
      <c r="N705" s="98"/>
      <c r="Q705" s="444"/>
      <c r="R705" s="6" t="s">
        <v>129</v>
      </c>
      <c r="S705" s="6"/>
      <c r="T705" s="6"/>
      <c r="U705" s="7">
        <v>1129</v>
      </c>
      <c r="V705" s="6"/>
      <c r="W705" s="7">
        <v>52477</v>
      </c>
      <c r="X705" s="6"/>
      <c r="Y705" s="7">
        <v>3152</v>
      </c>
      <c r="Z705" s="6"/>
      <c r="AA705" s="253">
        <f t="shared" si="89"/>
        <v>4600</v>
      </c>
      <c r="AB705" s="445"/>
      <c r="AJ705" s="1">
        <v>4600</v>
      </c>
    </row>
    <row r="706" spans="4:36" ht="16.2" thickBot="1" x14ac:dyDescent="0.35">
      <c r="D706" s="381"/>
      <c r="E706" s="717" t="s">
        <v>119</v>
      </c>
      <c r="F706" s="718"/>
      <c r="G706" s="718"/>
      <c r="H706" s="718"/>
      <c r="I706" s="718"/>
      <c r="J706" s="719"/>
      <c r="K706" s="382"/>
      <c r="L706" s="394" t="s">
        <v>10</v>
      </c>
      <c r="M706" s="383"/>
      <c r="N706" s="98"/>
      <c r="Q706" s="444"/>
      <c r="R706" s="6" t="s">
        <v>125</v>
      </c>
      <c r="S706" s="6"/>
      <c r="T706" s="6"/>
      <c r="U706" s="7">
        <v>1118</v>
      </c>
      <c r="V706" s="6"/>
      <c r="W706" s="7">
        <v>10889</v>
      </c>
      <c r="X706" s="6"/>
      <c r="Y706" s="7">
        <v>505</v>
      </c>
      <c r="Z706" s="6"/>
      <c r="AA706" s="253">
        <f t="shared" si="89"/>
        <v>980</v>
      </c>
      <c r="AB706" s="445"/>
      <c r="AJ706" s="1">
        <v>980</v>
      </c>
    </row>
    <row r="707" spans="4:36" x14ac:dyDescent="0.3">
      <c r="D707" s="360"/>
      <c r="E707" s="384" t="s">
        <v>75</v>
      </c>
      <c r="F707" s="16"/>
      <c r="G707" s="16"/>
      <c r="H707" s="16"/>
      <c r="I707" s="720">
        <f>+K81</f>
        <v>48675</v>
      </c>
      <c r="J707" s="720"/>
      <c r="K707" s="16"/>
      <c r="L707" s="60">
        <f>+I707/$I$707</f>
        <v>1</v>
      </c>
      <c r="M707" s="385"/>
      <c r="N707" s="98"/>
      <c r="Q707" s="444"/>
      <c r="R707" s="6" t="s">
        <v>126</v>
      </c>
      <c r="S707" s="6"/>
      <c r="T707" s="6"/>
      <c r="U707" s="7">
        <v>1093</v>
      </c>
      <c r="V707" s="6"/>
      <c r="W707" s="7">
        <v>138546</v>
      </c>
      <c r="X707" s="6"/>
      <c r="Y707" s="7">
        <v>6770</v>
      </c>
      <c r="Z707" s="6"/>
      <c r="AA707" s="253">
        <f t="shared" si="89"/>
        <v>12700</v>
      </c>
      <c r="AB707" s="445"/>
      <c r="AJ707" s="1">
        <v>12700</v>
      </c>
    </row>
    <row r="708" spans="4:36" x14ac:dyDescent="0.3">
      <c r="D708" s="360"/>
      <c r="E708" s="384"/>
      <c r="F708" s="16"/>
      <c r="G708" s="16"/>
      <c r="H708" s="16"/>
      <c r="I708" s="16"/>
      <c r="J708" s="16"/>
      <c r="K708" s="16"/>
      <c r="L708" s="16"/>
      <c r="M708" s="385"/>
      <c r="N708" s="98"/>
      <c r="Q708" s="444"/>
      <c r="R708" s="6" t="s">
        <v>127</v>
      </c>
      <c r="S708" s="6"/>
      <c r="T708" s="6"/>
      <c r="U708" s="447">
        <v>1081</v>
      </c>
      <c r="V708" s="6"/>
      <c r="W708" s="447">
        <v>65337</v>
      </c>
      <c r="X708" s="6"/>
      <c r="Y708" s="447">
        <v>3108</v>
      </c>
      <c r="Z708" s="6"/>
      <c r="AA708" s="448">
        <f t="shared" si="89"/>
        <v>6100</v>
      </c>
      <c r="AB708" s="445"/>
      <c r="AJ708" s="439">
        <v>6100</v>
      </c>
    </row>
    <row r="709" spans="4:36" x14ac:dyDescent="0.3">
      <c r="D709" s="372"/>
      <c r="E709" s="15"/>
      <c r="F709" s="386" t="s">
        <v>100</v>
      </c>
      <c r="G709" s="386"/>
      <c r="H709" s="15"/>
      <c r="I709" s="721">
        <f>+I81</f>
        <v>36684</v>
      </c>
      <c r="J709" s="722"/>
      <c r="K709" s="15"/>
      <c r="L709" s="60">
        <f>+I709/$I$707</f>
        <v>0.75365177195685673</v>
      </c>
      <c r="M709" s="365"/>
      <c r="N709" s="98"/>
      <c r="Q709" s="444"/>
      <c r="R709" s="5" t="s">
        <v>31</v>
      </c>
      <c r="S709" s="6"/>
      <c r="T709" s="6"/>
      <c r="U709" s="253">
        <f>+W709/(AA709/100)</f>
        <v>1545.0521632402579</v>
      </c>
      <c r="V709" s="6"/>
      <c r="W709" s="253">
        <f>SUM(W699:W708)</f>
        <v>1007065</v>
      </c>
      <c r="X709" s="6"/>
      <c r="Y709" s="253">
        <f>SUM(Y699:Y708)</f>
        <v>71545</v>
      </c>
      <c r="Z709" s="6"/>
      <c r="AA709" s="253">
        <f>SUM(AA699:AA708)</f>
        <v>65180</v>
      </c>
      <c r="AB709" s="445"/>
      <c r="AJ709" s="56">
        <f>SUM(AJ699:AJ708)</f>
        <v>65180</v>
      </c>
    </row>
    <row r="710" spans="4:36" x14ac:dyDescent="0.3">
      <c r="D710" s="372"/>
      <c r="E710" s="15"/>
      <c r="F710" s="15" t="s">
        <v>76</v>
      </c>
      <c r="G710" s="15"/>
      <c r="H710" s="15"/>
      <c r="I710" s="723">
        <f>+I75</f>
        <v>2144</v>
      </c>
      <c r="J710" s="724"/>
      <c r="K710" s="15"/>
      <c r="L710" s="60">
        <f>+I710/$I$707</f>
        <v>4.4047252182845401E-2</v>
      </c>
      <c r="M710" s="365"/>
      <c r="N710" s="98"/>
      <c r="Q710" s="444"/>
      <c r="R710" s="5"/>
      <c r="S710" s="6"/>
      <c r="T710" s="6"/>
      <c r="U710" s="6"/>
      <c r="V710" s="6"/>
      <c r="W710" s="253"/>
      <c r="X710" s="6"/>
      <c r="Y710" s="253"/>
      <c r="Z710" s="6"/>
      <c r="AA710" s="6"/>
      <c r="AB710" s="445"/>
      <c r="AJ710" s="56"/>
    </row>
    <row r="711" spans="4:36" ht="15" thickBot="1" x14ac:dyDescent="0.35">
      <c r="D711" s="372"/>
      <c r="E711" s="709" t="s">
        <v>101</v>
      </c>
      <c r="F711" s="709"/>
      <c r="G711" s="709"/>
      <c r="H711" s="15"/>
      <c r="I711" s="710">
        <f>+I707-I709-I710</f>
        <v>9847</v>
      </c>
      <c r="J711" s="711"/>
      <c r="K711" s="387"/>
      <c r="L711" s="388">
        <f>+I711/$I$707</f>
        <v>0.20230097586029788</v>
      </c>
      <c r="M711" s="365"/>
      <c r="N711" s="98"/>
      <c r="Q711" s="444"/>
      <c r="R711" s="5" t="s">
        <v>57</v>
      </c>
      <c r="S711" s="6"/>
      <c r="T711" s="6"/>
      <c r="U711" s="7">
        <v>7441</v>
      </c>
      <c r="V711" s="6"/>
      <c r="W711" s="7">
        <f>+'Main Table'!H106</f>
        <v>3029734</v>
      </c>
      <c r="X711" s="6"/>
      <c r="Y711" s="7">
        <f>+'Main Table'!AA106</f>
        <v>129682</v>
      </c>
      <c r="Z711" s="6"/>
      <c r="AA711" s="253">
        <f>+AJ711</f>
        <v>333000</v>
      </c>
      <c r="AB711" s="445"/>
      <c r="AJ711" s="56">
        <v>333000</v>
      </c>
    </row>
    <row r="712" spans="4:36" ht="15.6" thickTop="1" thickBot="1" x14ac:dyDescent="0.35">
      <c r="D712" s="372"/>
      <c r="E712" s="389"/>
      <c r="F712" s="389"/>
      <c r="G712" s="389"/>
      <c r="H712" s="15"/>
      <c r="I712" s="390"/>
      <c r="J712" s="389"/>
      <c r="K712" s="387"/>
      <c r="L712" s="391"/>
      <c r="M712" s="365"/>
      <c r="N712" s="98"/>
      <c r="Q712" s="444"/>
      <c r="R712" s="5" t="s">
        <v>130</v>
      </c>
      <c r="S712" s="6"/>
      <c r="T712" s="6"/>
      <c r="U712" s="449"/>
      <c r="V712" s="6"/>
      <c r="W712" s="450">
        <f>+W709/W711</f>
        <v>0.33239386692033029</v>
      </c>
      <c r="X712" s="6"/>
      <c r="Y712" s="450">
        <f>+Y709/Y711</f>
        <v>0.55169568637127742</v>
      </c>
      <c r="Z712" s="6"/>
      <c r="AA712" s="450">
        <f>+AA709/AA711</f>
        <v>0.19573573573573574</v>
      </c>
      <c r="AB712" s="445"/>
      <c r="AJ712" s="440">
        <f>+AJ709/AJ711</f>
        <v>0.19573573573573574</v>
      </c>
    </row>
    <row r="713" spans="4:36" ht="15.6" thickTop="1" thickBot="1" x14ac:dyDescent="0.35">
      <c r="D713" s="392"/>
      <c r="E713" s="393"/>
      <c r="F713" s="393"/>
      <c r="G713" s="393"/>
      <c r="H713" s="393"/>
      <c r="I713" s="393"/>
      <c r="J713" s="393"/>
      <c r="K713" s="393"/>
      <c r="L713" s="393"/>
      <c r="M713" s="380"/>
      <c r="N713" s="98"/>
      <c r="Q713" s="451"/>
      <c r="R713" s="452"/>
      <c r="S713" s="452"/>
      <c r="T713" s="452"/>
      <c r="U713" s="452"/>
      <c r="V713" s="452"/>
      <c r="W713" s="452"/>
      <c r="X713" s="452"/>
      <c r="Y713" s="452"/>
      <c r="Z713" s="452"/>
      <c r="AA713" s="452"/>
      <c r="AB713" s="453"/>
    </row>
    <row r="717" spans="4:36" x14ac:dyDescent="0.3">
      <c r="F717" s="1">
        <v>1248371</v>
      </c>
    </row>
    <row r="718" spans="4:36" x14ac:dyDescent="0.3">
      <c r="W718" s="1"/>
    </row>
    <row r="719" spans="4:36" x14ac:dyDescent="0.3">
      <c r="F719">
        <v>700</v>
      </c>
    </row>
    <row r="720" spans="4:36" x14ac:dyDescent="0.3">
      <c r="F720" s="76">
        <f>+F719/F717</f>
        <v>5.6073074430597954E-4</v>
      </c>
    </row>
    <row r="722" spans="6:6" x14ac:dyDescent="0.3">
      <c r="F722" s="1">
        <v>60000</v>
      </c>
    </row>
    <row r="723" spans="6:6" x14ac:dyDescent="0.3">
      <c r="F723">
        <f>+F720*F722</f>
        <v>33.643844658358773</v>
      </c>
    </row>
    <row r="725" spans="6:6" x14ac:dyDescent="0.3">
      <c r="F725" s="1">
        <v>331000000</v>
      </c>
    </row>
    <row r="726" spans="6:6" x14ac:dyDescent="0.3">
      <c r="F726" s="56">
        <f>+W86</f>
        <v>811067</v>
      </c>
    </row>
    <row r="727" spans="6:6" x14ac:dyDescent="0.3">
      <c r="F727" s="57">
        <f>+F726/F725</f>
        <v>2.4503534743202417E-3</v>
      </c>
    </row>
  </sheetData>
  <mergeCells count="50">
    <mergeCell ref="D72:O72"/>
    <mergeCell ref="E73:H73"/>
    <mergeCell ref="K73:L73"/>
    <mergeCell ref="D79:H79"/>
    <mergeCell ref="E82:G82"/>
    <mergeCell ref="D81:H81"/>
    <mergeCell ref="K81:L81"/>
    <mergeCell ref="E711:G711"/>
    <mergeCell ref="I711:J711"/>
    <mergeCell ref="E697:M697"/>
    <mergeCell ref="I698:L698"/>
    <mergeCell ref="F700:G700"/>
    <mergeCell ref="E706:J706"/>
    <mergeCell ref="I707:J707"/>
    <mergeCell ref="I709:J709"/>
    <mergeCell ref="I710:J710"/>
    <mergeCell ref="H702:I702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I32:J32"/>
    <mergeCell ref="I34:J34"/>
    <mergeCell ref="I36:J36"/>
    <mergeCell ref="E31:J31"/>
    <mergeCell ref="I35:J35"/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mkeresman</cp:lastModifiedBy>
  <cp:lastPrinted>2020-08-27T12:00:07Z</cp:lastPrinted>
  <dcterms:created xsi:type="dcterms:W3CDTF">2020-03-28T00:34:23Z</dcterms:created>
  <dcterms:modified xsi:type="dcterms:W3CDTF">2022-03-15T00:55:25Z</dcterms:modified>
</cp:coreProperties>
</file>