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5DCA6E75-66B5-456D-B665-7F7CEF558E05}" xr6:coauthVersionLast="47" xr6:coauthVersionMax="47" xr10:uidLastSave="{00000000-0000-0000-0000-000000000000}"/>
  <bookViews>
    <workbookView xWindow="-108" yWindow="-108" windowWidth="30936" windowHeight="168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Table'!$A$1:$CJ$775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Y770" i="1" l="1"/>
  <c r="BY769" i="1"/>
  <c r="BY690" i="1"/>
  <c r="BY768" i="1"/>
  <c r="BO774" i="1"/>
  <c r="BK774" i="1"/>
  <c r="BC774" i="1"/>
  <c r="AY774" i="1"/>
  <c r="AU774" i="1"/>
  <c r="AQ774" i="1"/>
  <c r="AM774" i="1"/>
  <c r="AI774" i="1"/>
  <c r="W774" i="1"/>
  <c r="K774" i="1"/>
  <c r="BO773" i="1"/>
  <c r="BM773" i="1"/>
  <c r="BM774" i="1" s="1"/>
  <c r="BL773" i="1"/>
  <c r="BL774" i="1" s="1"/>
  <c r="BK773" i="1"/>
  <c r="BJ773" i="1"/>
  <c r="BJ774" i="1" s="1"/>
  <c r="BI773" i="1"/>
  <c r="BI774" i="1" s="1"/>
  <c r="BH773" i="1"/>
  <c r="BH774" i="1" s="1"/>
  <c r="BF773" i="1"/>
  <c r="BF774" i="1" s="1"/>
  <c r="BD773" i="1"/>
  <c r="BD774" i="1" s="1"/>
  <c r="BC773" i="1"/>
  <c r="BB773" i="1"/>
  <c r="BB774" i="1" s="1"/>
  <c r="AZ773" i="1"/>
  <c r="AZ774" i="1" s="1"/>
  <c r="AY773" i="1"/>
  <c r="AW773" i="1"/>
  <c r="AW774" i="1" s="1"/>
  <c r="AU773" i="1"/>
  <c r="AT773" i="1"/>
  <c r="AT774" i="1" s="1"/>
  <c r="AS773" i="1"/>
  <c r="AS774" i="1" s="1"/>
  <c r="AQ773" i="1"/>
  <c r="AP773" i="1"/>
  <c r="AP774" i="1" s="1"/>
  <c r="AO773" i="1"/>
  <c r="AO774" i="1" s="1"/>
  <c r="AN773" i="1"/>
  <c r="AN774" i="1" s="1"/>
  <c r="AM773" i="1"/>
  <c r="AK773" i="1"/>
  <c r="AK774" i="1" s="1"/>
  <c r="AJ773" i="1"/>
  <c r="AJ774" i="1" s="1"/>
  <c r="AI773" i="1"/>
  <c r="AH773" i="1"/>
  <c r="AH774" i="1" s="1"/>
  <c r="AG773" i="1"/>
  <c r="AG774" i="1" s="1"/>
  <c r="AF773" i="1"/>
  <c r="AF774" i="1" s="1"/>
  <c r="AD773" i="1"/>
  <c r="AD774" i="1" s="1"/>
  <c r="AB773" i="1"/>
  <c r="AB774" i="1" s="1"/>
  <c r="Y773" i="1"/>
  <c r="Y774" i="1" s="1"/>
  <c r="X773" i="1"/>
  <c r="X774" i="1" s="1"/>
  <c r="W773" i="1"/>
  <c r="V773" i="1"/>
  <c r="V774" i="1" s="1"/>
  <c r="U773" i="1"/>
  <c r="U774" i="1" s="1"/>
  <c r="T773" i="1"/>
  <c r="T774" i="1" s="1"/>
  <c r="R773" i="1"/>
  <c r="R774" i="1" s="1"/>
  <c r="P773" i="1"/>
  <c r="P774" i="1" s="1"/>
  <c r="M773" i="1"/>
  <c r="M774" i="1" s="1"/>
  <c r="L773" i="1"/>
  <c r="L774" i="1" s="1"/>
  <c r="K773" i="1"/>
  <c r="I773" i="1"/>
  <c r="I774" i="1" s="1"/>
  <c r="D774" i="1"/>
  <c r="D773" i="1"/>
  <c r="BW768" i="1"/>
  <c r="BN768" i="1" s="1"/>
  <c r="BN773" i="1" s="1"/>
  <c r="BN774" i="1" s="1"/>
  <c r="BE768" i="1"/>
  <c r="BP768" i="1" s="1"/>
  <c r="BR768" i="1" s="1"/>
  <c r="BA768" i="1"/>
  <c r="BA773" i="1" s="1"/>
  <c r="BA774" i="1" s="1"/>
  <c r="AX768" i="1"/>
  <c r="AX773" i="1" s="1"/>
  <c r="AX774" i="1" s="1"/>
  <c r="AL768" i="1"/>
  <c r="AR768" i="1" s="1"/>
  <c r="AR773" i="1" s="1"/>
  <c r="AR774" i="1" s="1"/>
  <c r="AA768" i="1"/>
  <c r="AE768" i="1" s="1"/>
  <c r="AE773" i="1" s="1"/>
  <c r="AE774" i="1" s="1"/>
  <c r="Z768" i="1"/>
  <c r="Z773" i="1" s="1"/>
  <c r="Z774" i="1" s="1"/>
  <c r="V768" i="1"/>
  <c r="Q768" i="1"/>
  <c r="S768" i="1" s="1"/>
  <c r="S773" i="1" s="1"/>
  <c r="S774" i="1" s="1"/>
  <c r="N768" i="1"/>
  <c r="N773" i="1" s="1"/>
  <c r="N774" i="1" s="1"/>
  <c r="J768" i="1"/>
  <c r="J773" i="1" s="1"/>
  <c r="J774" i="1" s="1"/>
  <c r="H768" i="1"/>
  <c r="AV768" i="1" s="1"/>
  <c r="AV773" i="1" s="1"/>
  <c r="AV774" i="1" s="1"/>
  <c r="I20" i="3"/>
  <c r="BW767" i="1"/>
  <c r="BN767" i="1" s="1"/>
  <c r="BE767" i="1"/>
  <c r="BP767" i="1" s="1"/>
  <c r="BR767" i="1" s="1"/>
  <c r="BA767" i="1"/>
  <c r="AX767" i="1"/>
  <c r="AL767" i="1"/>
  <c r="AR767" i="1" s="1"/>
  <c r="AA767" i="1"/>
  <c r="AE767" i="1" s="1"/>
  <c r="Z767" i="1"/>
  <c r="V767" i="1"/>
  <c r="Q767" i="1"/>
  <c r="S767" i="1" s="1"/>
  <c r="N767" i="1"/>
  <c r="J767" i="1"/>
  <c r="H767" i="1"/>
  <c r="AV767" i="1" s="1"/>
  <c r="B768" i="1"/>
  <c r="B769" i="1" s="1"/>
  <c r="B767" i="1"/>
  <c r="BE766" i="1"/>
  <c r="BA766" i="1"/>
  <c r="AL766" i="1"/>
  <c r="Z766" i="1"/>
  <c r="Q766" i="1"/>
  <c r="N766" i="1"/>
  <c r="U723" i="3"/>
  <c r="U724" i="3" s="1"/>
  <c r="U725" i="3" s="1"/>
  <c r="U726" i="3" s="1"/>
  <c r="U727" i="3" s="1"/>
  <c r="BE765" i="1"/>
  <c r="BA765" i="1"/>
  <c r="AL765" i="1"/>
  <c r="AR765" i="1" s="1"/>
  <c r="Z765" i="1"/>
  <c r="Q765" i="1"/>
  <c r="N765" i="1"/>
  <c r="BE764" i="1"/>
  <c r="BA764" i="1"/>
  <c r="AL764" i="1"/>
  <c r="AR764" i="1" s="1"/>
  <c r="Z764" i="1"/>
  <c r="Q764" i="1"/>
  <c r="N764" i="1"/>
  <c r="BE763" i="1"/>
  <c r="BA763" i="1"/>
  <c r="BG763" i="1" s="1"/>
  <c r="AL763" i="1"/>
  <c r="AR763" i="1" s="1"/>
  <c r="Z763" i="1"/>
  <c r="Q763" i="1"/>
  <c r="N763" i="1"/>
  <c r="BE762" i="1"/>
  <c r="BA762" i="1"/>
  <c r="AL762" i="1"/>
  <c r="Z762" i="1"/>
  <c r="Q762" i="1"/>
  <c r="N762" i="1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E776" i="2"/>
  <c r="AL773" i="1" l="1"/>
  <c r="AL774" i="1" s="1"/>
  <c r="AA773" i="1"/>
  <c r="AA774" i="1" s="1"/>
  <c r="BP773" i="1"/>
  <c r="BP774" i="1" s="1"/>
  <c r="H773" i="1"/>
  <c r="H774" i="1" s="1"/>
  <c r="Q773" i="1"/>
  <c r="Q774" i="1" s="1"/>
  <c r="BE773" i="1"/>
  <c r="BE774" i="1" s="1"/>
  <c r="AC768" i="1"/>
  <c r="AC773" i="1" s="1"/>
  <c r="AC774" i="1" s="1"/>
  <c r="BG768" i="1"/>
  <c r="BG773" i="1" s="1"/>
  <c r="BG774" i="1" s="1"/>
  <c r="O768" i="1"/>
  <c r="O773" i="1" s="1"/>
  <c r="O774" i="1" s="1"/>
  <c r="AC767" i="1"/>
  <c r="BG767" i="1"/>
  <c r="O767" i="1"/>
  <c r="AR766" i="1"/>
  <c r="BG766" i="1"/>
  <c r="BG765" i="1"/>
  <c r="BG764" i="1"/>
  <c r="AR762" i="1"/>
  <c r="BG762" i="1"/>
  <c r="Y770" i="2"/>
  <c r="Y769" i="2"/>
  <c r="X769" i="2"/>
  <c r="S769" i="2"/>
  <c r="W769" i="2"/>
  <c r="K769" i="2"/>
  <c r="Q769" i="2" s="1"/>
  <c r="S768" i="2"/>
  <c r="C770" i="2"/>
  <c r="C771" i="2" s="1"/>
  <c r="C772" i="2" s="1"/>
  <c r="C773" i="2" s="1"/>
  <c r="K768" i="2"/>
  <c r="S767" i="2"/>
  <c r="K767" i="2"/>
  <c r="Q767" i="2" s="1"/>
  <c r="S766" i="2"/>
  <c r="K766" i="2"/>
  <c r="Q766" i="2" s="1"/>
  <c r="S765" i="2"/>
  <c r="K765" i="2"/>
  <c r="S764" i="2"/>
  <c r="K764" i="2"/>
  <c r="Q764" i="2" s="1"/>
  <c r="S763" i="2"/>
  <c r="K763" i="2"/>
  <c r="M769" i="2" l="1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N761" i="1"/>
  <c r="BE760" i="1"/>
  <c r="BA760" i="1"/>
  <c r="BG760" i="1" s="1"/>
  <c r="AL760" i="1"/>
  <c r="AR760" i="1" s="1"/>
  <c r="Z760" i="1"/>
  <c r="Q760" i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Q761" i="2" s="1"/>
  <c r="S760" i="2"/>
  <c r="V776" i="2"/>
  <c r="K760" i="2"/>
  <c r="S759" i="2"/>
  <c r="K759" i="2"/>
  <c r="S758" i="2"/>
  <c r="K758" i="2"/>
  <c r="S757" i="2"/>
  <c r="K757" i="2"/>
  <c r="S756" i="2"/>
  <c r="K756" i="2"/>
  <c r="Q756" i="2" s="1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S759" i="1" l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X762" i="2" s="1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BE738" i="1" l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773" i="1"/>
  <c r="BQ774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CA684" i="1" s="1"/>
  <c r="AL684" i="1"/>
  <c r="AR684" i="1" s="1"/>
  <c r="Z684" i="1"/>
  <c r="Q684" i="1"/>
  <c r="S691" i="1" s="1"/>
  <c r="N684" i="1"/>
  <c r="N776" i="1" s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776" i="1"/>
  <c r="D776" i="1"/>
  <c r="CG681" i="1" l="1"/>
  <c r="Q690" i="2"/>
  <c r="CG678" i="1"/>
  <c r="CG682" i="1"/>
  <c r="CG683" i="1"/>
  <c r="CG679" i="1"/>
  <c r="CG680" i="1"/>
  <c r="CG684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865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BA778" i="1"/>
  <c r="BE778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G778" i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864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773" i="1"/>
  <c r="BU774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773" i="1"/>
  <c r="BV774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899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747" i="3"/>
  <c r="AJ745" i="3"/>
  <c r="AJ748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863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785" i="1"/>
  <c r="D784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864" i="1"/>
  <c r="BG884" i="1"/>
  <c r="BG885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884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899" i="1"/>
  <c r="BP885" i="1"/>
  <c r="BG886" i="1" s="1"/>
  <c r="BN882" i="1"/>
  <c r="BP882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863" i="1"/>
  <c r="BP863" i="1" s="1"/>
  <c r="BP865" i="1"/>
  <c r="BP866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886" i="1"/>
  <c r="BG887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883" i="1"/>
  <c r="BP883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887" i="1" l="1"/>
  <c r="BY887" i="1" s="1"/>
  <c r="Q358" i="2"/>
  <c r="M357" i="2"/>
  <c r="U357" i="2"/>
  <c r="M358" i="2"/>
  <c r="CL893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867" i="1" l="1"/>
  <c r="BG891" i="1"/>
  <c r="BP890" i="1"/>
  <c r="BP892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858" i="1"/>
  <c r="N860" i="1" s="1"/>
  <c r="N861" i="1" l="1"/>
  <c r="D861" i="1" s="1"/>
  <c r="N862" i="1"/>
  <c r="N863" i="1"/>
  <c r="D862" i="1" l="1"/>
  <c r="D863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849" i="1"/>
  <c r="BG849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794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779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773" i="1"/>
  <c r="G774" i="1" s="1"/>
  <c r="F773" i="1"/>
  <c r="F774" i="1" s="1"/>
  <c r="E773" i="1"/>
  <c r="E774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797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13" i="1" l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794" i="1" l="1"/>
  <c r="AR793" i="1"/>
  <c r="AP793" i="1"/>
  <c r="AR792" i="1"/>
  <c r="AP792" i="1"/>
  <c r="AV792" i="1" l="1"/>
  <c r="AV793" i="1"/>
  <c r="AV794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838" i="1"/>
  <c r="N214" i="1"/>
  <c r="N204" i="1"/>
  <c r="BA837" i="1" s="1"/>
  <c r="N174" i="1"/>
  <c r="BA836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837" i="1" l="1"/>
  <c r="BE837" i="1" s="1"/>
  <c r="Q218" i="2"/>
  <c r="BC838" i="1"/>
  <c r="BE838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06" i="1"/>
  <c r="H806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825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778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776" i="1"/>
  <c r="BK779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826" i="1"/>
  <c r="AP827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821" i="1"/>
  <c r="H822" i="1"/>
  <c r="J822" i="1" s="1"/>
  <c r="H823" i="1"/>
  <c r="J823" i="1" s="1"/>
  <c r="S154" i="2"/>
  <c r="M156" i="2" l="1"/>
  <c r="Q156" i="2"/>
  <c r="O823" i="1"/>
  <c r="AI154" i="1"/>
  <c r="AI161" i="1"/>
  <c r="BK160" i="1"/>
  <c r="BM160" i="1" s="1"/>
  <c r="AR154" i="1"/>
  <c r="BG154" i="1"/>
  <c r="U155" i="2"/>
  <c r="J821" i="1"/>
  <c r="J828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824" i="1"/>
  <c r="AA823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762" i="3"/>
  <c r="F763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799" i="1" l="1"/>
  <c r="AR791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798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803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790" i="1" s="1"/>
  <c r="AH113" i="1"/>
  <c r="AP790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790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810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797" i="1"/>
  <c r="AP791" i="1" s="1"/>
  <c r="AV791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835" i="1"/>
  <c r="BC836" i="1" s="1"/>
  <c r="BE836" i="1" s="1"/>
  <c r="BE847" i="1"/>
  <c r="BE851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838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847" i="1" s="1"/>
  <c r="AL113" i="1"/>
  <c r="K114" i="2"/>
  <c r="V578" i="1" l="1"/>
  <c r="BA851" i="1"/>
  <c r="BC849" i="1"/>
  <c r="BG847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744" i="3"/>
  <c r="AA743" i="3"/>
  <c r="AA742" i="3"/>
  <c r="AA741" i="3"/>
  <c r="AA740" i="3"/>
  <c r="AA739" i="3"/>
  <c r="AA738" i="3"/>
  <c r="AA737" i="3"/>
  <c r="AA736" i="3"/>
  <c r="AA735" i="3"/>
  <c r="Y745" i="3"/>
  <c r="W745" i="3"/>
  <c r="S107" i="2"/>
  <c r="V621" i="1" l="1"/>
  <c r="V622" i="1" s="1"/>
  <c r="V623" i="1" s="1"/>
  <c r="V624" i="1" s="1"/>
  <c r="V625" i="1" s="1"/>
  <c r="V626" i="1" s="1"/>
  <c r="V627" i="1" s="1"/>
  <c r="V628" i="1" s="1"/>
  <c r="AA745" i="3"/>
  <c r="AA748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745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BE85" i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756" i="3"/>
  <c r="F759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789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789" i="1"/>
  <c r="AV789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746" i="3" l="1"/>
  <c r="I743" i="3"/>
  <c r="L743" i="3" s="1"/>
  <c r="I78" i="3"/>
  <c r="I80" i="3" s="1"/>
  <c r="I77" i="3"/>
  <c r="BE64" i="1"/>
  <c r="BA64" i="1"/>
  <c r="AL64" i="1"/>
  <c r="AR64" i="1" s="1"/>
  <c r="K65" i="2"/>
  <c r="Y19" i="3"/>
  <c r="Q66" i="2" l="1"/>
  <c r="M66" i="2"/>
  <c r="L746" i="3"/>
  <c r="I79" i="3"/>
  <c r="I81" i="3" s="1"/>
  <c r="I82" i="3" s="1"/>
  <c r="BG64" i="1"/>
  <c r="U65" i="2"/>
  <c r="S64" i="2"/>
  <c r="N81" i="3" l="1"/>
  <c r="N82" i="3" s="1"/>
  <c r="I745" i="3"/>
  <c r="L745" i="3" s="1"/>
  <c r="K64" i="2"/>
  <c r="BE63" i="1"/>
  <c r="BA63" i="1"/>
  <c r="AL63" i="1"/>
  <c r="AR63" i="1" s="1"/>
  <c r="Y18" i="3"/>
  <c r="Q65" i="2" l="1"/>
  <c r="M65" i="2"/>
  <c r="I747" i="3"/>
  <c r="U64" i="2"/>
  <c r="BG63" i="1"/>
  <c r="L736" i="3" l="1"/>
  <c r="L747" i="3"/>
  <c r="L735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788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834" i="1"/>
  <c r="B837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788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796" i="1"/>
  <c r="AR798" i="1" s="1"/>
  <c r="AV798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788" i="1"/>
  <c r="AV788" i="1" s="1"/>
  <c r="BA794" i="1" s="1"/>
  <c r="BA795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774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C774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U645" i="3" l="1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U648" i="3" l="1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U652" i="3" l="1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U655" i="3" l="1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U659" i="3" l="1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U662" i="3" l="1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U667" i="3" l="1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U670" i="3" l="1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U675" i="3" l="1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U679" i="3" l="1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U687" i="3" l="1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U689" i="3" l="1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U694" i="3" l="1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U697" i="3" l="1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U701" i="3" l="1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U706" i="3" l="1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U710" i="3" l="1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U713" i="3" l="1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U717" i="3" l="1"/>
  <c r="U718" i="3" s="1"/>
  <c r="U719" i="3" s="1"/>
  <c r="U720" i="3" s="1"/>
  <c r="U721" i="3" s="1"/>
  <c r="U722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747" i="3"/>
  <c r="Y748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747" i="3"/>
  <c r="W748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770" i="1" s="1"/>
  <c r="B771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07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860" i="1" s="1"/>
  <c r="O173" i="1"/>
  <c r="AV173" i="1"/>
  <c r="AC173" i="1"/>
  <c r="BE860" i="1" l="1"/>
  <c r="BA882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882" i="1" l="1"/>
  <c r="BP860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882" i="1" l="1"/>
  <c r="CA882" i="1" s="1"/>
  <c r="BC882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873" i="1" s="1"/>
  <c r="BA861" i="1" s="1"/>
  <c r="J235" i="1"/>
  <c r="O234" i="1"/>
  <c r="AC234" i="1"/>
  <c r="BE861" i="1" l="1"/>
  <c r="BA883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861" i="1" l="1"/>
  <c r="BE883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883" i="1" l="1"/>
  <c r="BC883" i="1"/>
  <c r="BC887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787" i="1"/>
  <c r="AV269" i="1"/>
  <c r="H788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875" i="1"/>
  <c r="BA862" i="1" s="1"/>
  <c r="BA866" i="1" s="1"/>
  <c r="BR870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868" i="1"/>
  <c r="AA403" i="1"/>
  <c r="AA404" i="1" s="1"/>
  <c r="AE402" i="1"/>
  <c r="BE862" i="1"/>
  <c r="BA884" i="1"/>
  <c r="BA885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869" i="1"/>
  <c r="AA405" i="1"/>
  <c r="AE404" i="1"/>
  <c r="AE403" i="1"/>
  <c r="BE866" i="1"/>
  <c r="BE884" i="1"/>
  <c r="BP862" i="1"/>
  <c r="AC329" i="1"/>
  <c r="J330" i="1"/>
  <c r="H330" i="1"/>
  <c r="AV329" i="1"/>
  <c r="O329" i="1"/>
  <c r="BE886" i="1" l="1"/>
  <c r="BA887" i="1"/>
  <c r="BE887" i="1" s="1"/>
  <c r="BR887" i="1" s="1"/>
  <c r="CL888" i="1" s="1"/>
  <c r="BE885" i="1"/>
  <c r="BC884" i="1"/>
  <c r="AX439" i="1"/>
  <c r="BW440" i="1"/>
  <c r="BW441" i="1" s="1"/>
  <c r="BN439" i="1"/>
  <c r="BR424" i="1"/>
  <c r="BP425" i="1"/>
  <c r="BP426" i="1" s="1"/>
  <c r="AE405" i="1"/>
  <c r="AA406" i="1"/>
  <c r="AA407" i="1" s="1"/>
  <c r="BR884" i="1"/>
  <c r="D866" i="1"/>
  <c r="AH580" i="1" s="1"/>
  <c r="BG866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885" i="1"/>
  <c r="BC885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866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770" i="1"/>
  <c r="BW771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886" i="1"/>
  <c r="CL902" i="1" s="1"/>
  <c r="CL904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890" i="1"/>
  <c r="BC890" i="1" s="1"/>
  <c r="CL890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6" i="1" l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R745" i="1" l="1"/>
  <c r="BP746" i="1"/>
  <c r="BR744" i="1"/>
  <c r="AA731" i="1"/>
  <c r="AE730" i="1"/>
  <c r="AV576" i="1"/>
  <c r="J577" i="1"/>
  <c r="H577" i="1"/>
  <c r="O576" i="1"/>
  <c r="AC576" i="1"/>
  <c r="BR746" i="1" l="1"/>
  <c r="BP747" i="1"/>
  <c r="BP748" i="1" s="1"/>
  <c r="AA732" i="1"/>
  <c r="AA733" i="1" s="1"/>
  <c r="AE731" i="1"/>
  <c r="AV577" i="1"/>
  <c r="J578" i="1"/>
  <c r="H578" i="1"/>
  <c r="O577" i="1"/>
  <c r="AC577" i="1"/>
  <c r="BR748" i="1" l="1"/>
  <c r="BP749" i="1"/>
  <c r="BR747" i="1"/>
  <c r="AE733" i="1"/>
  <c r="AA734" i="1"/>
  <c r="AA735" i="1" s="1"/>
  <c r="AE732" i="1"/>
  <c r="AV578" i="1"/>
  <c r="J579" i="1"/>
  <c r="H579" i="1"/>
  <c r="O578" i="1"/>
  <c r="AC578" i="1"/>
  <c r="BR749" i="1" l="1"/>
  <c r="BP750" i="1"/>
  <c r="AE735" i="1"/>
  <c r="AA736" i="1"/>
  <c r="AE734" i="1"/>
  <c r="J580" i="1"/>
  <c r="H580" i="1"/>
  <c r="AV579" i="1"/>
  <c r="O579" i="1"/>
  <c r="AC579" i="1"/>
  <c r="BR750" i="1" l="1"/>
  <c r="BP751" i="1"/>
  <c r="AA737" i="1"/>
  <c r="AE736" i="1"/>
  <c r="O580" i="1"/>
  <c r="H581" i="1"/>
  <c r="J581" i="1"/>
  <c r="AV580" i="1"/>
  <c r="AC580" i="1"/>
  <c r="BR751" i="1" l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R752" i="1" l="1"/>
  <c r="BP753" i="1"/>
  <c r="AE739" i="1"/>
  <c r="AA740" i="1"/>
  <c r="AE738" i="1"/>
  <c r="H583" i="1"/>
  <c r="J583" i="1"/>
  <c r="O582" i="1"/>
  <c r="AV582" i="1"/>
  <c r="AC582" i="1"/>
  <c r="BR753" i="1" l="1"/>
  <c r="BP754" i="1"/>
  <c r="AE740" i="1"/>
  <c r="AA741" i="1"/>
  <c r="O583" i="1"/>
  <c r="J584" i="1"/>
  <c r="H584" i="1"/>
  <c r="AV583" i="1"/>
  <c r="AC583" i="1"/>
  <c r="BR754" i="1" l="1"/>
  <c r="BP755" i="1"/>
  <c r="AE741" i="1"/>
  <c r="AA742" i="1"/>
  <c r="AA743" i="1" s="1"/>
  <c r="AV584" i="1"/>
  <c r="H585" i="1"/>
  <c r="J585" i="1"/>
  <c r="O584" i="1"/>
  <c r="AC584" i="1"/>
  <c r="BR755" i="1" l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R757" i="1" l="1"/>
  <c r="BP758" i="1"/>
  <c r="BP759" i="1" s="1"/>
  <c r="BR756" i="1"/>
  <c r="AE745" i="1"/>
  <c r="AA746" i="1"/>
  <c r="AE744" i="1"/>
  <c r="J587" i="1"/>
  <c r="H587" i="1"/>
  <c r="O586" i="1"/>
  <c r="AV586" i="1"/>
  <c r="AC586" i="1"/>
  <c r="BR759" i="1" l="1"/>
  <c r="BP760" i="1"/>
  <c r="BR758" i="1"/>
  <c r="AA747" i="1"/>
  <c r="AA748" i="1" s="1"/>
  <c r="AE746" i="1"/>
  <c r="O587" i="1"/>
  <c r="J588" i="1"/>
  <c r="H588" i="1"/>
  <c r="AV587" i="1"/>
  <c r="AC587" i="1"/>
  <c r="BR760" i="1" l="1"/>
  <c r="BP761" i="1"/>
  <c r="BP762" i="1" s="1"/>
  <c r="AA749" i="1"/>
  <c r="AE748" i="1"/>
  <c r="AE747" i="1"/>
  <c r="AV588" i="1"/>
  <c r="J589" i="1"/>
  <c r="H589" i="1"/>
  <c r="O588" i="1"/>
  <c r="AC588" i="1"/>
  <c r="BR762" i="1" l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BR763" i="1" l="1"/>
  <c r="BP764" i="1"/>
  <c r="AE750" i="1"/>
  <c r="AA751" i="1"/>
  <c r="AV590" i="1"/>
  <c r="J591" i="1"/>
  <c r="H591" i="1"/>
  <c r="O590" i="1"/>
  <c r="AC590" i="1"/>
  <c r="BR764" i="1" l="1"/>
  <c r="BP765" i="1"/>
  <c r="AE751" i="1"/>
  <c r="AA752" i="1"/>
  <c r="AA753" i="1" s="1"/>
  <c r="O591" i="1"/>
  <c r="H592" i="1"/>
  <c r="J592" i="1"/>
  <c r="AV591" i="1"/>
  <c r="AC591" i="1"/>
  <c r="BR765" i="1" l="1"/>
  <c r="BP766" i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R766" i="1" l="1"/>
  <c r="AA755" i="1"/>
  <c r="AE754" i="1"/>
  <c r="J594" i="1"/>
  <c r="H594" i="1"/>
  <c r="O593" i="1"/>
  <c r="AV593" i="1"/>
  <c r="AC593" i="1"/>
  <c r="AE755" i="1" l="1"/>
  <c r="AA756" i="1"/>
  <c r="AA757" i="1" s="1"/>
  <c r="O594" i="1"/>
  <c r="J595" i="1"/>
  <c r="H595" i="1"/>
  <c r="AV594" i="1"/>
  <c r="AC594" i="1"/>
  <c r="AE757" i="1" l="1"/>
  <c r="AA758" i="1"/>
  <c r="AA759" i="1" s="1"/>
  <c r="AE756" i="1"/>
  <c r="O595" i="1"/>
  <c r="J596" i="1"/>
  <c r="H596" i="1"/>
  <c r="AV595" i="1"/>
  <c r="AC595" i="1"/>
  <c r="AE759" i="1" l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AE760" i="1" l="1"/>
  <c r="AA761" i="1"/>
  <c r="AA762" i="1" s="1"/>
  <c r="O597" i="1"/>
  <c r="J598" i="1"/>
  <c r="AV597" i="1"/>
  <c r="H598" i="1"/>
  <c r="AC597" i="1"/>
  <c r="AA763" i="1" l="1"/>
  <c r="AE762" i="1"/>
  <c r="AE761" i="1"/>
  <c r="AV598" i="1"/>
  <c r="J599" i="1"/>
  <c r="H599" i="1"/>
  <c r="O598" i="1"/>
  <c r="AC598" i="1"/>
  <c r="AA764" i="1" l="1"/>
  <c r="AE763" i="1"/>
  <c r="AV599" i="1"/>
  <c r="H600" i="1"/>
  <c r="J600" i="1"/>
  <c r="O599" i="1"/>
  <c r="AC599" i="1"/>
  <c r="AE764" i="1" l="1"/>
  <c r="AA765" i="1"/>
  <c r="H601" i="1"/>
  <c r="J601" i="1"/>
  <c r="O600" i="1"/>
  <c r="AV600" i="1"/>
  <c r="AC600" i="1"/>
  <c r="AA766" i="1" l="1"/>
  <c r="AE765" i="1"/>
  <c r="O601" i="1"/>
  <c r="J602" i="1"/>
  <c r="H602" i="1"/>
  <c r="AV601" i="1"/>
  <c r="AC601" i="1"/>
  <c r="AE766" i="1" l="1"/>
  <c r="J603" i="1"/>
  <c r="H603" i="1"/>
  <c r="O602" i="1"/>
  <c r="AV602" i="1"/>
  <c r="AC602" i="1"/>
  <c r="AD49" i="2" l="1"/>
  <c r="AD51" i="2" s="1"/>
  <c r="AD53" i="2" s="1"/>
  <c r="AD55" i="2" s="1"/>
  <c r="AD57" i="2" s="1"/>
  <c r="AJ21" i="2"/>
  <c r="I21" i="3"/>
  <c r="I35" i="3" s="1"/>
  <c r="J604" i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I23" i="3" s="1"/>
  <c r="I25" i="3" s="1"/>
  <c r="I27" i="3" s="1"/>
  <c r="AV755" i="1"/>
  <c r="AC755" i="1"/>
  <c r="AA709" i="3"/>
  <c r="AA710" i="3"/>
  <c r="AA708" i="3"/>
  <c r="N27" i="3" l="1"/>
  <c r="N28" i="3" s="1"/>
  <c r="I34" i="3"/>
  <c r="J757" i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O766" i="1" l="1"/>
  <c r="AV766" i="1"/>
  <c r="AC766" i="1"/>
  <c r="I32" i="3" l="1"/>
  <c r="AF21" i="2"/>
  <c r="L34" i="3" l="1"/>
  <c r="I28" i="3"/>
  <c r="I36" i="3"/>
  <c r="W723" i="3" s="1"/>
  <c r="AA723" i="3" s="1"/>
  <c r="L35" i="3"/>
  <c r="L32" i="3"/>
  <c r="AA722" i="3" l="1"/>
  <c r="L36" i="3"/>
  <c r="Y350" i="3" l="1"/>
  <c r="Y121" i="3"/>
  <c r="Y12" i="3"/>
  <c r="Y244" i="3"/>
  <c r="Y214" i="3"/>
</calcChain>
</file>

<file path=xl/sharedStrings.xml><?xml version="1.0" encoding="utf-8"?>
<sst xmlns="http://schemas.openxmlformats.org/spreadsheetml/2006/main" count="395" uniqueCount="190">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</sst>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Table'!$BA$877:$BA$881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Table'!$AS$882:$AT$887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Table'!$BA$882:$BA$887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Table'!$BC$877:$BC$881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Table'!$AS$882:$AT$887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Table'!$BC$882:$BC$887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Table'!$BJ$877:$BJ$881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Table'!$AS$882:$AT$887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Table'!$BJ$882:$BJ$886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Table'!$BK$877:$BK$881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Table'!$AS$882:$AT$887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Table'!$BK$882:$BK$886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Table'!$BL$877:$BL$881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Table'!$AS$882:$AT$887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Table'!$BL$882:$BL$886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Table'!$BM$877:$BM$881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Table'!$AS$882:$AT$887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Table'!$BM$882:$BM$886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Table'!$BP$877:$BP$881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Table'!$AS$882:$AT$887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Table'!$BP$882:$BP$887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Table'!$AU$877:$AU$881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Table'!$AU$882:$AU$887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Table'!$AV$877:$AV$881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Table'!$AV$882:$AV$886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Table'!$AW$877:$AW$881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Table'!$AW$882:$AW$886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Table'!$AX$877:$AX$881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Table'!$AX$882:$AX$886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Table'!$AY$877:$AY$881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Table'!$AY$882:$AY$886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Table'!$AZ$877:$AZ$881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Table'!$AZ$882:$AZ$886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Table'!$BB$877:$BB$881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Table'!$BB$882:$BB$886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Table'!$BD$877:$BD$881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Table'!$BD$882:$BD$886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Table'!$BE$877:$BE$881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Table'!$BE$882:$BE$886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Table'!$BF$877:$BF$881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Table'!$BF$882:$BF$886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Table'!$BG$877:$BG$881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Table'!$BG$882:$BG$886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Table'!$BH$877:$BH$881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Table'!$BH$882:$BH$886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Table'!$BI$877:$BI$881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Table'!$BI$882:$BI$886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Table'!$BN$877:$BN$881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Table'!$BN$882:$BN$886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Table'!$BO$877:$BO$881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Table'!$BO$882:$BO$886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Table'!$BQ$877:$BQ$881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Table'!$BQ$882:$BQ$886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Table'!$BR$877:$BR$881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Table'!$BR$882:$BR$886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Table'!$BS$877:$BS$881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Table'!$BS$882:$BS$886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Table'!$BT$877:$BT$881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Table'!$BR$882:$BR$887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Table'!$BU$877:$BU$881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Table'!$BU$882:$BU$886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Table'!$BV$877:$BV$881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Table'!$AS$882:$AT$887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Table'!$BV$882:$BV$886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786</xdr:row>
      <xdr:rowOff>99060</xdr:rowOff>
    </xdr:from>
    <xdr:to>
      <xdr:col>22</xdr:col>
      <xdr:colOff>312420</xdr:colOff>
      <xdr:row>787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786</xdr:row>
      <xdr:rowOff>129540</xdr:rowOff>
    </xdr:from>
    <xdr:to>
      <xdr:col>23</xdr:col>
      <xdr:colOff>68580</xdr:colOff>
      <xdr:row>787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804</xdr:row>
      <xdr:rowOff>125730</xdr:rowOff>
    </xdr:from>
    <xdr:to>
      <xdr:col>54</xdr:col>
      <xdr:colOff>213360</xdr:colOff>
      <xdr:row>819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894</xdr:row>
      <xdr:rowOff>91440</xdr:rowOff>
    </xdr:from>
    <xdr:to>
      <xdr:col>76</xdr:col>
      <xdr:colOff>472440</xdr:colOff>
      <xdr:row>917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898</xdr:row>
      <xdr:rowOff>60960</xdr:rowOff>
    </xdr:from>
    <xdr:to>
      <xdr:col>76</xdr:col>
      <xdr:colOff>60960</xdr:colOff>
      <xdr:row>898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918"/>
  <sheetViews>
    <sheetView tabSelected="1" topLeftCell="A733" zoomScaleNormal="100" workbookViewId="0">
      <selection activeCell="M750" sqref="M750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4.109375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SUM(D102:D772)</f>
        <v>69248896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SUM(D109:D779)</f>
        <v>109197711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SUM(D116:D786)</f>
        <v>109649386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SUM(D123:D796)</f>
        <v>440254516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SUM(D124:D797)</f>
        <v>440192797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SUM(D125:D798)</f>
        <v>440134448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SUM(D126:D799)</f>
        <v>440068960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SUM(D127:D800)</f>
        <v>440002912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SUM(D128:D801)</f>
        <v>439930917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SUM(D129:D802)</f>
        <v>516857529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SUM(D130:D803)</f>
        <v>516782542.23262841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SUM(D131:D804)</f>
        <v>516719283.23262841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SUM(D132:D805)</f>
        <v>847654004.23262835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SUM(D133:D806)</f>
        <v>891945125.23262835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SUM(D134:D807)</f>
        <v>891877646.30462837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SUM(D135:D808)</f>
        <v>891805679.30462837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SUM(D136:D809)</f>
        <v>891736236.34662843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SUM(D137:D810)</f>
        <v>892659202.34662843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SUM(D138:D811)</f>
        <v>892591789.34662843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SUM(D139:D812)</f>
        <v>892535659.34662843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SUM(D140:D813)</f>
        <v>892474088.34662843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SUM(D141:D814)</f>
        <v>892409359.34662843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SUM(D142:D815)</f>
        <v>892342438.34662843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SUM(D143:D816)</f>
        <v>892273869.34662843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SUM(D144:D817)</f>
        <v>892202786.34662843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SUM(D145:D818)</f>
        <v>892144245.34662843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SUM(D146:D819)</f>
        <v>892095207.34662843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SUM(D147:D820)</f>
        <v>892046561.34662843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SUM(D148:D821)</f>
        <v>891991997.34662843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SUM(D149:D822)</f>
        <v>891936849.34662843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SUM(D150:D823)</f>
        <v>891878139.34662843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SUM(D151:D824)</f>
        <v>891814893.34662843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SUM(D152:D825)</f>
        <v>891760694.34662843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SUM(D153:D826)</f>
        <v>891712845.34662843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SUM(D154:D827)</f>
        <v>891663045.34662843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SUM(D155:D828)</f>
        <v>891608526.34662843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SUM(D156:D829)</f>
        <v>891554181.34662843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SUM(D157:D830)</f>
        <v>891498817.34662843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SUM(D158:D831)</f>
        <v>891438217.34662843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SUM(D159:D832)</f>
        <v>891384694.34662843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SUM(D160:D833)</f>
        <v>891347851.34662843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SUM(D161:D834)</f>
        <v>891307239.34662843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SUM(D162:D835)</f>
        <v>891263240.34662843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SUM(D163:D836)</f>
        <v>891218267.34662843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SUM(D164:D837)</f>
        <v>891172910.34662843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SUM(D165:D838)</f>
        <v>891122429.34662843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SUM(D166:D839)</f>
        <v>891078600.34662843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SUM(D167:D840)</f>
        <v>891045882.34662843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SUM(D168:D841)</f>
        <v>891004398.34662843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SUM(D169:D842)</f>
        <v>890964300.34662843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SUM(D170:D843)</f>
        <v>890919663.34662843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SUM(D171:D844)</f>
        <v>890873657.34662843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SUM(D172:D845)</f>
        <v>890824056.34662843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SUM(D173:D846)</f>
        <v>890781396.34662843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SUM(D174:D847)</f>
        <v>890747415.34662843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SUM(D175:D848)</f>
        <v>890708855.34662843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SUM(D176:D849)</f>
        <v>890666876.34662843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SUM(D177:D850)</f>
        <v>890625665.34662843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SUM(D178:D851)</f>
        <v>890580201.34662843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SUM(D179:D852)</f>
        <v>890527352.34662843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SUM(D180:D853)</f>
        <v>890485260.34662843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SUM(D181:D854)</f>
        <v>890454150.34662843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SUM(D182:D858)</f>
        <v>890428730.34662843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SUM(D183:D859)</f>
        <v>890400291.34662843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SUM(D184:D860)</f>
        <v>890365048.34662843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SUM(D185:D861)</f>
        <v>924040523.06091416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SUM(D186:D862)</f>
        <v>974851065.91805696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SUM(D187:D863)</f>
        <v>1043383212.4894855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SUM(D188:D865)</f>
        <v>1043351355.4894855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SUM(D189:D866)</f>
        <v>1220898559.060914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SUM(D190:D870)</f>
        <v>1220862112.060914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SUM(D191:D871)</f>
        <v>1220821958.060914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SUM(D192:D872)</f>
        <v>1220775663.060914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SUM(D193:D873)</f>
        <v>1220724318.060914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SUM(D194:D874)</f>
        <v>1220680705.060914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SUM(D195:D875)</f>
        <v>1220647319.060914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SUM(D196:D881)</f>
        <v>1220610515.060914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SUM(D197:D882)</f>
        <v>1220574819.060914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SUM(D198:D883)</f>
        <v>1220533203.060914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SUM(D199:D884)</f>
        <v>1220487848.060914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SUM(D200:D886)</f>
        <v>1220434219.060914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SUM(D201:D888)</f>
        <v>1220391013.060914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SUM(D202:D889)</f>
        <v>1220357231.060914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SUM(D203:D890)</f>
        <v>1220319813.060914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SUM(D204:D891)</f>
        <v>1220275586.060914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SUM(D205:D892)</f>
        <v>1220234657.060914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SUM(D206:D893)</f>
        <v>1220187268.060914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SUM(D207:D894)</f>
        <v>1220135865.060914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SUM(D208:D895)</f>
        <v>1220086940.060914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SUM(D209:D896)</f>
        <v>1220052874.060914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SUM(D210:D897)</f>
        <v>1220015157.060914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SUM(D211:D898)</f>
        <v>1219970489.060914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SUM(D212:D899)</f>
        <v>1219921131.060914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SUM(D213:D900)</f>
        <v>1219863813.060914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SUM(D214:D901)</f>
        <v>1219802830.060914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SUM(D215:D902)</f>
        <v>1219748595.060914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SUM(D216:D903)</f>
        <v>1219706660.060914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SUM(D217:D904)</f>
        <v>1219660869.060914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SUM(D218:D905)</f>
        <v>1219609335.060914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SUM(D219:D906)</f>
        <v>1219549642.060914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SUM(D220:D907)</f>
        <v>1219483513.060914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SUM(D221:D908)</f>
        <v>1219411826.060914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SUM(D222:D909)</f>
        <v>1219357594.060914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SUM(D223:D910)</f>
        <v>1219312653.060914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SUM(D224:D911)</f>
        <v>1219255326.060914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SUM(D225:D912)</f>
        <v>1219193254.060914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SUM(D226:D913)</f>
        <v>1219129591.060914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SUM(D227:D914)</f>
        <v>1219055290.060914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SUM(D228:D915)</f>
        <v>1218973876.060914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SUM(D229:D916)</f>
        <v>1218894427.060914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SUM(D230:D917)</f>
        <v>1218833538.060914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SUM(D231:D918)</f>
        <v>1218763697.060914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SUM(D232:D919)</f>
        <v>1218688625.060914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SUM(D233:D920)</f>
        <v>1218607044.060914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SUM(D234:D921)</f>
        <v>1218515514.060914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SUM(D235:D922)</f>
        <v>1218414053.060914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SUM(D236:D923)</f>
        <v>1218327760.060914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SUM(D237:D924)</f>
        <v>1218256439.060914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SUM(D238:D925)</f>
        <v>1218167534.060914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SUM(D239:D926)</f>
        <v>1218073067.060914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SUM(D240:D927)</f>
        <v>1217964678.060914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SUM(D241:D928)</f>
        <v>1217846359.060914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SUM(D242:D929)</f>
        <v>1217713818.060914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SUM(D243:D930)</f>
        <v>1217589428.060914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SUM(D244:D931)</f>
        <v>1217486702.060914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SUM(D245:D932)</f>
        <v>1217361013.060914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SUM(D246:D933)</f>
        <v>1217225360.060914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SUM(D247:D934)</f>
        <v>1217082454.060914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SUM(D248:D935)</f>
        <v>1216920913.060914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SUM(D249:D936)</f>
        <v>1216737386.060914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SUM(D250:D937)</f>
        <v>1216580133.060914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SUM(D251:D938)</f>
        <v>1216441884.060914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SUM(D252:D939)</f>
        <v>1216279735.060914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SUM(D253:D940)</f>
        <v>1216122474.060914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SUM(D254:D941)</f>
        <v>1215948706.060914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SUM(D255:D942)</f>
        <v>1215756520.060914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SUM(D256:D943)</f>
        <v>1215552341.060914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SUM(D257:D944)</f>
        <v>1215379502.060914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SUM(D258:D945)</f>
        <v>1215242875.060914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SUM(D259:D946)</f>
        <v>1215070575.060914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SUM(D260:D947)</f>
        <v>1214893493.060914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SUM(D261:D948)</f>
        <v>1214712590.060914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SUM(D262:D949)</f>
        <v>1214604527.060914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SUM(D263:D950)</f>
        <v>1214440515.060914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SUM(D264:D951)</f>
        <v>1214297142.060914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SUM(D265:D952)</f>
        <v>1214158954.060914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SUM(D266:D953)</f>
        <v>1213997386.060914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SUM(D267:D954)</f>
        <v>1213815110.060914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SUM(D268:D955)</f>
        <v>1213611373.060914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SUM(D269:D956)</f>
        <v>1213392797.060914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SUM(D270:D957)</f>
        <v>1213157525.060914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SUM(D271:D958)</f>
        <v>1212945042.060914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SUM(D272:D959)</f>
        <v>1212762263.060914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SUM(D273:D960)</f>
        <v>1212562178.060914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SUM(D274:D961)</f>
        <v>1212352422.060914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SUM(D275:D962)</f>
        <v>1212125469.060914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SUM(D276:D963)</f>
        <v>1211898155.060914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SUM(D277:D964)</f>
        <v>1211651394.060914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SUM(D278:D965)</f>
        <v>1211431096.060914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SUM(D279:D966)</f>
        <v>1211243195.060914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SUM(D280:D967)</f>
        <v>1211043463.060914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SUM(D281:D968)</f>
        <v>1210843428.060914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SUM(D282:D969)</f>
        <v>1210593255.060914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SUM(D283:D970)</f>
        <v>1210355383.060914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SUM(D284:D971)</f>
        <v>1210100703.060914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SUM(D285:D972)</f>
        <v>1209911053.060914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SUM(D286:D973)</f>
        <v>1209722773.060914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SUM(D287:D974)</f>
        <v>1209522664.060914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SUM(D288:D975)</f>
        <v>1209323584.060914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SUM(D289:D976)</f>
        <v>1209091242.060914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SUM(D290:D977)</f>
        <v>1208898212.060914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SUM(D291:D978)</f>
        <v>1208799372.060914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SUM(D292:D979)</f>
        <v>1208638768.060914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SUM(D293:D980)</f>
        <v>1208511028.060914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SUM(D294:D981)</f>
        <v>1208324637.060914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SUM(D295:D982)</f>
        <v>1208125015.060914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SUM(D296:D983)</f>
        <v>1207890240.060914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SUM(D297:D984)</f>
        <v>1207661827.060914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SUM(D298:D985)</f>
        <v>1207495783.060914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SUM(D299:D986)</f>
        <v>1207263556.060914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SUM(D300:D987)</f>
        <v>1207069219.060914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SUM(D301:D988)</f>
        <v>1206879057.060914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SUM(D302:D989)</f>
        <v>1206644346.060914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SUM(D303:D990)</f>
        <v>1206383373.060914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SUM(D304:D991)</f>
        <v>1206109183.060914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SUM(D305:D992)</f>
        <v>1205802734.060914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SUM(D306:D993)</f>
        <v>1205553040.060914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SUM(D307:D994)</f>
        <v>1205332213.060914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SUM(D308:D995)</f>
        <v>1205117530.060914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SUM(D309:D996)</f>
        <v>1204893902.060914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SUM(D310:D997)</f>
        <v>1204655829.060914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SUM(D311:D998)</f>
        <v>1204421410.060914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SUM(D312:D999)</f>
        <v>1204172604.060914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SUM(D313:D1000)</f>
        <v>1203969837.060914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SUM(D314:D1001)</f>
        <v>1203795277.060914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SUM(D315:D1002)</f>
        <v>1203645949.060914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SUM(D316:D1003)</f>
        <v>1203471571.060914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SUM(D317:D1004)</f>
        <v>1203281490.060914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SUM(D318:D1005)</f>
        <v>1203087732.060914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SUM(D319:D1006)</f>
        <v>1202895667.060914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SUM(D320:D1007)</f>
        <v>1202722600.060914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SUM(D321:D1008)</f>
        <v>1202587418.060914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SUM(D322:D1009)</f>
        <v>1202435174.060914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SUM(D323:D1010)</f>
        <v>1202283447.060914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SUM(D324:D1011)</f>
        <v>1202123416.060914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SUM(D325:D1012)</f>
        <v>1201960783.060914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SUM(D326:D1013)</f>
        <v>1201791750.060914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SUM(D327:D1014)</f>
        <v>1201651018.060914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SUM(D328:D1015)</f>
        <v>1201543202.060914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SUM(D329:D1016)</f>
        <v>1201416750.060914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SUM(D330:D1017)</f>
        <v>1201300523.060914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SUM(D331:D1018)</f>
        <v>1201187064.060914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SUM(D332:D1019)</f>
        <v>1201065327.060914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SUM(D333:D1020)</f>
        <v>1200939202.060914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SUM(D334:D1021)</f>
        <v>1200833219.060914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SUM(D335:D1022)</f>
        <v>1200741963.060914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SUM(D336:D1023)</f>
        <v>1200651617.060914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SUM(D337:D1024)</f>
        <v>1200556075.060914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SUM(D338:D1025)</f>
        <v>1200459269.060914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SUM(D339:D1026)</f>
        <v>1200355025.060914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SUM(D340:D1027)</f>
        <v>1200254737.060914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SUM(D341:D1028)</f>
        <v>1200168253.060914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SUM(D342:D1029)</f>
        <v>1200103956.060914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SUM(D343:D1030)</f>
        <v>1200051171.060914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SUM(D344:D1031)</f>
        <v>1199987773.060914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SUM(D345:D1032)</f>
        <v>1199916133.060914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SUM(D346:D1033)</f>
        <v>1199847209.060914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SUM(D347:D1034)</f>
        <v>1199761670.060914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SUM(D348:D1035)</f>
        <v>1199692053.060914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SUM(D349:D1036)</f>
        <v>1199634828.060914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SUM(D350:D1037)</f>
        <v>1199563774.060914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SUM(D351:D1038)</f>
        <v>1199490070.060914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SUM(D352:D1039)</f>
        <v>1199414771.060914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SUM(D353:D1040)</f>
        <v>1199337394.060914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SUM(D354:D1041)</f>
        <v>1199256769.060914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SUM(D355:D1042)</f>
        <v>1199192449.060914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SUM(D356:D1043)</f>
        <v>1199143037.060914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SUM(D357:D1044)</f>
        <v>1199087856.060914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SUM(D358:D1045)</f>
        <v>1199030966.060914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SUM(D359:D1046)</f>
        <v>1198963741.060914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SUM(D360:D1047)</f>
        <v>1198895420.060914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SUM(D361:D1048)</f>
        <v>1198826180.060914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SUM(D362:D1049)</f>
        <v>1198767952.060914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SUM(D363:D1050)</f>
        <v>1198725985.060914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SUM(D364:D1051)</f>
        <v>1198680617.060914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SUM(D365:D1052)</f>
        <v>1198624934.060914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SUM(D366:D1053)</f>
        <v>1198563574.060914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SUM(D367:D1054)</f>
        <v>1198500801.060914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SUM(D368:D1055)</f>
        <v>1198434016.060914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SUM(D369:D1056)</f>
        <v>1198384298.060914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SUM(D370:D1057)</f>
        <v>1198347402.060914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SUM(D371:D1058)</f>
        <v>1198300635.060914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SUM(D372:D1059)</f>
        <v>1198247404.060914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SUM(D373:D1060)</f>
        <v>1198183909.060914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SUM(D374:D1061)</f>
        <v>1198121280.060914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SUM(D375:D1062)</f>
        <v>1198054867.060914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SUM(D376:D1063)</f>
        <v>1197998959.060914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SUM(D377:D1064)</f>
        <v>1197959454.060914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SUM(D378:D1065)</f>
        <v>1197913706.060914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SUM(D379:D1066)</f>
        <v>1197855001.060914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SUM(D380:D1067)</f>
        <v>1197788463.060914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SUM(D381:D1068)</f>
        <v>1197721417.060914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SUM(D382:D1069)</f>
        <v>1197644441.060914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SUM(D383:D1070)</f>
        <v>1197580782.060914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SUM(D384:D1071)</f>
        <v>1197536686.060914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SUM(D385:D1072)</f>
        <v>1197476488.060914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SUM(D386:D1073)</f>
        <v>1197414029.060914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SUM(D387:D1074)</f>
        <v>1197345273.060914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SUM(D388:D1075)</f>
        <v>1197301022.060914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SUM(D389:D1076)</f>
        <v>1197230998.060914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SUM(D390:D1077)</f>
        <v>1197164844.060914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SUM(D391:D1078)</f>
        <v>1197127861.060914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SUM(D392:D1079)</f>
        <v>1197070217.060914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SUM(D393:D1080)</f>
        <v>1197007934.060914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SUM(D394:D1081)</f>
        <v>1196932751.060914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SUM(D395:D1082)</f>
        <v>1196852590.060914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SUM(D396:D1083)</f>
        <v>1196767222.060914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SUM(D397:D1084)</f>
        <v>1196700442.060914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SUM(D398:D1085)</f>
        <v>1196652568.060914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SUM(D399:D1086)</f>
        <v>1196596046.060914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SUM(D400:D1087)</f>
        <v>1196518326.060914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SUM(D401:D1088)</f>
        <v>1196439887.060914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SUM(D402:D1089)</f>
        <v>1196365408.060914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SUM(D403:D1090)</f>
        <v>1196283635.060914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SUM(D404:D1091)</f>
        <v>1196220054.060914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SUM(D405:D1092)</f>
        <v>1196176873.060914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SUM(D406:D1093)</f>
        <v>1196125223.060914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SUM(D407:D1094)</f>
        <v>1196064906.060914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SUM(D408:D1095)</f>
        <v>1195999849.060914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SUM(D409:D1096)</f>
        <v>1195932779.060914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SUM(D410:D1097)</f>
        <v>1195866264.060914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SUM(D411:D1098)</f>
        <v>1195812984.060914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SUM(D412:D1099)</f>
        <v>1195778248.060914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SUM(D413:D1100)</f>
        <v>1195730792.060914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SUM(D414:D1101)</f>
        <v>1195678746.060914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SUM(D415:D1102)</f>
        <v>1195622142.060914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SUM(D416:D1103)</f>
        <v>1195562873.060914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SUM(D417:D1104)</f>
        <v>1195502967.060914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SUM(D418:D1105)</f>
        <v>1195460933.060914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SUM(D419:D1106)</f>
        <v>1195430232.060914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SUM(D420:D1107)</f>
        <v>1195389778.060914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SUM(D421:D1108)</f>
        <v>1195347424.060914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SUM(D422:D1109)</f>
        <v>1195301295.060914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SUM(D423:D1110)</f>
        <v>1195253476.060914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SUM(D424:D1111)</f>
        <v>1195203985.060914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SUM(D425:D1112)</f>
        <v>1195168230.060914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SUM(D426:D1113)</f>
        <v>1195146030.060914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SUM(D427:D1114)</f>
        <v>1195115878.060914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SUM(D428:D1115)</f>
        <v>1195080974.060914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SUM(D429:D1116)</f>
        <v>1195045158.060914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SUM(D430:D1117)</f>
        <v>1195005333.060914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SUM(D431:D1118)</f>
        <v>1194966238.060914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SUM(D432:D1119)</f>
        <v>1194940596.060914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SUM(D433:D1120)</f>
        <v>1194922762.060914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SUM(D434:D1121)</f>
        <v>1194897732.060914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SUM(D435:D1122)</f>
        <v>1194870226.060914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SUM(D436:D1123)</f>
        <v>1194841685.060914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SUM(D437:D1124)</f>
        <v>1194811471.060914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SUM(D438:D1125)</f>
        <v>1194782457.060914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SUM(D439:D1126)</f>
        <v>1194762818.060914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SUM(D440:D1127)</f>
        <v>1194749277.060914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SUM(D441:D1128)</f>
        <v>1194728911.060914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SUM(D442:D1129)</f>
        <v>1194706173.060914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SUM(D443:D1130)</f>
        <v>1194682673.060914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SUM(D444:D1131)</f>
        <v>1194658280.060914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SUM(D445:D1132)</f>
        <v>1194635467.060914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SUM(D446:D1133)</f>
        <v>1194622806.060914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SUM(D447:D1134)</f>
        <v>1194615056.060914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SUM(D448:D1135)</f>
        <v>1194609821.060914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SUM(D449:D1136)</f>
        <v>1194596845.060914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SUM(D450:D1137)</f>
        <v>1194579871.060914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SUM(D451:D1138)</f>
        <v>1194562050.060914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SUM(D452:D1139)</f>
        <v>1194545125.060914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SUM(D453:D1140)</f>
        <v>1194533522.060914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SUM(D454:D1141)</f>
        <v>1194527114.060914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SUM(D455:D1142)</f>
        <v>1194514831.060914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SUM(D456:D1143)</f>
        <v>1194501289.060914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SUM(D457:D1144)</f>
        <v>1194487088.060914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SUM(D458:D1145)</f>
        <v>1194470324.060914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SUM(D459:D1146)</f>
        <v>1194454179.060914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SUM(D460:D1147)</f>
        <v>1194444752.060914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SUM(D461:D1148)</f>
        <v>1194439467.060914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SUM(D462:D1149)</f>
        <v>1194427946.060914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SUM(D463:D1150)</f>
        <v>1194415366.060914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SUM(D464:D1151)</f>
        <v>1194401303.060914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SUM(D465:D1152)</f>
        <v>1194387570.060914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SUM(D466:D1153)</f>
        <v>1194374181.060914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SUM(D467:D1154)</f>
        <v>1194366399.060914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SUM(D468:D1155)</f>
        <v>1194361977.060914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SUM(D469:D1156)</f>
        <v>1194352222.060914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SUM(D470:D1157)</f>
        <v>1194339348.060914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SUM(D471:D1158)</f>
        <v>1194325983.060914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SUM(D472:D1159)</f>
        <v>1194310523.060914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SUM(D473:D1160)</f>
        <v>1194294986.060914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SUM(D474:D1161)</f>
        <v>1194288400.060914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SUM(D475:D1162)</f>
        <v>1194281094.060914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SUM(D476:D1163)</f>
        <v>1194269112.060914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SUM(D477:D1164)</f>
        <v>1194257685.060914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SUM(D478:D1165)</f>
        <v>1194243488.060914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SUM(D479:D1166)</f>
        <v>1194226539.060914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SUM(D480:D1167)</f>
        <v>1194208140.060914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SUM(D481:D1168)</f>
        <v>1194200162.060914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SUM(D482:D1169)</f>
        <v>1194194413.060914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SUM(D483:D1170)</f>
        <v>1194189281.060914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SUM(D484:D1171)</f>
        <v>1194177669.060914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SUM(D485:D1172)</f>
        <v>1194160857.060914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SUM(D486:D1173)</f>
        <v>1194141510.060914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SUM(D487:D1174)</f>
        <v>1194114273.060914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SUM(D488:D1175)</f>
        <v>1194099738.060914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SUM(D489:D1176)</f>
        <v>1194093096.060914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77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SUM(D490:D1177)</f>
        <v>1194073100.060914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SUM(D491:D1178)</f>
        <v>1194033346.060914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SUM(D492:D1179)</f>
        <v>1193997899.060914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SUM(D493:D1180)</f>
        <v>1193961225.060914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SUM(D494:D1181)</f>
        <v>1193920696.060914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SUM(D495:D1182)</f>
        <v>1193896615.060914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SUM(D496:D1183)</f>
        <v>1193874337.060914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SUM(D497:D1184)</f>
        <v>1193841761.060914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SUM(D498:D1185)</f>
        <v>1193797529.060914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SUM(D499:D1186)</f>
        <v>1193741004.060914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SUM(D500:D1187)</f>
        <v>1193679353.060914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SUM(D501:D1188)</f>
        <v>1193611868.060914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SUM(D502:D1189)</f>
        <v>1193575089.060914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SUM(D503:D1190)</f>
        <v>1193561271.060914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SUM(D504:D1191)</f>
        <v>1193525455.060914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SUM(D505:D1192)</f>
        <v>1193463874.060914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SUM(D506:D1193)</f>
        <v>1193379340.060914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SUM(D507:D1194)</f>
        <v>1193294827.060914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SUM(D508:D1195)</f>
        <v>1193193729.060914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SUM(D509:D1196)</f>
        <v>1193141831.060914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SUM(D510:D1197)</f>
        <v>1193120063.060914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SUM(D511:D1198)</f>
        <v>1193063694.060914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SUM(D512:D1199)</f>
        <v>1192958936.060914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SUM(D513:D1200)</f>
        <v>1192846657.060914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SUM(D514:D1201)</f>
        <v>1192725712.060914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SUM(D515:D1202)</f>
        <v>1192595006.060914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SUM(D516:D1203)</f>
        <v>1192526056.060914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SUM(D517:D1204)</f>
        <v>1192501666.060914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SUM(D518:D1205)</f>
        <v>1192399291.060914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SUM(D519:D1206)</f>
        <v>1192298037.060914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SUM(D520:D1207)</f>
        <v>1192153402.060914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SUM(D521:D1208)</f>
        <v>1192009865.060914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SUM(D522:D1209)</f>
        <v>1191854568.060914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SUM(D523:D1210)</f>
        <v>1191783433.060914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SUM(D524:D1211)</f>
        <v>1191752550.060914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SUM(D525:D1212)</f>
        <v>1191648853.060914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SUM(D526:D1213)</f>
        <v>1191504559.060914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SUM(D527:D1214)</f>
        <v>1191346432.060914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SUM(D528:D1215)</f>
        <v>1191191515.060914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SUM(D529:D1216)</f>
        <v>1191040407.060914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SUM(D530:D1217)</f>
        <v>1190895324.060914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SUM(D531:D1218)</f>
        <v>1190796141.060914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SUM(D532:D1219)</f>
        <v>1190685007.060914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SUM(D533:D1220)</f>
        <v>1190537388.060914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SUM(D534:D1221)</f>
        <v>1190365651.060914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SUM(D535:D1222)</f>
        <v>1190188445.060914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SUM(D536:D1223)</f>
        <v>1189998075.060914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SUM(D537:D1224)</f>
        <v>1189925290.060914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SUM(D538:D1225)</f>
        <v>1189888028.060914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SUM(D539:D1226)</f>
        <v>1189768386.060914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SUM(D540:D1227)</f>
        <v>1189609720.060914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SUM(D541:D1228)</f>
        <v>1189425300.060914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SUM(D542:D1229)</f>
        <v>1189247732.060914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SUM(D543:D1230)</f>
        <v>1189065139.060914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SUM(D544:D1231)</f>
        <v>1189006457.060914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SUM(D545:D1232)</f>
        <v>1188970871.060914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SUM(D546:D1233)</f>
        <v>1188931227.060914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SUM(D547:D1234)</f>
        <v>1188815451.060914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SUM(D548:D1235)</f>
        <v>1188657692.060914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SUM(D549:D1236)</f>
        <v>1188496944.060914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SUM(D550:D1237)</f>
        <v>1188325819.060914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SUM(D551:D1238)</f>
        <v>1188253731.060914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768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768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3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3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3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3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3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3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3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3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3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3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3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3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3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3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3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3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3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3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3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3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3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3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3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3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3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3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3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3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3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3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3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3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3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3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85" x14ac:dyDescent="0.3">
      <c r="B769" s="158">
        <f t="shared" si="1063"/>
        <v>44669</v>
      </c>
      <c r="C769" s="61"/>
      <c r="D769" s="17"/>
      <c r="E769" s="16"/>
      <c r="F769" s="16"/>
      <c r="G769" s="16"/>
      <c r="H769" s="16"/>
      <c r="I769" s="16"/>
      <c r="J769" s="436"/>
      <c r="K769" s="16"/>
      <c r="L769" s="16"/>
      <c r="M769" s="16"/>
      <c r="N769" s="16"/>
      <c r="O769" s="16"/>
      <c r="P769" s="41"/>
      <c r="Q769" s="17"/>
      <c r="R769" s="16"/>
      <c r="S769" s="60"/>
      <c r="T769" s="16"/>
      <c r="U769" s="41"/>
      <c r="V769" s="10"/>
      <c r="W769" s="34"/>
      <c r="X769" s="33"/>
      <c r="Y769" s="33"/>
      <c r="Z769" s="33"/>
      <c r="AA769" s="33"/>
      <c r="AB769" s="33"/>
      <c r="AC769" s="46"/>
      <c r="AD769" s="33"/>
      <c r="AE769" s="33"/>
      <c r="AF769" s="50"/>
      <c r="AG769" s="33"/>
      <c r="AH769" s="33"/>
      <c r="AI769" s="213"/>
      <c r="AJ769" s="50"/>
      <c r="AL769" s="23"/>
      <c r="AM769" s="24"/>
      <c r="AN769" s="24"/>
      <c r="AO769" s="24"/>
      <c r="AP769" s="24"/>
      <c r="AQ769" s="24"/>
      <c r="AR769" s="461"/>
      <c r="AS769" s="25"/>
      <c r="AT769" s="25"/>
      <c r="AU769" s="24"/>
      <c r="AV769" s="298"/>
      <c r="AW769" s="298"/>
      <c r="AX769" s="24"/>
      <c r="AY769" s="308"/>
      <c r="BA769" s="65"/>
      <c r="BB769" s="66"/>
      <c r="BC769" s="66"/>
      <c r="BD769" s="66"/>
      <c r="BE769" s="66"/>
      <c r="BF769" s="66"/>
      <c r="BG769" s="144"/>
      <c r="BH769" s="66"/>
      <c r="BI769" s="170"/>
      <c r="BJ769" s="66"/>
      <c r="BK769" s="66"/>
      <c r="BL769" s="66"/>
      <c r="BM769" s="144"/>
      <c r="BN769" s="65"/>
      <c r="BO769" s="66"/>
      <c r="BP769" s="66"/>
      <c r="BQ769" s="66"/>
      <c r="BR769" s="435"/>
      <c r="BS769" s="66"/>
      <c r="BT769" s="75"/>
      <c r="BU769" s="170"/>
      <c r="BV769" s="1"/>
      <c r="BW769" s="61"/>
      <c r="BY769" s="56">
        <f>+BY690-BY768</f>
        <v>13511733</v>
      </c>
      <c r="BZ769" s="1"/>
      <c r="CA769" s="61"/>
    </row>
    <row r="770" spans="2:85" x14ac:dyDescent="0.3">
      <c r="B770" s="158">
        <f t="shared" si="1063"/>
        <v>44670</v>
      </c>
      <c r="C770" s="61"/>
      <c r="D770" s="17"/>
      <c r="E770" s="16"/>
      <c r="F770" s="16"/>
      <c r="G770" s="16"/>
      <c r="H770" s="16"/>
      <c r="I770" s="16"/>
      <c r="J770" s="436"/>
      <c r="K770" s="16"/>
      <c r="L770" s="16"/>
      <c r="M770" s="16"/>
      <c r="N770" s="16"/>
      <c r="O770" s="16"/>
      <c r="P770" s="41"/>
      <c r="Q770" s="410"/>
      <c r="R770" s="16"/>
      <c r="S770" s="60"/>
      <c r="T770" s="16"/>
      <c r="U770" s="41"/>
      <c r="V770" s="10"/>
      <c r="W770" s="34"/>
      <c r="X770" s="33"/>
      <c r="Y770" s="33"/>
      <c r="Z770" s="33"/>
      <c r="AA770" s="33"/>
      <c r="AB770" s="33"/>
      <c r="AC770" s="46"/>
      <c r="AD770" s="33"/>
      <c r="AE770" s="33"/>
      <c r="AF770" s="50"/>
      <c r="AG770" s="33"/>
      <c r="AH770" s="33"/>
      <c r="AI770" s="213"/>
      <c r="AJ770" s="50"/>
      <c r="AK770" s="10"/>
      <c r="AL770" s="23"/>
      <c r="AM770" s="24"/>
      <c r="AN770" s="24"/>
      <c r="AO770" s="24"/>
      <c r="AP770" s="24"/>
      <c r="AQ770" s="24"/>
      <c r="AR770" s="461"/>
      <c r="AS770" s="25"/>
      <c r="AT770" s="25"/>
      <c r="AU770" s="24"/>
      <c r="AV770" s="298"/>
      <c r="AW770" s="298"/>
      <c r="AX770" s="24"/>
      <c r="AY770" s="308"/>
      <c r="AZ770" s="10"/>
      <c r="BA770" s="65"/>
      <c r="BB770" s="66"/>
      <c r="BC770" s="66"/>
      <c r="BD770" s="66"/>
      <c r="BE770" s="66"/>
      <c r="BF770" s="66"/>
      <c r="BG770" s="144"/>
      <c r="BH770" s="66"/>
      <c r="BI770" s="170"/>
      <c r="BJ770" s="66"/>
      <c r="BK770" s="66"/>
      <c r="BL770" s="66"/>
      <c r="BM770" s="144"/>
      <c r="BN770" s="65"/>
      <c r="BO770" s="66"/>
      <c r="BP770" s="66"/>
      <c r="BQ770" s="66"/>
      <c r="BR770" s="435"/>
      <c r="BS770" s="66"/>
      <c r="BT770" s="75"/>
      <c r="BU770" s="170"/>
      <c r="BV770" s="1"/>
      <c r="BW770" s="61">
        <f>+BW586+1</f>
        <v>578</v>
      </c>
      <c r="BY770" s="59">
        <f>+BY769/BY690</f>
        <v>0.74248886945318338</v>
      </c>
    </row>
    <row r="771" spans="2:85" x14ac:dyDescent="0.3">
      <c r="B771" s="158">
        <f t="shared" si="448"/>
        <v>44671</v>
      </c>
      <c r="D771" s="559"/>
      <c r="E771" s="19"/>
      <c r="F771" s="19"/>
      <c r="G771" s="19"/>
      <c r="H771" s="19"/>
      <c r="I771" s="19"/>
      <c r="J771" s="39"/>
      <c r="K771" s="19"/>
      <c r="L771" s="19"/>
      <c r="M771" s="19"/>
      <c r="N771" s="19"/>
      <c r="O771" s="19"/>
      <c r="P771" s="43"/>
      <c r="Q771" s="18"/>
      <c r="R771" s="19"/>
      <c r="S771" s="19"/>
      <c r="T771" s="19"/>
      <c r="U771" s="43"/>
      <c r="V771" s="1"/>
      <c r="W771" s="35"/>
      <c r="X771" s="36"/>
      <c r="Y771" s="36"/>
      <c r="Z771" s="36"/>
      <c r="AA771" s="36"/>
      <c r="AB771" s="36"/>
      <c r="AC771" s="47"/>
      <c r="AD771" s="36"/>
      <c r="AE771" s="36"/>
      <c r="AF771" s="51"/>
      <c r="AG771" s="36"/>
      <c r="AH771" s="36"/>
      <c r="AI771" s="36"/>
      <c r="AJ771" s="51"/>
      <c r="AK771" s="1"/>
      <c r="AL771" s="26"/>
      <c r="AM771" s="27"/>
      <c r="AN771" s="27"/>
      <c r="AO771" s="27"/>
      <c r="AP771" s="27"/>
      <c r="AQ771" s="27"/>
      <c r="AR771" s="27"/>
      <c r="AS771" s="27"/>
      <c r="AT771" s="27"/>
      <c r="AU771" s="27"/>
      <c r="AV771" s="300"/>
      <c r="AW771" s="300"/>
      <c r="AX771" s="27"/>
      <c r="AY771" s="307"/>
      <c r="AZ771" s="1"/>
      <c r="BA771" s="67"/>
      <c r="BB771" s="68"/>
      <c r="BC771" s="68"/>
      <c r="BD771" s="68"/>
      <c r="BE771" s="68"/>
      <c r="BF771" s="68"/>
      <c r="BG771" s="68"/>
      <c r="BH771" s="68"/>
      <c r="BI771" s="171"/>
      <c r="BJ771" s="68"/>
      <c r="BK771" s="68"/>
      <c r="BL771" s="68"/>
      <c r="BM771" s="68"/>
      <c r="BN771" s="67"/>
      <c r="BO771" s="68"/>
      <c r="BP771" s="68"/>
      <c r="BQ771" s="68"/>
      <c r="BR771" s="70"/>
      <c r="BS771" s="68"/>
      <c r="BT771" s="68"/>
      <c r="BU771" s="171"/>
      <c r="BV771" s="1"/>
      <c r="BW771" s="61">
        <f>+BW770+1</f>
        <v>579</v>
      </c>
    </row>
    <row r="772" spans="2:85" x14ac:dyDescent="0.3">
      <c r="B772" s="56"/>
      <c r="D772" s="1"/>
      <c r="E772" s="1"/>
      <c r="F772" s="1"/>
      <c r="G772" s="1"/>
      <c r="H772" s="59"/>
      <c r="I772" s="1"/>
      <c r="J772" s="59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59"/>
      <c r="X772" s="1"/>
      <c r="Y772" s="1"/>
      <c r="Z772" s="1"/>
      <c r="AA772" s="1"/>
      <c r="AB772" s="1"/>
      <c r="AC772" s="59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59"/>
      <c r="BD772" s="1"/>
      <c r="BE772" s="59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</row>
    <row r="773" spans="2:85" x14ac:dyDescent="0.3">
      <c r="B773" s="166" t="s">
        <v>74</v>
      </c>
      <c r="D773" s="56">
        <f>+D768</f>
        <v>7235</v>
      </c>
      <c r="E773" s="56">
        <f>+E238</f>
        <v>0</v>
      </c>
      <c r="F773" s="56">
        <f>+F238</f>
        <v>0</v>
      </c>
      <c r="G773" s="56">
        <f>+G238</f>
        <v>0</v>
      </c>
      <c r="H773" s="56">
        <f t="shared" ref="H773:BP773" si="2385">+H768</f>
        <v>72182536</v>
      </c>
      <c r="I773" s="56">
        <f t="shared" si="2385"/>
        <v>0</v>
      </c>
      <c r="J773" s="56">
        <f t="shared" si="2385"/>
        <v>1.0024204817656389E-4</v>
      </c>
      <c r="K773" s="56">
        <f t="shared" si="2385"/>
        <v>0</v>
      </c>
      <c r="L773" s="56">
        <f t="shared" si="2385"/>
        <v>0</v>
      </c>
      <c r="M773" s="56">
        <f t="shared" si="2385"/>
        <v>0</v>
      </c>
      <c r="N773" s="56">
        <f t="shared" si="2385"/>
        <v>191805</v>
      </c>
      <c r="O773" s="56">
        <f t="shared" si="2385"/>
        <v>95102.155467720688</v>
      </c>
      <c r="P773" s="56">
        <f t="shared" si="2385"/>
        <v>0</v>
      </c>
      <c r="Q773" s="56">
        <f t="shared" si="2385"/>
        <v>191805</v>
      </c>
      <c r="R773" s="56">
        <f t="shared" si="2385"/>
        <v>0</v>
      </c>
      <c r="S773" s="56">
        <f t="shared" si="2385"/>
        <v>0.13492068188138673</v>
      </c>
      <c r="T773" s="56">
        <f t="shared" si="2385"/>
        <v>0</v>
      </c>
      <c r="U773" s="56">
        <f t="shared" si="2385"/>
        <v>0</v>
      </c>
      <c r="V773" s="56">
        <f t="shared" si="2385"/>
        <v>660</v>
      </c>
      <c r="W773" s="56">
        <f t="shared" si="2385"/>
        <v>10</v>
      </c>
      <c r="X773" s="56">
        <f t="shared" si="2385"/>
        <v>4256</v>
      </c>
      <c r="Y773" s="56">
        <f t="shared" si="2385"/>
        <v>0</v>
      </c>
      <c r="Z773" s="56">
        <f t="shared" si="2385"/>
        <v>1659</v>
      </c>
      <c r="AA773" s="56">
        <f t="shared" si="2385"/>
        <v>888813</v>
      </c>
      <c r="AB773" s="56">
        <f t="shared" si="2385"/>
        <v>0</v>
      </c>
      <c r="AC773" s="56">
        <f t="shared" si="2385"/>
        <v>1.2313407774977593E-2</v>
      </c>
      <c r="AD773" s="56">
        <f t="shared" si="2385"/>
        <v>0</v>
      </c>
      <c r="AE773" s="56">
        <f t="shared" si="2385"/>
        <v>1171.0316205533597</v>
      </c>
      <c r="AF773" s="56">
        <f t="shared" si="2385"/>
        <v>0</v>
      </c>
      <c r="AG773" s="56">
        <f t="shared" si="2385"/>
        <v>0</v>
      </c>
      <c r="AH773" s="56">
        <f t="shared" si="2385"/>
        <v>0</v>
      </c>
      <c r="AI773" s="56">
        <f t="shared" si="2385"/>
        <v>0</v>
      </c>
      <c r="AJ773" s="56">
        <f t="shared" si="2385"/>
        <v>0</v>
      </c>
      <c r="AK773" s="56">
        <f t="shared" si="2385"/>
        <v>0</v>
      </c>
      <c r="AL773" s="56">
        <f t="shared" si="2385"/>
        <v>36033</v>
      </c>
      <c r="AM773" s="56">
        <f t="shared" si="2385"/>
        <v>0</v>
      </c>
      <c r="AN773" s="56">
        <f t="shared" si="2385"/>
        <v>0</v>
      </c>
      <c r="AO773" s="56">
        <f t="shared" si="2385"/>
        <v>178263</v>
      </c>
      <c r="AP773" s="56">
        <f t="shared" si="2385"/>
        <v>80202314</v>
      </c>
      <c r="AQ773" s="56">
        <f t="shared" si="2385"/>
        <v>20336656</v>
      </c>
      <c r="AR773" s="56">
        <f t="shared" si="2385"/>
        <v>4.4947825383093425E-4</v>
      </c>
      <c r="AS773" s="56">
        <f t="shared" si="2385"/>
        <v>0</v>
      </c>
      <c r="AT773" s="56">
        <f t="shared" si="2385"/>
        <v>0</v>
      </c>
      <c r="AU773" s="56">
        <f t="shared" si="2385"/>
        <v>0</v>
      </c>
      <c r="AV773" s="56">
        <f t="shared" si="2385"/>
        <v>1.1111041318914037</v>
      </c>
      <c r="AW773" s="56">
        <f t="shared" si="2385"/>
        <v>0</v>
      </c>
      <c r="AX773" s="56">
        <f t="shared" si="2385"/>
        <v>105668.3978919631</v>
      </c>
      <c r="AY773" s="56">
        <f t="shared" si="2385"/>
        <v>0</v>
      </c>
      <c r="AZ773" s="56">
        <f t="shared" si="2385"/>
        <v>0</v>
      </c>
      <c r="BA773" s="56">
        <f t="shared" si="2385"/>
        <v>114281</v>
      </c>
      <c r="BB773" s="56">
        <f t="shared" si="2385"/>
        <v>0</v>
      </c>
      <c r="BC773" s="56">
        <f t="shared" si="2385"/>
        <v>995859564</v>
      </c>
      <c r="BD773" s="56">
        <f t="shared" si="2385"/>
        <v>0</v>
      </c>
      <c r="BE773" s="56">
        <f t="shared" si="2385"/>
        <v>7235</v>
      </c>
      <c r="BF773" s="56">
        <f t="shared" si="2385"/>
        <v>0</v>
      </c>
      <c r="BG773" s="56">
        <f t="shared" si="2385"/>
        <v>6.330886149053648E-2</v>
      </c>
      <c r="BH773" s="56">
        <f t="shared" si="2385"/>
        <v>0</v>
      </c>
      <c r="BI773" s="56">
        <f t="shared" si="2385"/>
        <v>0</v>
      </c>
      <c r="BJ773" s="56">
        <f t="shared" si="2385"/>
        <v>0</v>
      </c>
      <c r="BK773" s="56">
        <f t="shared" si="2385"/>
        <v>0</v>
      </c>
      <c r="BL773" s="56">
        <f t="shared" si="2385"/>
        <v>0</v>
      </c>
      <c r="BM773" s="56">
        <f t="shared" si="2385"/>
        <v>0</v>
      </c>
      <c r="BN773" s="56">
        <f t="shared" si="2385"/>
        <v>1312067.9367588933</v>
      </c>
      <c r="BO773" s="56">
        <f t="shared" si="2385"/>
        <v>0</v>
      </c>
      <c r="BP773" s="56">
        <f t="shared" si="2385"/>
        <v>71275558</v>
      </c>
      <c r="BQ773" s="56">
        <f t="shared" ref="BQ773" si="2386">+BQ731</f>
        <v>0</v>
      </c>
      <c r="BR773" s="56"/>
      <c r="BS773" s="56"/>
      <c r="BT773" s="56"/>
      <c r="BU773" s="56">
        <f>+BU509</f>
        <v>0</v>
      </c>
      <c r="BV773" s="56">
        <f>+BV505</f>
        <v>0</v>
      </c>
      <c r="BW773" s="56"/>
      <c r="BX773" s="56"/>
      <c r="BY773" s="56"/>
      <c r="BZ773" s="56"/>
      <c r="CA773" s="56"/>
      <c r="CB773" s="56"/>
      <c r="CC773" s="56"/>
      <c r="CD773" s="56"/>
      <c r="CE773" s="61"/>
      <c r="CF773" s="61"/>
      <c r="CG773" s="145"/>
    </row>
    <row r="774" spans="2:85" x14ac:dyDescent="0.3">
      <c r="B774" t="s">
        <v>105</v>
      </c>
      <c r="D774" s="56">
        <f>+D767-D773</f>
        <v>5655</v>
      </c>
      <c r="E774" s="56">
        <f>+E237-E773</f>
        <v>0</v>
      </c>
      <c r="F774" s="56">
        <f>+F237-F773</f>
        <v>0</v>
      </c>
      <c r="G774" s="56">
        <f>+G237-G773</f>
        <v>0</v>
      </c>
      <c r="H774" s="56">
        <f t="shared" ref="H774:BP774" si="2387">+H767-H773</f>
        <v>-7235</v>
      </c>
      <c r="I774" s="56">
        <f t="shared" si="2387"/>
        <v>0</v>
      </c>
      <c r="J774" s="56">
        <f t="shared" si="2387"/>
        <v>7.8382804033543123E-5</v>
      </c>
      <c r="K774" s="56">
        <f t="shared" si="2387"/>
        <v>0</v>
      </c>
      <c r="L774" s="56">
        <f t="shared" si="2387"/>
        <v>0</v>
      </c>
      <c r="M774" s="56">
        <f t="shared" si="2387"/>
        <v>0</v>
      </c>
      <c r="N774" s="56">
        <f t="shared" si="2387"/>
        <v>2512</v>
      </c>
      <c r="O774" s="56">
        <f t="shared" si="2387"/>
        <v>115.91973016849079</v>
      </c>
      <c r="P774" s="56">
        <f t="shared" si="2387"/>
        <v>0</v>
      </c>
      <c r="Q774" s="56">
        <f t="shared" si="2387"/>
        <v>2512</v>
      </c>
      <c r="R774" s="56">
        <f t="shared" si="2387"/>
        <v>0</v>
      </c>
      <c r="S774" s="56">
        <f t="shared" si="2387"/>
        <v>3.9221447583195707E-2</v>
      </c>
      <c r="T774" s="56">
        <f t="shared" si="2387"/>
        <v>0</v>
      </c>
      <c r="U774" s="56">
        <f t="shared" si="2387"/>
        <v>0</v>
      </c>
      <c r="V774" s="56">
        <f t="shared" si="2387"/>
        <v>-1</v>
      </c>
      <c r="W774" s="56">
        <f t="shared" si="2387"/>
        <v>70</v>
      </c>
      <c r="X774" s="56">
        <f t="shared" si="2387"/>
        <v>0</v>
      </c>
      <c r="Y774" s="56">
        <f t="shared" si="2387"/>
        <v>0</v>
      </c>
      <c r="Z774" s="56">
        <f t="shared" si="2387"/>
        <v>139</v>
      </c>
      <c r="AA774" s="56">
        <f t="shared" si="2387"/>
        <v>-10</v>
      </c>
      <c r="AB774" s="56">
        <f t="shared" si="2387"/>
        <v>0</v>
      </c>
      <c r="AC774" s="56">
        <f t="shared" si="2387"/>
        <v>1.0957696629770169E-6</v>
      </c>
      <c r="AD774" s="56">
        <f t="shared" si="2387"/>
        <v>0</v>
      </c>
      <c r="AE774" s="56">
        <f t="shared" si="2387"/>
        <v>1.5317039848987406</v>
      </c>
      <c r="AF774" s="56">
        <f t="shared" si="2387"/>
        <v>0</v>
      </c>
      <c r="AG774" s="56">
        <f t="shared" si="2387"/>
        <v>0</v>
      </c>
      <c r="AH774" s="56">
        <f t="shared" si="2387"/>
        <v>0</v>
      </c>
      <c r="AI774" s="56">
        <f t="shared" si="2387"/>
        <v>0</v>
      </c>
      <c r="AJ774" s="56">
        <f t="shared" si="2387"/>
        <v>0</v>
      </c>
      <c r="AK774" s="56">
        <f t="shared" si="2387"/>
        <v>0</v>
      </c>
      <c r="AL774" s="56">
        <f t="shared" si="2387"/>
        <v>1939</v>
      </c>
      <c r="AM774" s="56">
        <f t="shared" si="2387"/>
        <v>0</v>
      </c>
      <c r="AN774" s="56">
        <f t="shared" si="2387"/>
        <v>0</v>
      </c>
      <c r="AO774" s="56">
        <f t="shared" si="2387"/>
        <v>0</v>
      </c>
      <c r="AP774" s="56">
        <f t="shared" si="2387"/>
        <v>-36033</v>
      </c>
      <c r="AQ774" s="56">
        <f t="shared" si="2387"/>
        <v>0</v>
      </c>
      <c r="AR774" s="56">
        <f t="shared" si="2387"/>
        <v>2.4411691856051352E-5</v>
      </c>
      <c r="AS774" s="56">
        <f t="shared" si="2387"/>
        <v>0</v>
      </c>
      <c r="AT774" s="56">
        <f t="shared" si="2387"/>
        <v>0</v>
      </c>
      <c r="AU774" s="56">
        <f t="shared" si="2387"/>
        <v>0</v>
      </c>
      <c r="AV774" s="56">
        <f t="shared" si="2387"/>
        <v>-3.878634549201454E-4</v>
      </c>
      <c r="AW774" s="56">
        <f t="shared" si="2387"/>
        <v>0</v>
      </c>
      <c r="AX774" s="56">
        <f t="shared" si="2387"/>
        <v>91.867279540849268</v>
      </c>
      <c r="AY774" s="56">
        <f t="shared" si="2387"/>
        <v>0</v>
      </c>
      <c r="AZ774" s="56">
        <f t="shared" si="2387"/>
        <v>0</v>
      </c>
      <c r="BA774" s="56">
        <f t="shared" si="2387"/>
        <v>54620</v>
      </c>
      <c r="BB774" s="56">
        <f t="shared" si="2387"/>
        <v>0</v>
      </c>
      <c r="BC774" s="56">
        <f t="shared" si="2387"/>
        <v>-114281</v>
      </c>
      <c r="BD774" s="56">
        <f t="shared" si="2387"/>
        <v>0</v>
      </c>
      <c r="BE774" s="56">
        <f t="shared" si="2387"/>
        <v>5655</v>
      </c>
      <c r="BF774" s="56">
        <f t="shared" si="2387"/>
        <v>0</v>
      </c>
      <c r="BG774" s="56">
        <f t="shared" si="2387"/>
        <v>1.3008034205758981E-2</v>
      </c>
      <c r="BH774" s="56">
        <f t="shared" si="2387"/>
        <v>0</v>
      </c>
      <c r="BI774" s="56">
        <f t="shared" si="2387"/>
        <v>0</v>
      </c>
      <c r="BJ774" s="56">
        <f t="shared" si="2387"/>
        <v>0</v>
      </c>
      <c r="BK774" s="56">
        <f t="shared" si="2387"/>
        <v>0</v>
      </c>
      <c r="BL774" s="56">
        <f t="shared" si="2387"/>
        <v>0</v>
      </c>
      <c r="BM774" s="56">
        <f t="shared" si="2387"/>
        <v>0</v>
      </c>
      <c r="BN774" s="56">
        <f t="shared" si="2387"/>
        <v>1580.1938479668461</v>
      </c>
      <c r="BO774" s="56">
        <f t="shared" si="2387"/>
        <v>0</v>
      </c>
      <c r="BP774" s="56">
        <f t="shared" si="2387"/>
        <v>-7235</v>
      </c>
      <c r="BQ774" s="56">
        <f t="shared" ref="BQ774" si="2388">+BQ730-BQ773</f>
        <v>0</v>
      </c>
      <c r="BR774" s="56"/>
      <c r="BS774" s="56"/>
      <c r="BT774" s="56"/>
      <c r="BU774" s="56">
        <f>+BU508-BU773</f>
        <v>0</v>
      </c>
      <c r="BV774" s="56">
        <f>+BV504-BV773</f>
        <v>0</v>
      </c>
      <c r="BW774" s="56"/>
      <c r="BX774" s="56"/>
      <c r="BY774" s="56"/>
      <c r="BZ774" s="56"/>
      <c r="CA774" s="56"/>
      <c r="CB774" s="56"/>
      <c r="CC774" s="56"/>
      <c r="CD774" s="56"/>
      <c r="CE774" s="61"/>
      <c r="CF774" s="61"/>
      <c r="CG774" s="105"/>
    </row>
    <row r="775" spans="2:85" x14ac:dyDescent="0.3">
      <c r="B775" s="56"/>
      <c r="D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10"/>
      <c r="BT775" s="10"/>
      <c r="BU775" s="10"/>
      <c r="BV775" s="10"/>
      <c r="BW775" s="10"/>
      <c r="BX775" s="10"/>
      <c r="BY775" s="10"/>
      <c r="BZ775" s="10"/>
      <c r="CA775" s="10"/>
      <c r="CB775" s="61"/>
      <c r="CC775" s="105"/>
      <c r="CD775" s="105"/>
      <c r="CE775" s="105"/>
      <c r="CF775" s="105"/>
    </row>
    <row r="776" spans="2:85" x14ac:dyDescent="0.3">
      <c r="B776" s="56"/>
      <c r="D776" s="56">
        <f>SUM(D297:D677)</f>
        <v>40188841</v>
      </c>
      <c r="H776" s="1"/>
      <c r="N776" s="145">
        <f>+N684-N712</f>
        <v>3272725</v>
      </c>
      <c r="O776" s="1"/>
      <c r="W776" s="56">
        <f>SUM(W297:W677)</f>
        <v>434376</v>
      </c>
      <c r="AA776" s="59"/>
      <c r="BA776" s="59"/>
      <c r="BC776" s="56"/>
      <c r="BE776" s="59"/>
      <c r="BJ776" s="61"/>
      <c r="BK776" s="10">
        <f>+BK187</f>
        <v>4928581</v>
      </c>
      <c r="BL776" s="61"/>
      <c r="BM776" s="61"/>
      <c r="BN776" s="61"/>
      <c r="BO776" s="61"/>
      <c r="BP776" s="61"/>
      <c r="BQ776" s="61"/>
      <c r="BR776" s="61"/>
      <c r="BS776" s="10"/>
      <c r="BT776" s="10"/>
    </row>
    <row r="777" spans="2:85" x14ac:dyDescent="0.3">
      <c r="B777" s="56"/>
      <c r="D777" s="56"/>
      <c r="H777" s="56"/>
      <c r="N777" s="231"/>
      <c r="W777" s="56"/>
      <c r="AA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56"/>
      <c r="AU777" t="s">
        <v>161</v>
      </c>
      <c r="BC777" s="56"/>
      <c r="BE777" s="59"/>
      <c r="BH777" s="96"/>
      <c r="BI777" s="96"/>
      <c r="BJ777" s="96"/>
      <c r="BK777" s="493"/>
      <c r="BL777" s="96"/>
      <c r="BM777" s="96"/>
      <c r="BN777" s="96"/>
      <c r="BO777" s="96"/>
      <c r="BP777" s="96"/>
      <c r="BQ777" s="96"/>
      <c r="BR777" s="78"/>
      <c r="BS777" s="1"/>
      <c r="BT777" s="1"/>
    </row>
    <row r="778" spans="2:85" x14ac:dyDescent="0.3">
      <c r="D778" s="1"/>
      <c r="E778" s="111" t="s">
        <v>26</v>
      </c>
      <c r="F778" s="112"/>
      <c r="H778" s="112" t="s">
        <v>59</v>
      </c>
      <c r="I778" s="104"/>
      <c r="J778" s="104"/>
      <c r="K778" s="61"/>
      <c r="L778" s="10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BA778" s="56">
        <f>SUM(BA664:BA677)</f>
        <v>44881345</v>
      </c>
      <c r="BC778" s="56"/>
      <c r="BE778" s="56">
        <f>SUM(BE664:BE677)</f>
        <v>9000128</v>
      </c>
      <c r="BG778" s="231">
        <f>+BE778/BA778</f>
        <v>0.20053160171559029</v>
      </c>
      <c r="BH778" s="96"/>
      <c r="BI778" s="96"/>
      <c r="BJ778" s="96"/>
      <c r="BK778" s="493">
        <f>+BK194-BK773</f>
        <v>5763109</v>
      </c>
      <c r="BL778" s="96"/>
      <c r="BM778" s="96"/>
      <c r="BN778" s="96"/>
      <c r="BO778" s="96"/>
      <c r="BP778" s="96"/>
      <c r="BQ778" s="96"/>
      <c r="BR778" s="78"/>
      <c r="BS778" s="1"/>
      <c r="BT778" s="1"/>
    </row>
    <row r="779" spans="2:85" x14ac:dyDescent="0.3">
      <c r="B779" s="56"/>
      <c r="D779" s="1"/>
      <c r="E779" s="111" t="s">
        <v>38</v>
      </c>
      <c r="F779" s="112"/>
      <c r="H779" s="112" t="s">
        <v>40</v>
      </c>
      <c r="I779" s="10"/>
      <c r="J779" s="10"/>
      <c r="K779" s="61"/>
      <c r="L779" s="10"/>
      <c r="AD779" s="1"/>
      <c r="AE779" s="1"/>
      <c r="AF779" s="1"/>
      <c r="AG779" s="1"/>
      <c r="AH779" s="1"/>
      <c r="AI779" s="1">
        <f>SUM(W213:W243)</f>
        <v>25465</v>
      </c>
      <c r="AJ779" s="1"/>
      <c r="AK779" s="1"/>
      <c r="AL779" s="1" t="s">
        <v>17</v>
      </c>
      <c r="AM779" s="1"/>
      <c r="AN779" s="1"/>
      <c r="AO779" s="1"/>
      <c r="BC779" s="56"/>
      <c r="BE779" s="59"/>
      <c r="BH779" s="97"/>
      <c r="BI779" s="97"/>
      <c r="BJ779" s="97"/>
      <c r="BK779" s="493">
        <f>+BK187-BK773</f>
        <v>4928581</v>
      </c>
      <c r="BL779" s="97"/>
      <c r="BM779" s="97"/>
      <c r="BN779" s="97"/>
      <c r="BO779" s="97"/>
      <c r="BP779" s="97"/>
      <c r="BQ779" s="97"/>
      <c r="BR779" s="78"/>
      <c r="BS779" s="1"/>
      <c r="BT779" s="1"/>
    </row>
    <row r="780" spans="2:85" x14ac:dyDescent="0.3">
      <c r="B780" s="231"/>
      <c r="D780" s="1"/>
      <c r="E780" s="111" t="s">
        <v>45</v>
      </c>
      <c r="F780" s="112"/>
      <c r="H780" s="112" t="s">
        <v>55</v>
      </c>
      <c r="I780" s="10"/>
      <c r="J780" s="10"/>
      <c r="K780" s="61"/>
      <c r="L780" s="10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BC780" s="56"/>
      <c r="BE780" s="59"/>
      <c r="BH780" s="97"/>
      <c r="BI780" s="97"/>
      <c r="BJ780" s="97"/>
      <c r="BK780" s="493"/>
      <c r="BL780" s="97"/>
      <c r="BM780" s="97"/>
      <c r="BN780" s="97"/>
      <c r="BO780" s="97"/>
      <c r="BP780" s="97"/>
      <c r="BQ780" s="97"/>
      <c r="BR780" s="78"/>
      <c r="BS780" s="1"/>
      <c r="BT780" s="1"/>
    </row>
    <row r="781" spans="2:85" x14ac:dyDescent="0.3">
      <c r="D781" s="1"/>
      <c r="E781" s="111" t="s">
        <v>60</v>
      </c>
      <c r="F781" s="61"/>
      <c r="H781" s="81" t="s">
        <v>135</v>
      </c>
      <c r="I781" s="61"/>
      <c r="J781" s="61"/>
      <c r="K781" s="61"/>
      <c r="L781" s="6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BH781" s="97"/>
      <c r="BI781" s="97"/>
      <c r="BJ781" s="97"/>
      <c r="BK781" s="496"/>
      <c r="BL781" s="97"/>
      <c r="BM781" s="97"/>
      <c r="BN781" s="97"/>
      <c r="BO781" s="97"/>
      <c r="BP781" s="97"/>
      <c r="BQ781" s="97"/>
      <c r="BR781" s="78"/>
      <c r="BS781" s="1"/>
      <c r="BT781" s="1"/>
    </row>
    <row r="782" spans="2:85" x14ac:dyDescent="0.3">
      <c r="E782" s="111" t="s">
        <v>136</v>
      </c>
      <c r="H782" s="81" t="s">
        <v>137</v>
      </c>
      <c r="AD782" s="1"/>
      <c r="AE782" s="1"/>
      <c r="AF782" s="1"/>
      <c r="AG782" s="1"/>
      <c r="AH782" s="1"/>
      <c r="AI782" s="1"/>
      <c r="BD782" s="78"/>
      <c r="BE782" s="78"/>
      <c r="BF782" s="78"/>
      <c r="BG782" s="78"/>
      <c r="BH782" s="78"/>
      <c r="BI782" s="78"/>
      <c r="BJ782" s="78"/>
      <c r="BK782" s="494"/>
      <c r="BL782" s="78"/>
      <c r="BM782" s="78"/>
      <c r="BN782" s="78"/>
      <c r="BO782" s="78"/>
      <c r="BP782" s="78"/>
      <c r="BQ782" s="78"/>
      <c r="BR782" s="78"/>
      <c r="BS782" s="1"/>
      <c r="BT782" s="1"/>
    </row>
    <row r="783" spans="2:85" x14ac:dyDescent="0.3">
      <c r="B783" s="56"/>
      <c r="AD783" s="1"/>
      <c r="AE783" s="1"/>
      <c r="AF783" s="1"/>
      <c r="AG783" s="1"/>
      <c r="AH783" s="1"/>
      <c r="AI783" s="1"/>
      <c r="BA783" s="545">
        <v>157602857</v>
      </c>
      <c r="BK783" s="495"/>
    </row>
    <row r="784" spans="2:85" ht="15" thickBot="1" x14ac:dyDescent="0.35">
      <c r="D784" s="56">
        <f>SUM(D363:D369)</f>
        <v>378583</v>
      </c>
      <c r="AD784" s="1"/>
      <c r="AE784" s="507"/>
      <c r="AF784" s="547"/>
      <c r="AG784" s="507"/>
      <c r="AH784" s="507"/>
      <c r="AI784" s="507"/>
      <c r="AJ784" s="500"/>
      <c r="AK784" s="500"/>
      <c r="AL784" s="500"/>
      <c r="AM784" s="500"/>
      <c r="AN784" s="500"/>
      <c r="AO784" s="500"/>
      <c r="AP784" s="500"/>
      <c r="AQ784" s="500"/>
      <c r="AR784" s="500"/>
      <c r="AS784" s="500"/>
      <c r="AT784" s="500"/>
      <c r="AU784" s="500"/>
      <c r="AV784" s="500"/>
      <c r="AW784" s="500"/>
      <c r="AX784" s="500"/>
      <c r="AZ784" s="106"/>
      <c r="BA784" s="106"/>
      <c r="BB784" s="106"/>
      <c r="BC784" s="106"/>
      <c r="BK784" s="1"/>
    </row>
    <row r="785" spans="2:87" x14ac:dyDescent="0.3">
      <c r="D785" s="531">
        <f>SUM(D356:D362)</f>
        <v>417052</v>
      </c>
      <c r="J785" s="486"/>
      <c r="V785" s="106"/>
      <c r="AA785" s="56"/>
      <c r="AD785" s="1"/>
      <c r="AE785" s="507"/>
      <c r="AF785" s="546"/>
      <c r="AG785" s="1"/>
      <c r="AH785" s="1"/>
      <c r="AI785" s="485"/>
      <c r="AJ785" s="464"/>
      <c r="AK785" s="465"/>
      <c r="AL785" s="465"/>
      <c r="AM785" s="465"/>
      <c r="AN785" s="465"/>
      <c r="AO785" s="465"/>
      <c r="AP785" s="465"/>
      <c r="AQ785" s="465"/>
      <c r="AR785" s="465"/>
      <c r="AS785" s="465"/>
      <c r="AT785" s="465"/>
      <c r="AU785" s="465"/>
      <c r="AV785" s="465"/>
      <c r="AW785" s="466"/>
      <c r="AX785" s="500"/>
      <c r="AZ785" s="106"/>
      <c r="BA785" s="77"/>
      <c r="BB785" s="106"/>
      <c r="BC785" s="106"/>
      <c r="BK785" s="56"/>
    </row>
    <row r="786" spans="2:87" x14ac:dyDescent="0.3">
      <c r="D786" s="1"/>
      <c r="J786" s="214"/>
      <c r="AD786" s="1"/>
      <c r="AE786" s="507"/>
      <c r="AF786" s="546"/>
      <c r="AG786" s="1"/>
      <c r="AH786" s="1"/>
      <c r="AI786" s="485"/>
      <c r="AJ786" s="467"/>
      <c r="AK786" s="608" t="s">
        <v>142</v>
      </c>
      <c r="AL786" s="608"/>
      <c r="AM786" s="608"/>
      <c r="AN786" s="608"/>
      <c r="AO786" s="608"/>
      <c r="AP786" s="608"/>
      <c r="AQ786" s="608"/>
      <c r="AR786" s="608"/>
      <c r="AS786" s="608"/>
      <c r="AT786" s="608"/>
      <c r="AU786" s="608"/>
      <c r="AV786" s="608"/>
      <c r="AW786" s="468"/>
      <c r="AX786" s="500"/>
      <c r="AZ786" s="106"/>
      <c r="BA786" s="106"/>
      <c r="BB786" s="106"/>
      <c r="BC786" s="106"/>
    </row>
    <row r="787" spans="2:87" ht="15.6" x14ac:dyDescent="0.3">
      <c r="D787" s="1">
        <v>331000000</v>
      </c>
      <c r="H787" s="235">
        <f>+H269/D787</f>
        <v>4.5635842900302113E-2</v>
      </c>
      <c r="J787" s="57"/>
      <c r="AD787" s="1"/>
      <c r="AE787" s="507"/>
      <c r="AF787" s="546"/>
      <c r="AG787" s="1"/>
      <c r="AH787" s="1"/>
      <c r="AI787" s="485"/>
      <c r="AJ787" s="467"/>
      <c r="AK787" s="608" t="s">
        <v>141</v>
      </c>
      <c r="AL787" s="608"/>
      <c r="AM787" s="608"/>
      <c r="AN787" s="608"/>
      <c r="AO787" s="473"/>
      <c r="AP787" s="474" t="s">
        <v>20</v>
      </c>
      <c r="AQ787" s="473"/>
      <c r="AR787" s="474" t="s">
        <v>4</v>
      </c>
      <c r="AS787" s="475"/>
      <c r="AT787" s="475"/>
      <c r="AU787" s="475"/>
      <c r="AV787" s="479" t="s">
        <v>10</v>
      </c>
      <c r="AW787" s="468"/>
      <c r="AX787" s="500"/>
      <c r="AZ787" s="106"/>
      <c r="BA787" s="106"/>
      <c r="BB787" s="106"/>
      <c r="BC787" s="106"/>
    </row>
    <row r="788" spans="2:87" ht="15.6" x14ac:dyDescent="0.3">
      <c r="H788" s="235">
        <f>+AA269/H269</f>
        <v>1.9000541790705667E-2</v>
      </c>
      <c r="AD788" s="1"/>
      <c r="AE788" s="507"/>
      <c r="AF788" s="546"/>
      <c r="AG788" s="1"/>
      <c r="AH788" s="1"/>
      <c r="AI788" s="485"/>
      <c r="AJ788" s="467"/>
      <c r="AK788" s="623" t="s">
        <v>138</v>
      </c>
      <c r="AL788" s="623"/>
      <c r="AM788" s="623"/>
      <c r="AN788" s="623"/>
      <c r="AO788" s="473"/>
      <c r="AP788" s="476">
        <f>+AH50</f>
        <v>898992</v>
      </c>
      <c r="AQ788" s="477"/>
      <c r="AR788" s="476">
        <f>+AH51</f>
        <v>55687</v>
      </c>
      <c r="AS788" s="478"/>
      <c r="AT788" s="478"/>
      <c r="AU788" s="478"/>
      <c r="AV788" s="491">
        <f t="shared" ref="AV788:AV794" si="2389">+AR788/AP788</f>
        <v>6.194382152455194E-2</v>
      </c>
      <c r="AW788" s="468"/>
      <c r="AX788" s="500"/>
      <c r="AZ788" s="106"/>
      <c r="BA788" s="77"/>
      <c r="BB788" s="106"/>
      <c r="BC788" s="106"/>
    </row>
    <row r="789" spans="2:87" ht="15.6" x14ac:dyDescent="0.3">
      <c r="D789" s="235"/>
      <c r="AD789" s="1"/>
      <c r="AE789" s="507"/>
      <c r="AF789" s="546"/>
      <c r="AG789" s="1"/>
      <c r="AH789" s="1"/>
      <c r="AI789" s="485"/>
      <c r="AJ789" s="467"/>
      <c r="AK789" s="624" t="s">
        <v>139</v>
      </c>
      <c r="AL789" s="625"/>
      <c r="AM789" s="625"/>
      <c r="AN789" s="625"/>
      <c r="AO789" s="64"/>
      <c r="AP789" s="469">
        <f>+AG83</f>
        <v>742147</v>
      </c>
      <c r="AQ789" s="64"/>
      <c r="AR789" s="469">
        <f>+AG84</f>
        <v>42339</v>
      </c>
      <c r="AS789" s="64"/>
      <c r="AT789" s="64"/>
      <c r="AU789" s="64"/>
      <c r="AV789" s="489">
        <f t="shared" si="2389"/>
        <v>5.7049344671608188E-2</v>
      </c>
      <c r="AW789" s="468"/>
      <c r="AX789" s="500"/>
      <c r="AZ789" s="106"/>
      <c r="BA789" s="77"/>
      <c r="BB789" s="106"/>
      <c r="BC789" s="106"/>
    </row>
    <row r="790" spans="2:87" ht="15.6" x14ac:dyDescent="0.3">
      <c r="AD790" s="1"/>
      <c r="AE790" s="507"/>
      <c r="AF790" s="546"/>
      <c r="AG790" s="1"/>
      <c r="AH790" s="1"/>
      <c r="AI790" s="485"/>
      <c r="AJ790" s="467"/>
      <c r="AK790" s="625" t="s">
        <v>140</v>
      </c>
      <c r="AL790" s="625"/>
      <c r="AM790" s="625"/>
      <c r="AN790" s="625"/>
      <c r="AO790" s="64"/>
      <c r="AP790" s="469">
        <f>+AH113</f>
        <v>869627</v>
      </c>
      <c r="AQ790" s="64"/>
      <c r="AR790" s="469">
        <f>+AH114</f>
        <v>21252</v>
      </c>
      <c r="AS790" s="64"/>
      <c r="AT790" s="64"/>
      <c r="AU790" s="64"/>
      <c r="AV790" s="489">
        <f t="shared" si="2389"/>
        <v>2.4438063675575852E-2</v>
      </c>
      <c r="AW790" s="468"/>
      <c r="AX790" s="500"/>
      <c r="AZ790" s="106"/>
      <c r="BA790" s="106"/>
      <c r="BB790" s="106"/>
      <c r="BC790" s="106"/>
    </row>
    <row r="791" spans="2:87" ht="15.6" x14ac:dyDescent="0.3">
      <c r="D791" s="428"/>
      <c r="AD791" s="1"/>
      <c r="AE791" s="507"/>
      <c r="AF791" s="546"/>
      <c r="AG791" s="1"/>
      <c r="AH791" s="1"/>
      <c r="AI791" s="485"/>
      <c r="AJ791" s="467"/>
      <c r="AK791" s="625" t="s">
        <v>143</v>
      </c>
      <c r="AL791" s="625"/>
      <c r="AM791" s="625"/>
      <c r="AN791" s="625"/>
      <c r="AO791" s="64"/>
      <c r="AP791" s="469">
        <f>+AG797</f>
        <v>1970617</v>
      </c>
      <c r="AQ791" s="64"/>
      <c r="AR791" s="469">
        <f>+AG799</f>
        <v>25901</v>
      </c>
      <c r="AS791" s="64"/>
      <c r="AT791" s="64"/>
      <c r="AU791" s="64"/>
      <c r="AV791" s="489">
        <f t="shared" si="2389"/>
        <v>1.3143599187462607E-2</v>
      </c>
      <c r="AW791" s="468"/>
      <c r="AX791" s="500"/>
    </row>
    <row r="792" spans="2:87" ht="15.6" x14ac:dyDescent="0.3">
      <c r="D792" s="428"/>
      <c r="AD792" s="1"/>
      <c r="AE792" s="507"/>
      <c r="AF792" s="546"/>
      <c r="AG792" s="1"/>
      <c r="AH792" s="1"/>
      <c r="AI792" s="485"/>
      <c r="AJ792" s="467"/>
      <c r="AK792" s="543"/>
      <c r="AL792" s="543" t="s">
        <v>151</v>
      </c>
      <c r="AM792" s="543"/>
      <c r="AN792" s="543"/>
      <c r="AO792" s="64"/>
      <c r="AP792" s="469">
        <f>SUM(D144:D174)</f>
        <v>1493931</v>
      </c>
      <c r="AQ792" s="64"/>
      <c r="AR792" s="469">
        <f>SUM(W144:W174)</f>
        <v>30354</v>
      </c>
      <c r="AS792" s="64"/>
      <c r="AT792" s="64"/>
      <c r="AU792" s="64"/>
      <c r="AV792" s="489">
        <f t="shared" si="2389"/>
        <v>2.0318207467413155E-2</v>
      </c>
      <c r="AW792" s="468"/>
      <c r="AX792" s="500"/>
    </row>
    <row r="793" spans="2:87" ht="15.6" x14ac:dyDescent="0.3">
      <c r="D793" s="428"/>
      <c r="AD793" s="1"/>
      <c r="AE793" s="507"/>
      <c r="AF793" s="546"/>
      <c r="AG793" s="1"/>
      <c r="AH793" s="1"/>
      <c r="AI793" s="485"/>
      <c r="AJ793" s="467"/>
      <c r="AK793" s="543"/>
      <c r="AL793" s="543" t="s">
        <v>152</v>
      </c>
      <c r="AM793" s="543"/>
      <c r="AN793" s="543"/>
      <c r="AO793" s="64"/>
      <c r="AP793" s="469">
        <f>SUM(D175:D204)</f>
        <v>1202331</v>
      </c>
      <c r="AQ793" s="64"/>
      <c r="AR793" s="544">
        <f>SUM(W175:W204)</f>
        <v>24042</v>
      </c>
      <c r="AS793" s="64"/>
      <c r="AT793" s="64"/>
      <c r="AU793" s="64"/>
      <c r="AV793" s="489">
        <f t="shared" si="2389"/>
        <v>1.9996157464125936E-2</v>
      </c>
      <c r="AW793" s="468"/>
      <c r="AX793" s="500"/>
    </row>
    <row r="794" spans="2:87" ht="15.6" x14ac:dyDescent="0.3">
      <c r="D794" s="428"/>
      <c r="AD794" s="1"/>
      <c r="AE794" s="507"/>
      <c r="AF794" s="546"/>
      <c r="AG794" s="1"/>
      <c r="AH794" s="1"/>
      <c r="AI794" s="485"/>
      <c r="AJ794" s="467"/>
      <c r="AK794" s="543"/>
      <c r="AL794" s="543" t="s">
        <v>153</v>
      </c>
      <c r="AM794" s="543"/>
      <c r="AN794" s="543"/>
      <c r="AO794" s="64"/>
      <c r="AP794" s="469">
        <f>SUM(D205:D230)</f>
        <v>1470960</v>
      </c>
      <c r="AQ794" s="64"/>
      <c r="AR794" s="469">
        <f>SUM(W205:W235)</f>
        <v>24156</v>
      </c>
      <c r="AS794" s="64"/>
      <c r="AT794" s="64"/>
      <c r="AU794" s="64"/>
      <c r="AV794" s="489">
        <f t="shared" si="2389"/>
        <v>1.6421928536465982E-2</v>
      </c>
      <c r="AW794" s="468"/>
      <c r="AX794" s="500"/>
      <c r="BA794" s="486">
        <f>+AV788-AV794</f>
        <v>4.5521892988085955E-2</v>
      </c>
    </row>
    <row r="795" spans="2:87" ht="15" thickBot="1" x14ac:dyDescent="0.35">
      <c r="B795" s="427"/>
      <c r="D795" s="235"/>
      <c r="AD795" s="1"/>
      <c r="AE795" s="507"/>
      <c r="AF795" s="546"/>
      <c r="AG795" s="1"/>
      <c r="AH795" s="1"/>
      <c r="AI795" s="485"/>
      <c r="AJ795" s="467"/>
      <c r="AK795" s="480"/>
      <c r="AL795" s="480"/>
      <c r="AM795" s="480"/>
      <c r="AN795" s="480"/>
      <c r="AO795" s="481"/>
      <c r="AP795" s="482"/>
      <c r="AQ795" s="481"/>
      <c r="AR795" s="482"/>
      <c r="AS795" s="481"/>
      <c r="AT795" s="481"/>
      <c r="AU795" s="481"/>
      <c r="AV795" s="483"/>
      <c r="AW795" s="468"/>
      <c r="AX795" s="500"/>
      <c r="BA795">
        <f>+BA794/AV788</f>
        <v>0.73488996751747038</v>
      </c>
    </row>
    <row r="796" spans="2:87" ht="15.6" x14ac:dyDescent="0.3">
      <c r="B796" s="427"/>
      <c r="D796" s="235"/>
      <c r="AD796" s="1"/>
      <c r="AE796" s="507"/>
      <c r="AF796" s="546"/>
      <c r="AG796" s="1"/>
      <c r="AH796" s="1"/>
      <c r="AI796" s="485"/>
      <c r="AJ796" s="467"/>
      <c r="AK796" s="623" t="s">
        <v>138</v>
      </c>
      <c r="AL796" s="623"/>
      <c r="AM796" s="623"/>
      <c r="AN796" s="623"/>
      <c r="AO796" s="64"/>
      <c r="AP796" s="469"/>
      <c r="AQ796" s="64"/>
      <c r="AR796" s="469">
        <f>+AR788</f>
        <v>55687</v>
      </c>
      <c r="AS796" s="64"/>
      <c r="AT796" s="64"/>
      <c r="AU796" s="64"/>
      <c r="AV796" s="144"/>
      <c r="AW796" s="468"/>
      <c r="AX796" s="500"/>
    </row>
    <row r="797" spans="2:87" ht="15.6" x14ac:dyDescent="0.3">
      <c r="B797" s="427"/>
      <c r="D797" s="235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10"/>
      <c r="AE797" s="507"/>
      <c r="AF797" s="546"/>
      <c r="AG797" s="33">
        <f>SUM(D113:D143)</f>
        <v>1970617</v>
      </c>
      <c r="AH797" s="1"/>
      <c r="AI797" s="485"/>
      <c r="AJ797" s="467"/>
      <c r="AK797" s="609" t="s">
        <v>153</v>
      </c>
      <c r="AL797" s="609"/>
      <c r="AM797" s="609"/>
      <c r="AN797" s="609"/>
      <c r="AO797" s="64"/>
      <c r="AP797" s="469"/>
      <c r="AQ797" s="64"/>
      <c r="AR797" s="469">
        <f>+AR794</f>
        <v>24156</v>
      </c>
      <c r="AS797" s="64"/>
      <c r="AT797" s="64"/>
      <c r="AU797" s="64"/>
      <c r="AV797" s="144"/>
      <c r="AW797" s="468"/>
      <c r="AX797" s="500"/>
    </row>
    <row r="798" spans="2:87" ht="15.6" x14ac:dyDescent="0.3">
      <c r="B798" s="427"/>
      <c r="D798" s="235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10"/>
      <c r="AE798" s="507"/>
      <c r="AF798" s="546"/>
      <c r="AG798" s="33">
        <f>SUM(W125:W138)</f>
        <v>12117</v>
      </c>
      <c r="AH798" s="1"/>
      <c r="AI798" s="485"/>
      <c r="AJ798" s="467"/>
      <c r="AK798" s="63"/>
      <c r="AL798" s="497" t="s">
        <v>3</v>
      </c>
      <c r="AM798" s="63"/>
      <c r="AN798" s="63"/>
      <c r="AO798" s="64"/>
      <c r="AP798" s="469"/>
      <c r="AQ798" s="64"/>
      <c r="AR798" s="469">
        <f>+AR796-AR797</f>
        <v>31531</v>
      </c>
      <c r="AS798" s="64"/>
      <c r="AT798" s="64"/>
      <c r="AU798" s="64"/>
      <c r="AV798" s="484">
        <f>+AR798/AR796</f>
        <v>0.5662183274372834</v>
      </c>
      <c r="AW798" s="468"/>
      <c r="AX798" s="500"/>
    </row>
    <row r="799" spans="2:87" ht="15" thickBot="1" x14ac:dyDescent="0.35">
      <c r="D799" s="427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10"/>
      <c r="AE799" s="507"/>
      <c r="AF799" s="548"/>
      <c r="AG799" s="33">
        <f>SUM(W113:W143)</f>
        <v>25901</v>
      </c>
      <c r="AH799" s="1"/>
      <c r="AI799" s="485"/>
      <c r="AJ799" s="470"/>
      <c r="AK799" s="471"/>
      <c r="AL799" s="471"/>
      <c r="AM799" s="471"/>
      <c r="AN799" s="471"/>
      <c r="AO799" s="471"/>
      <c r="AP799" s="471"/>
      <c r="AQ799" s="471"/>
      <c r="AR799" s="471"/>
      <c r="AS799" s="471"/>
      <c r="AT799" s="471"/>
      <c r="AU799" s="471"/>
      <c r="AV799" s="471"/>
      <c r="AW799" s="472"/>
      <c r="AX799" s="500"/>
      <c r="BD799" s="78"/>
      <c r="BE799" s="78"/>
      <c r="BF799" s="78"/>
      <c r="BG799" s="78"/>
      <c r="BH799" s="78"/>
      <c r="BI799" s="78"/>
      <c r="BJ799" s="78"/>
      <c r="BK799" s="78"/>
      <c r="BL799" s="78"/>
      <c r="BM799" s="78"/>
      <c r="BN799" s="78"/>
      <c r="BO799" s="78"/>
      <c r="BP799" s="78"/>
      <c r="BQ799" s="78"/>
      <c r="BR799" s="78"/>
      <c r="BS799" s="1"/>
      <c r="BT799" s="1"/>
      <c r="BU799" s="1"/>
      <c r="BV799" s="1"/>
      <c r="BW799" s="78"/>
      <c r="BX799" s="78"/>
      <c r="BY799" s="78"/>
      <c r="BZ799" s="78"/>
      <c r="CA799" s="78"/>
      <c r="CB799" s="78"/>
      <c r="CC799" s="78"/>
      <c r="CD799" s="78"/>
      <c r="CE799" s="78"/>
      <c r="CF799" s="78"/>
      <c r="CG799" s="78"/>
      <c r="CH799" s="78"/>
      <c r="CI799" s="78"/>
    </row>
    <row r="800" spans="2:87" x14ac:dyDescent="0.3"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10"/>
      <c r="AE800" s="507"/>
      <c r="AF800" s="507"/>
      <c r="AG800" s="507"/>
      <c r="AH800" s="507"/>
      <c r="AI800" s="507"/>
      <c r="AJ800" s="500"/>
      <c r="AK800" s="500"/>
      <c r="AL800" s="500"/>
      <c r="AM800" s="500"/>
      <c r="AN800" s="500"/>
      <c r="AO800" s="500"/>
      <c r="AP800" s="500"/>
      <c r="AQ800" s="500"/>
      <c r="AR800" s="500"/>
      <c r="AS800" s="500"/>
      <c r="AT800" s="500"/>
      <c r="AU800" s="500"/>
      <c r="AV800" s="500"/>
      <c r="AW800" s="500"/>
      <c r="AX800" s="500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77"/>
      <c r="BX800" s="77"/>
      <c r="BY800" s="77"/>
      <c r="BZ800" s="77"/>
      <c r="CA800" s="109"/>
      <c r="CB800" s="1"/>
      <c r="CC800" s="1"/>
      <c r="CD800" s="1"/>
      <c r="CE800" s="1"/>
      <c r="CF800" s="1"/>
      <c r="CG800" s="1"/>
      <c r="CH800" s="1"/>
      <c r="CI800" s="1"/>
    </row>
    <row r="801" spans="4:87" x14ac:dyDescent="0.3">
      <c r="D801">
        <v>10</v>
      </c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10"/>
      <c r="AE801" s="10"/>
      <c r="AF801" s="10"/>
      <c r="AG801" s="10"/>
      <c r="AH801" s="10"/>
      <c r="AI801" s="10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77"/>
      <c r="BX801" s="77"/>
      <c r="BY801" s="77"/>
      <c r="BZ801" s="77"/>
      <c r="CA801" s="77"/>
      <c r="CB801" s="1"/>
      <c r="CC801" s="1"/>
      <c r="CD801" s="1"/>
      <c r="CE801" s="1"/>
      <c r="CF801" s="1"/>
      <c r="CG801" s="1"/>
      <c r="CH801" s="1"/>
      <c r="CI801" s="1"/>
    </row>
    <row r="802" spans="4:87" x14ac:dyDescent="0.3">
      <c r="D802" s="1">
        <v>77000000</v>
      </c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10"/>
      <c r="AE802" s="10"/>
      <c r="AF802" s="10"/>
      <c r="AG802" s="10"/>
      <c r="AH802" s="10"/>
      <c r="AI802" s="10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77"/>
      <c r="BX802" s="77"/>
      <c r="BY802" s="77"/>
      <c r="BZ802" s="77"/>
      <c r="CA802" s="77"/>
      <c r="CB802" s="1"/>
      <c r="CC802" s="1"/>
      <c r="CD802" s="1"/>
      <c r="CE802" s="1"/>
      <c r="CF802" s="1"/>
      <c r="CG802" s="1"/>
    </row>
    <row r="803" spans="4:87" x14ac:dyDescent="0.3">
      <c r="D803" s="57">
        <f>+D802/D805</f>
        <v>0.23262839879154079</v>
      </c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10"/>
      <c r="AE803" s="10"/>
      <c r="AF803" s="10"/>
      <c r="AG803" s="501"/>
      <c r="AH803" s="10"/>
      <c r="AI803" s="10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77"/>
      <c r="BX803" s="77"/>
      <c r="BY803" s="77"/>
      <c r="BZ803" s="77"/>
      <c r="CA803" s="77"/>
      <c r="CB803" s="1"/>
      <c r="CC803" s="1"/>
      <c r="CD803" s="1"/>
      <c r="CE803" s="1"/>
      <c r="CF803" s="1"/>
      <c r="CG803" s="1"/>
    </row>
    <row r="804" spans="4:87" x14ac:dyDescent="0.3"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10"/>
      <c r="AE804" s="10"/>
      <c r="AF804" s="507"/>
      <c r="AG804" s="526"/>
      <c r="AH804" s="507"/>
      <c r="AI804" s="507"/>
      <c r="AJ804" s="500"/>
      <c r="AK804" s="500"/>
      <c r="AL804" s="500"/>
      <c r="AM804" s="500"/>
      <c r="AN804" s="500"/>
      <c r="AO804" s="500"/>
      <c r="AP804" s="500"/>
      <c r="AQ804" s="500"/>
      <c r="AR804" s="500"/>
      <c r="AS804" s="500"/>
      <c r="AT804" s="500"/>
      <c r="AU804" s="500"/>
      <c r="AV804" s="500"/>
      <c r="AW804" s="500"/>
      <c r="AX804" s="500"/>
      <c r="AY804" s="500"/>
      <c r="AZ804" s="500"/>
      <c r="BA804" s="500"/>
      <c r="BB804" s="500"/>
      <c r="BC804" s="500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77"/>
      <c r="BX804" s="77"/>
      <c r="BY804" s="110"/>
      <c r="BZ804" s="77"/>
      <c r="CA804" s="77"/>
    </row>
    <row r="805" spans="4:87" x14ac:dyDescent="0.3">
      <c r="D805" s="1">
        <v>331000000</v>
      </c>
      <c r="H805">
        <v>0.13400000000000001</v>
      </c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10"/>
      <c r="AE805" s="10"/>
      <c r="AF805" s="507"/>
      <c r="AG805" s="527"/>
      <c r="AH805" s="507"/>
      <c r="AI805" s="507"/>
      <c r="AJ805" s="524"/>
      <c r="AK805" s="524"/>
      <c r="AL805" s="525"/>
      <c r="AM805" s="525"/>
      <c r="AN805" s="525"/>
      <c r="AO805" s="525"/>
      <c r="AP805" s="525"/>
      <c r="AQ805" s="525"/>
      <c r="AR805" s="525"/>
      <c r="AS805" s="525"/>
      <c r="AT805" s="525"/>
      <c r="AU805" s="525"/>
      <c r="AV805" s="525"/>
      <c r="AW805" s="525"/>
      <c r="AX805" s="525"/>
      <c r="AY805" s="525"/>
      <c r="AZ805" s="525"/>
      <c r="BA805" s="525"/>
      <c r="BB805" s="524"/>
      <c r="BC805" s="524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77"/>
      <c r="BX805" s="77"/>
      <c r="BY805" s="77"/>
      <c r="BZ805" s="77"/>
      <c r="CA805" s="77"/>
    </row>
    <row r="806" spans="4:87" x14ac:dyDescent="0.3">
      <c r="D806" s="1">
        <f>+D805*H805</f>
        <v>44354000</v>
      </c>
      <c r="H806" s="1">
        <f>+D806*0.001</f>
        <v>44354</v>
      </c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10"/>
      <c r="AE806" s="10"/>
      <c r="AF806" s="507"/>
      <c r="AG806" s="526"/>
      <c r="AH806" s="507"/>
      <c r="AI806" s="507"/>
      <c r="AJ806" s="524"/>
      <c r="AK806" s="524"/>
      <c r="AL806" s="138"/>
      <c r="AM806" s="138"/>
      <c r="AN806" s="138"/>
      <c r="AO806" s="138"/>
      <c r="AP806" s="138"/>
      <c r="AQ806" s="138"/>
      <c r="AR806" s="138"/>
      <c r="AS806" s="78"/>
      <c r="AT806" s="78"/>
      <c r="AU806" s="78"/>
      <c r="AV806" s="98"/>
      <c r="AW806" s="98"/>
      <c r="AX806" s="98"/>
      <c r="AY806" s="98"/>
      <c r="AZ806" s="524"/>
      <c r="BA806" s="524"/>
      <c r="BB806" s="530"/>
      <c r="BC806" s="524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77"/>
      <c r="BX806" s="77"/>
      <c r="BY806" s="77"/>
      <c r="BZ806" s="77"/>
      <c r="CA806" s="77"/>
    </row>
    <row r="807" spans="4:87" x14ac:dyDescent="0.3">
      <c r="D807" s="425">
        <v>7.1999999999999995E-2</v>
      </c>
      <c r="H807" s="1">
        <f>+AA204*H805</f>
        <v>28746.886000000002</v>
      </c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10"/>
      <c r="AE807" s="10"/>
      <c r="AF807" s="507"/>
      <c r="AG807" s="526">
        <v>44031</v>
      </c>
      <c r="AH807" s="507"/>
      <c r="AI807" s="507"/>
      <c r="AJ807" s="524"/>
      <c r="AK807" s="524"/>
      <c r="AL807" s="138"/>
      <c r="AM807" s="138"/>
      <c r="AN807" s="138"/>
      <c r="AO807" s="138"/>
      <c r="AP807" s="138"/>
      <c r="AQ807" s="138"/>
      <c r="AR807" s="138"/>
      <c r="AS807" s="138"/>
      <c r="AT807" s="98"/>
      <c r="AU807" s="78"/>
      <c r="AV807" s="98"/>
      <c r="AW807" s="98"/>
      <c r="AX807" s="98"/>
      <c r="AY807" s="98"/>
      <c r="AZ807" s="524"/>
      <c r="BA807" s="524"/>
      <c r="BB807" s="530"/>
      <c r="BC807" s="524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77"/>
      <c r="BX807" s="77"/>
      <c r="BY807" s="77"/>
      <c r="BZ807" s="77"/>
      <c r="CA807" s="77"/>
    </row>
    <row r="808" spans="4:87" x14ac:dyDescent="0.3"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10"/>
      <c r="AE808" s="10"/>
      <c r="AF808" s="507"/>
      <c r="AG808" s="526">
        <v>44038</v>
      </c>
      <c r="AH808" s="507"/>
      <c r="AI808" s="507"/>
      <c r="AJ808" s="524"/>
      <c r="AK808" s="524"/>
      <c r="AL808" s="78"/>
      <c r="AM808" s="78"/>
      <c r="AN808" s="139"/>
      <c r="AO808" s="139"/>
      <c r="AP808" s="139"/>
      <c r="AQ808" s="139"/>
      <c r="AR808" s="139"/>
      <c r="AS808" s="78"/>
      <c r="AT808" s="78"/>
      <c r="AU808" s="78"/>
      <c r="AV808" s="98"/>
      <c r="AW808" s="98"/>
      <c r="AX808" s="98"/>
      <c r="AY808" s="98"/>
      <c r="AZ808" s="524"/>
      <c r="BA808" s="524"/>
      <c r="BB808" s="530"/>
      <c r="BC808" s="524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77"/>
      <c r="BX808" s="77"/>
      <c r="BY808" s="77"/>
      <c r="BZ808" s="77"/>
      <c r="CA808" s="77"/>
    </row>
    <row r="809" spans="4:87" x14ac:dyDescent="0.3">
      <c r="D809" s="235">
        <v>4.2000000000000003E-2</v>
      </c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10"/>
      <c r="AE809" s="10"/>
      <c r="AF809" s="507"/>
      <c r="AG809" s="526">
        <v>44045</v>
      </c>
      <c r="AH809" s="507"/>
      <c r="AI809" s="507"/>
      <c r="AJ809" s="524"/>
      <c r="AK809" s="524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98"/>
      <c r="AW809" s="98"/>
      <c r="AX809" s="98"/>
      <c r="AY809" s="98"/>
      <c r="AZ809" s="524"/>
      <c r="BA809" s="524"/>
      <c r="BB809" s="530"/>
      <c r="BC809" s="524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4:87" x14ac:dyDescent="0.3">
      <c r="D810" s="531">
        <f>+D805*D807*D809</f>
        <v>1000944.0000000001</v>
      </c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10"/>
      <c r="AE810" s="10"/>
      <c r="AF810" s="507"/>
      <c r="AG810" s="526">
        <v>44052</v>
      </c>
      <c r="AH810" s="507"/>
      <c r="AI810" s="507"/>
      <c r="AJ810" s="524"/>
      <c r="AK810" s="524"/>
      <c r="AL810" s="78"/>
      <c r="AM810" s="78"/>
      <c r="AN810" s="139"/>
      <c r="AO810" s="139"/>
      <c r="AP810" s="139"/>
      <c r="AQ810" s="139"/>
      <c r="AR810" s="139"/>
      <c r="AS810" s="139"/>
      <c r="AT810" s="139"/>
      <c r="AU810" s="78"/>
      <c r="AV810" s="98"/>
      <c r="AW810" s="98"/>
      <c r="AX810" s="98"/>
      <c r="AY810" s="98"/>
      <c r="AZ810" s="524"/>
      <c r="BA810" s="524"/>
      <c r="BB810" s="530"/>
      <c r="BC810" s="524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4:87" x14ac:dyDescent="0.3"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10"/>
      <c r="AE811" s="10"/>
      <c r="AF811" s="507"/>
      <c r="AG811" s="526"/>
      <c r="AH811" s="507"/>
      <c r="AI811" s="507"/>
      <c r="AJ811" s="524"/>
      <c r="AK811" s="524"/>
      <c r="AL811" s="78"/>
      <c r="AM811" s="78"/>
      <c r="AN811" s="139"/>
      <c r="AO811" s="139"/>
      <c r="AP811" s="139"/>
      <c r="AQ811" s="139"/>
      <c r="AR811" s="139"/>
      <c r="AS811" s="139"/>
      <c r="AT811" s="139"/>
      <c r="AU811" s="78"/>
      <c r="AV811" s="98"/>
      <c r="AW811" s="98"/>
      <c r="AX811" s="98"/>
      <c r="AY811" s="98"/>
      <c r="AZ811" s="524"/>
      <c r="BA811" s="524"/>
      <c r="BB811" s="530"/>
      <c r="BC811" s="524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4:87" x14ac:dyDescent="0.3"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10"/>
      <c r="AE812" s="10"/>
      <c r="AF812" s="507"/>
      <c r="AG812" s="526"/>
      <c r="AH812" s="507"/>
      <c r="AI812" s="507"/>
      <c r="AJ812" s="524"/>
      <c r="AK812" s="524"/>
      <c r="AL812" s="78"/>
      <c r="AM812" s="78"/>
      <c r="AN812" s="139"/>
      <c r="AO812" s="139"/>
      <c r="AP812" s="139"/>
      <c r="AQ812" s="139"/>
      <c r="AR812" s="139"/>
      <c r="AS812" s="139"/>
      <c r="AT812" s="139"/>
      <c r="AU812" s="78"/>
      <c r="AV812" s="98"/>
      <c r="AW812" s="98"/>
      <c r="AX812" s="98"/>
      <c r="AY812" s="98"/>
      <c r="AZ812" s="524"/>
      <c r="BA812" s="524"/>
      <c r="BB812" s="530"/>
      <c r="BC812" s="524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4:87" x14ac:dyDescent="0.3"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10"/>
      <c r="AE813" s="10"/>
      <c r="AF813" s="507"/>
      <c r="AG813" s="528"/>
      <c r="AH813" s="507"/>
      <c r="AI813" s="507"/>
      <c r="AJ813" s="524"/>
      <c r="AK813" s="524"/>
      <c r="AL813" s="78"/>
      <c r="AM813" s="78"/>
      <c r="AN813" s="139"/>
      <c r="AO813" s="139"/>
      <c r="AP813" s="139"/>
      <c r="AQ813" s="139"/>
      <c r="AR813" s="139"/>
      <c r="AS813" s="139"/>
      <c r="AT813" s="139"/>
      <c r="AU813" s="78"/>
      <c r="AV813" s="98"/>
      <c r="AW813" s="98"/>
      <c r="AX813" s="98"/>
      <c r="AY813" s="98"/>
      <c r="AZ813" s="524"/>
      <c r="BA813" s="524"/>
      <c r="BB813" s="530"/>
      <c r="BC813" s="524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4:87" x14ac:dyDescent="0.3"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10"/>
      <c r="AE814" s="10"/>
      <c r="AF814" s="507"/>
      <c r="AG814" s="507"/>
      <c r="AH814" s="507"/>
      <c r="AI814" s="507"/>
      <c r="AJ814" s="524"/>
      <c r="AK814" s="524"/>
      <c r="AL814" s="78"/>
      <c r="AM814" s="78"/>
      <c r="AN814" s="139"/>
      <c r="AO814" s="139"/>
      <c r="AP814" s="139"/>
      <c r="AQ814" s="139"/>
      <c r="AR814" s="139"/>
      <c r="AS814" s="139"/>
      <c r="AT814" s="139"/>
      <c r="AU814" s="78"/>
      <c r="AV814" s="98"/>
      <c r="AW814" s="98"/>
      <c r="AX814" s="98"/>
      <c r="AY814" s="98"/>
      <c r="AZ814" s="524"/>
      <c r="BA814" s="524"/>
      <c r="BB814" s="530"/>
      <c r="BC814" s="524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4:87" x14ac:dyDescent="0.3"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10"/>
      <c r="AE815" s="10"/>
      <c r="AF815" s="507"/>
      <c r="AG815" s="507"/>
      <c r="AH815" s="507"/>
      <c r="AI815" s="507"/>
      <c r="AJ815" s="524"/>
      <c r="AK815" s="524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78"/>
      <c r="AW815" s="78"/>
      <c r="AX815" s="78"/>
      <c r="AY815" s="78"/>
      <c r="AZ815" s="524"/>
      <c r="BA815" s="530"/>
      <c r="BB815" s="530"/>
      <c r="BC815" s="524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4:87" x14ac:dyDescent="0.3">
      <c r="AD816" s="10"/>
      <c r="AE816" s="10"/>
      <c r="AF816" s="507"/>
      <c r="AG816" s="507"/>
      <c r="AH816" s="507"/>
      <c r="AI816" s="507"/>
      <c r="AJ816" s="524"/>
      <c r="AK816" s="524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78"/>
      <c r="AW816" s="78"/>
      <c r="AX816" s="78"/>
      <c r="AY816" s="78"/>
      <c r="AZ816" s="524"/>
      <c r="BA816" s="530"/>
      <c r="BB816" s="530"/>
      <c r="BC816" s="524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2:79" ht="15" thickBot="1" x14ac:dyDescent="0.35">
      <c r="B817" s="500"/>
      <c r="C817" s="500"/>
      <c r="D817" s="500"/>
      <c r="E817" s="500"/>
      <c r="F817" s="500"/>
      <c r="G817" s="500"/>
      <c r="H817" s="500"/>
      <c r="I817" s="500"/>
      <c r="J817" s="500"/>
      <c r="K817" s="500"/>
      <c r="L817" s="500"/>
      <c r="M817" s="500"/>
      <c r="N817" s="500"/>
      <c r="O817" s="500"/>
      <c r="P817" s="500"/>
      <c r="Q817" s="500"/>
      <c r="R817" s="500"/>
      <c r="S817" s="500"/>
      <c r="T817" s="500"/>
      <c r="U817" s="500"/>
      <c r="V817" s="500"/>
      <c r="AD817" s="10"/>
      <c r="AE817" s="10"/>
      <c r="AF817" s="507"/>
      <c r="AG817" s="507"/>
      <c r="AH817" s="507"/>
      <c r="AI817" s="507"/>
      <c r="AJ817" s="524"/>
      <c r="AK817" s="524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78"/>
      <c r="AW817" s="78"/>
      <c r="AX817" s="78"/>
      <c r="AY817" s="78"/>
      <c r="AZ817" s="524"/>
      <c r="BA817" s="530"/>
      <c r="BB817" s="530"/>
      <c r="BC817" s="524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2:79" x14ac:dyDescent="0.3">
      <c r="B818" s="500"/>
      <c r="C818" s="510"/>
      <c r="D818" s="357"/>
      <c r="E818" s="357"/>
      <c r="F818" s="357"/>
      <c r="G818" s="357"/>
      <c r="H818" s="357"/>
      <c r="I818" s="357"/>
      <c r="J818" s="357"/>
      <c r="K818" s="357"/>
      <c r="L818" s="357"/>
      <c r="M818" s="357"/>
      <c r="N818" s="357"/>
      <c r="O818" s="357"/>
      <c r="P818" s="511"/>
      <c r="V818" s="500"/>
      <c r="AD818" s="10"/>
      <c r="AE818" s="10"/>
      <c r="AF818" s="507"/>
      <c r="AG818" s="507"/>
      <c r="AH818" s="507"/>
      <c r="AI818" s="507"/>
      <c r="AJ818" s="524"/>
      <c r="AK818" s="524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78"/>
      <c r="AW818" s="78"/>
      <c r="AX818" s="78"/>
      <c r="AY818" s="78"/>
      <c r="AZ818" s="524"/>
      <c r="BA818" s="530"/>
      <c r="BB818" s="530"/>
      <c r="BC818" s="524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2:79" x14ac:dyDescent="0.3">
      <c r="B819" s="500"/>
      <c r="C819" s="512"/>
      <c r="D819" s="502" t="s">
        <v>149</v>
      </c>
      <c r="E819" s="387"/>
      <c r="F819" s="387"/>
      <c r="G819" s="387"/>
      <c r="H819" s="627" t="s">
        <v>20</v>
      </c>
      <c r="I819" s="627"/>
      <c r="J819" s="627"/>
      <c r="K819" s="387"/>
      <c r="L819" s="387"/>
      <c r="M819" s="387"/>
      <c r="N819" s="387"/>
      <c r="O819" s="387"/>
      <c r="P819" s="513"/>
      <c r="V819" s="500"/>
      <c r="AD819" s="10"/>
      <c r="AE819" s="10"/>
      <c r="AF819" s="507"/>
      <c r="AG819" s="507"/>
      <c r="AH819" s="507"/>
      <c r="AI819" s="507"/>
      <c r="AJ819" s="524"/>
      <c r="AK819" s="524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78"/>
      <c r="AW819" s="78"/>
      <c r="AX819" s="78"/>
      <c r="AY819" s="78"/>
      <c r="AZ819" s="524"/>
      <c r="BA819" s="530"/>
      <c r="BB819" s="530"/>
      <c r="BC819" s="524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2:79" x14ac:dyDescent="0.3">
      <c r="B820" s="500"/>
      <c r="C820" s="512"/>
      <c r="D820" s="514" t="s">
        <v>150</v>
      </c>
      <c r="E820" s="387"/>
      <c r="F820" s="387"/>
      <c r="G820" s="387"/>
      <c r="H820" s="515" t="s">
        <v>147</v>
      </c>
      <c r="I820" s="502"/>
      <c r="J820" s="516" t="s">
        <v>148</v>
      </c>
      <c r="K820" s="502"/>
      <c r="L820" s="502"/>
      <c r="M820" s="502"/>
      <c r="N820" s="502"/>
      <c r="O820" s="517" t="s">
        <v>3</v>
      </c>
      <c r="P820" s="513"/>
      <c r="V820" s="500"/>
      <c r="AD820" s="10"/>
      <c r="AE820" s="10"/>
      <c r="AF820" s="507"/>
      <c r="AG820" s="507"/>
      <c r="AH820" s="507"/>
      <c r="AI820" s="507"/>
      <c r="AJ820" s="524"/>
      <c r="AK820" s="524"/>
      <c r="AL820" s="529"/>
      <c r="AM820" s="529"/>
      <c r="AN820" s="529"/>
      <c r="AO820" s="529"/>
      <c r="AP820" s="529"/>
      <c r="AQ820" s="529"/>
      <c r="AR820" s="529"/>
      <c r="AS820" s="529"/>
      <c r="AT820" s="529"/>
      <c r="AU820" s="529"/>
      <c r="AV820" s="524"/>
      <c r="AW820" s="524"/>
      <c r="AX820" s="524"/>
      <c r="AY820" s="524"/>
      <c r="AZ820" s="524"/>
      <c r="BA820" s="530"/>
      <c r="BB820" s="530"/>
      <c r="BC820" s="524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2:79" x14ac:dyDescent="0.3">
      <c r="B821" s="500"/>
      <c r="C821" s="512"/>
      <c r="D821" s="503" t="s">
        <v>146</v>
      </c>
      <c r="E821" s="15"/>
      <c r="F821" s="15"/>
      <c r="G821" s="15"/>
      <c r="H821" s="518">
        <f>SUM(D133:D139)</f>
        <v>471981</v>
      </c>
      <c r="I821" s="15"/>
      <c r="J821" s="16">
        <f>+H821/7</f>
        <v>67425.857142857145</v>
      </c>
      <c r="K821" s="15"/>
      <c r="L821" s="15"/>
      <c r="M821" s="15"/>
      <c r="N821" s="15"/>
      <c r="O821" s="15"/>
      <c r="P821" s="513"/>
      <c r="V821" s="500"/>
      <c r="AD821" s="10"/>
      <c r="AE821" s="10"/>
      <c r="AF821" s="507"/>
      <c r="AG821" s="507"/>
      <c r="AH821" s="507"/>
      <c r="AI821" s="507"/>
      <c r="AJ821" s="524"/>
      <c r="AK821" s="524"/>
      <c r="AL821" s="529"/>
      <c r="AM821" s="529"/>
      <c r="AN821" s="529"/>
      <c r="AO821" s="529"/>
      <c r="AP821" s="529"/>
      <c r="AQ821" s="529"/>
      <c r="AR821" s="529"/>
      <c r="AS821" s="529"/>
      <c r="AT821" s="529"/>
      <c r="AU821" s="529"/>
      <c r="AV821" s="529"/>
      <c r="AW821" s="529"/>
      <c r="AX821" s="529"/>
      <c r="AY821" s="529"/>
      <c r="AZ821" s="524"/>
      <c r="BA821" s="524"/>
      <c r="BB821" s="530"/>
      <c r="BC821" s="524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2:79" x14ac:dyDescent="0.3">
      <c r="B822" s="500"/>
      <c r="C822" s="512"/>
      <c r="D822" s="503" t="s">
        <v>145</v>
      </c>
      <c r="E822" s="15"/>
      <c r="F822" s="15"/>
      <c r="G822" s="15"/>
      <c r="H822" s="16">
        <f>SUM(D140:D146)</f>
        <v>427527</v>
      </c>
      <c r="I822" s="15"/>
      <c r="J822" s="16">
        <f>+H822/7</f>
        <v>61075.285714285717</v>
      </c>
      <c r="K822" s="15"/>
      <c r="L822" s="15"/>
      <c r="M822" s="15"/>
      <c r="N822" s="15"/>
      <c r="O822" s="15"/>
      <c r="P822" s="513"/>
      <c r="V822" s="500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78"/>
      <c r="AU822" s="98"/>
      <c r="AV822" s="140"/>
      <c r="AW822" s="140"/>
      <c r="AX822" s="140"/>
      <c r="AY822" s="140"/>
      <c r="AZ822" s="98"/>
      <c r="BA822" s="98"/>
      <c r="BB822" s="98"/>
      <c r="BC822" s="98"/>
    </row>
    <row r="823" spans="2:79" x14ac:dyDescent="0.3">
      <c r="B823" s="506"/>
      <c r="C823" s="512"/>
      <c r="D823" s="503" t="s">
        <v>144</v>
      </c>
      <c r="E823" s="15"/>
      <c r="F823" s="15"/>
      <c r="G823" s="15"/>
      <c r="H823" s="16">
        <f>SUM(D147:D153)</f>
        <v>383516</v>
      </c>
      <c r="I823" s="15"/>
      <c r="J823" s="16">
        <f>+H823/7</f>
        <v>54788</v>
      </c>
      <c r="K823" s="15"/>
      <c r="L823" s="15"/>
      <c r="M823" s="15"/>
      <c r="N823" s="15"/>
      <c r="O823" s="518">
        <f>+H821-H823</f>
        <v>88465</v>
      </c>
      <c r="P823" s="513"/>
      <c r="V823" s="500"/>
      <c r="AA823">
        <f>+O823/7</f>
        <v>12637.857142857143</v>
      </c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98"/>
      <c r="AV823" s="78"/>
      <c r="AW823" s="78"/>
      <c r="AX823" s="78"/>
      <c r="AY823" s="78"/>
      <c r="AZ823" s="98"/>
      <c r="BA823" s="141"/>
      <c r="BB823" s="98"/>
      <c r="BC823" s="98"/>
    </row>
    <row r="824" spans="2:79" x14ac:dyDescent="0.3">
      <c r="B824" s="507"/>
      <c r="C824" s="512"/>
      <c r="D824" s="519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60">
        <f>+O823/H821</f>
        <v>0.18743339244588236</v>
      </c>
      <c r="P824" s="513"/>
      <c r="V824" s="500"/>
      <c r="X824" s="61"/>
      <c r="Y824" s="61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78">
        <v>480454</v>
      </c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</row>
    <row r="825" spans="2:79" ht="15" thickBot="1" x14ac:dyDescent="0.35">
      <c r="B825" s="507"/>
      <c r="C825" s="520"/>
      <c r="D825" s="521"/>
      <c r="E825" s="521"/>
      <c r="F825" s="521"/>
      <c r="G825" s="521"/>
      <c r="H825" s="521"/>
      <c r="I825" s="521"/>
      <c r="J825" s="522"/>
      <c r="K825" s="521"/>
      <c r="L825" s="521"/>
      <c r="M825" s="521"/>
      <c r="N825" s="521"/>
      <c r="O825" s="521"/>
      <c r="P825" s="523"/>
      <c r="V825" s="500"/>
      <c r="X825" s="61"/>
      <c r="Y825" s="61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140">
        <f>+N201</f>
        <v>290088</v>
      </c>
      <c r="AQ825" s="98"/>
      <c r="AR825" s="98"/>
      <c r="AS825" s="98"/>
      <c r="AT825" s="98"/>
      <c r="AU825" s="98"/>
      <c r="AV825" s="98"/>
      <c r="AW825" s="98"/>
      <c r="AX825" s="98"/>
      <c r="AY825" s="98"/>
      <c r="AZ825" s="98"/>
      <c r="BA825" s="98"/>
      <c r="BB825" s="98"/>
      <c r="BC825" s="98"/>
    </row>
    <row r="826" spans="2:79" x14ac:dyDescent="0.3">
      <c r="B826" s="507"/>
      <c r="C826" s="500"/>
      <c r="D826" s="508"/>
      <c r="E826" s="500"/>
      <c r="F826" s="500"/>
      <c r="G826" s="500"/>
      <c r="H826" s="509"/>
      <c r="I826" s="500"/>
      <c r="J826" s="500"/>
      <c r="K826" s="500"/>
      <c r="L826" s="500"/>
      <c r="M826" s="500"/>
      <c r="N826" s="500"/>
      <c r="O826" s="500"/>
      <c r="P826" s="500"/>
      <c r="Q826" s="500"/>
      <c r="R826" s="500"/>
      <c r="S826" s="500"/>
      <c r="T826" s="500"/>
      <c r="U826" s="500"/>
      <c r="V826" s="500"/>
      <c r="X826" s="61"/>
      <c r="Y826" s="61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140">
        <f>+AP824-AP825</f>
        <v>190366</v>
      </c>
      <c r="AQ826" s="98"/>
      <c r="AR826" s="98"/>
    </row>
    <row r="827" spans="2:79" x14ac:dyDescent="0.3">
      <c r="B827" s="1"/>
      <c r="D827" s="55"/>
      <c r="X827" s="61"/>
      <c r="Y827" s="61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84">
        <f>+AP826/AP824</f>
        <v>0.3962210742339537</v>
      </c>
      <c r="AQ827" s="98"/>
      <c r="AR827" s="98"/>
    </row>
    <row r="828" spans="2:79" x14ac:dyDescent="0.3">
      <c r="B828" s="55"/>
      <c r="D828" s="55"/>
      <c r="J828" s="56">
        <f>+J821-J823</f>
        <v>12637.857142857145</v>
      </c>
      <c r="X828" s="61"/>
      <c r="Y828" s="61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</row>
    <row r="829" spans="2:79" x14ac:dyDescent="0.3">
      <c r="B829" s="57"/>
      <c r="D829" s="55"/>
      <c r="X829" s="61"/>
      <c r="Y829" s="61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</row>
    <row r="830" spans="2:79" x14ac:dyDescent="0.3">
      <c r="B830" s="1"/>
      <c r="D830" s="55"/>
      <c r="X830" s="61"/>
      <c r="Y830" s="61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</row>
    <row r="831" spans="2:79" x14ac:dyDescent="0.3">
      <c r="B831" s="1"/>
      <c r="D831" s="55"/>
      <c r="Z831" s="106"/>
      <c r="AA831" s="106"/>
      <c r="AB831" s="106"/>
      <c r="AC831" s="106"/>
      <c r="AD831" s="106"/>
      <c r="AE831" s="106"/>
      <c r="AF831" s="106"/>
      <c r="AG831" s="106"/>
      <c r="AH831" s="106"/>
      <c r="AI831" s="106"/>
      <c r="AJ831" s="106"/>
      <c r="AK831" s="106"/>
      <c r="AL831" s="106"/>
      <c r="AM831" s="106"/>
      <c r="AN831" s="106"/>
      <c r="AO831" s="106"/>
      <c r="AP831" s="106"/>
      <c r="AQ831" s="106"/>
      <c r="AR831" s="106"/>
    </row>
    <row r="832" spans="2:79" x14ac:dyDescent="0.3">
      <c r="B832" s="1"/>
      <c r="D832" s="55"/>
      <c r="AT832" s="500"/>
      <c r="AU832" s="500"/>
      <c r="AV832" s="500"/>
      <c r="AW832" s="500"/>
      <c r="AX832" s="500"/>
      <c r="AY832" s="500"/>
      <c r="AZ832" s="500"/>
      <c r="BA832" s="500"/>
      <c r="BB832" s="500"/>
      <c r="BC832" s="500"/>
      <c r="BD832" s="500"/>
      <c r="BE832" s="500"/>
      <c r="BF832" s="500"/>
      <c r="BG832" s="500"/>
      <c r="BH832" s="500"/>
      <c r="BI832" s="500"/>
    </row>
    <row r="833" spans="2:61" ht="15.6" x14ac:dyDescent="0.3">
      <c r="B833" s="1"/>
      <c r="D833" s="55"/>
      <c r="AT833" s="500"/>
      <c r="AU833" s="533"/>
      <c r="AV833" s="534"/>
      <c r="AW833" s="534"/>
      <c r="AX833" s="534"/>
      <c r="AY833" s="534"/>
      <c r="AZ833" s="534"/>
      <c r="BA833" s="534"/>
      <c r="BB833" s="534"/>
      <c r="BC833" s="534"/>
      <c r="BD833" s="534"/>
      <c r="BE833" s="534" t="s">
        <v>156</v>
      </c>
      <c r="BF833" s="534"/>
      <c r="BG833" s="534" t="s">
        <v>2</v>
      </c>
      <c r="BH833" s="533"/>
      <c r="BI833" s="500"/>
    </row>
    <row r="834" spans="2:61" ht="16.2" thickBot="1" x14ac:dyDescent="0.35">
      <c r="B834" s="57" t="e">
        <f>+B833/B832</f>
        <v>#DIV/0!</v>
      </c>
      <c r="D834" s="55"/>
      <c r="AT834" s="500"/>
      <c r="AU834" s="533"/>
      <c r="AV834" s="634" t="s">
        <v>155</v>
      </c>
      <c r="AW834" s="634"/>
      <c r="AX834" s="634"/>
      <c r="AY834" s="534"/>
      <c r="AZ834" s="534"/>
      <c r="BA834" s="535" t="s">
        <v>20</v>
      </c>
      <c r="BB834" s="534"/>
      <c r="BC834" s="535" t="s">
        <v>3</v>
      </c>
      <c r="BD834" s="534"/>
      <c r="BE834" s="535" t="s">
        <v>65</v>
      </c>
      <c r="BF834" s="534"/>
      <c r="BG834" s="535" t="s">
        <v>65</v>
      </c>
      <c r="BH834" s="533"/>
      <c r="BI834" s="500"/>
    </row>
    <row r="835" spans="2:61" ht="21" x14ac:dyDescent="0.4">
      <c r="B835" s="1"/>
      <c r="D835" s="55"/>
      <c r="AT835" s="500"/>
      <c r="AU835" s="533"/>
      <c r="AV835" s="536" t="s">
        <v>143</v>
      </c>
      <c r="AW835" s="533"/>
      <c r="AX835" s="537"/>
      <c r="AY835" s="533"/>
      <c r="AZ835" s="533"/>
      <c r="BA835" s="538">
        <f>+N143</f>
        <v>1970617</v>
      </c>
      <c r="BB835" s="537"/>
      <c r="BC835" s="537"/>
      <c r="BD835" s="537"/>
      <c r="BE835" s="537"/>
      <c r="BF835" s="537"/>
      <c r="BG835" s="537"/>
      <c r="BH835" s="533"/>
      <c r="BI835" s="500"/>
    </row>
    <row r="836" spans="2:61" ht="21" x14ac:dyDescent="0.4">
      <c r="B836" s="1"/>
      <c r="D836" s="55"/>
      <c r="AT836" s="500"/>
      <c r="AU836" s="533"/>
      <c r="AV836" s="536" t="s">
        <v>151</v>
      </c>
      <c r="AW836" s="533"/>
      <c r="AX836" s="537"/>
      <c r="AY836" s="533"/>
      <c r="AZ836" s="533"/>
      <c r="BA836" s="538">
        <f>+N174</f>
        <v>1493931</v>
      </c>
      <c r="BB836" s="537"/>
      <c r="BC836" s="538">
        <f>+BA836-BA835</f>
        <v>-476686</v>
      </c>
      <c r="BD836" s="537"/>
      <c r="BE836" s="539">
        <f>+BC836/BA835</f>
        <v>-0.24189682723735764</v>
      </c>
      <c r="BF836" s="537"/>
      <c r="BG836" s="537"/>
      <c r="BH836" s="533"/>
      <c r="BI836" s="500"/>
    </row>
    <row r="837" spans="2:61" ht="21" x14ac:dyDescent="0.4">
      <c r="B837" s="1">
        <f>+B833*50</f>
        <v>0</v>
      </c>
      <c r="D837" s="55"/>
      <c r="AT837" s="500"/>
      <c r="AU837" s="533"/>
      <c r="AV837" s="536" t="s">
        <v>152</v>
      </c>
      <c r="AW837" s="533"/>
      <c r="AX837" s="537"/>
      <c r="AY837" s="533"/>
      <c r="AZ837" s="533"/>
      <c r="BA837" s="538">
        <f>+N204</f>
        <v>1202331</v>
      </c>
      <c r="BB837" s="537"/>
      <c r="BC837" s="538">
        <f>+BA837-BA836</f>
        <v>-291600</v>
      </c>
      <c r="BD837" s="537"/>
      <c r="BE837" s="539">
        <f>+BC837/BA836</f>
        <v>-0.19518973767864781</v>
      </c>
      <c r="BF837" s="537"/>
      <c r="BG837" s="537"/>
      <c r="BH837" s="533"/>
      <c r="BI837" s="500"/>
    </row>
    <row r="838" spans="2:61" ht="21" x14ac:dyDescent="0.4">
      <c r="B838" s="1"/>
      <c r="D838" s="55"/>
      <c r="AT838" s="500"/>
      <c r="AU838" s="533"/>
      <c r="AV838" s="536" t="s">
        <v>153</v>
      </c>
      <c r="AW838" s="533"/>
      <c r="AX838" s="537"/>
      <c r="AY838" s="533"/>
      <c r="AZ838" s="540" t="s">
        <v>26</v>
      </c>
      <c r="BA838" s="538">
        <f>+N218</f>
        <v>371489</v>
      </c>
      <c r="BB838" s="537"/>
      <c r="BC838" s="538">
        <f>+BA838-BA837</f>
        <v>-830842</v>
      </c>
      <c r="BD838" s="537"/>
      <c r="BE838" s="539">
        <f>+BC838/BA837</f>
        <v>-0.69102601529861574</v>
      </c>
      <c r="BF838" s="537"/>
      <c r="BG838" s="539">
        <f>+(BA838-BA835)/BA835</f>
        <v>-0.81148594577231392</v>
      </c>
      <c r="BH838" s="533"/>
      <c r="BI838" s="500"/>
    </row>
    <row r="839" spans="2:61" x14ac:dyDescent="0.3">
      <c r="B839" s="1"/>
      <c r="D839" s="55"/>
      <c r="AT839" s="500"/>
      <c r="AU839" s="533"/>
      <c r="AV839" s="533"/>
      <c r="AW839" s="533"/>
      <c r="AX839" s="533"/>
      <c r="AY839" s="533"/>
      <c r="AZ839" s="533"/>
      <c r="BA839" s="533"/>
      <c r="BB839" s="533"/>
      <c r="BC839" s="533"/>
      <c r="BD839" s="533"/>
      <c r="BE839" s="533"/>
      <c r="BF839" s="533"/>
      <c r="BG839" s="533"/>
      <c r="BH839" s="533"/>
      <c r="BI839" s="500"/>
    </row>
    <row r="840" spans="2:61" ht="16.2" x14ac:dyDescent="0.3">
      <c r="B840" s="1"/>
      <c r="D840" s="55"/>
      <c r="AT840" s="500"/>
      <c r="AU840" s="533"/>
      <c r="AV840" s="533"/>
      <c r="AW840" s="533"/>
      <c r="AX840" s="541" t="s">
        <v>26</v>
      </c>
      <c r="AY840" s="533"/>
      <c r="AZ840" s="542" t="s">
        <v>154</v>
      </c>
      <c r="BA840" s="533"/>
      <c r="BB840" s="533"/>
      <c r="BC840" s="533"/>
      <c r="BD840" s="533"/>
      <c r="BE840" s="533"/>
      <c r="BF840" s="533"/>
      <c r="BG840" s="533"/>
      <c r="BH840" s="533"/>
      <c r="BI840" s="500"/>
    </row>
    <row r="841" spans="2:61" x14ac:dyDescent="0.3">
      <c r="B841" s="1"/>
      <c r="D841" s="55"/>
      <c r="AT841" s="500"/>
      <c r="AU841" s="533"/>
      <c r="AV841" s="533"/>
      <c r="AW841" s="533"/>
      <c r="AX841" s="533"/>
      <c r="AY841" s="533"/>
      <c r="AZ841" s="533"/>
      <c r="BA841" s="533"/>
      <c r="BB841" s="533"/>
      <c r="BC841" s="533"/>
      <c r="BD841" s="533"/>
      <c r="BE841" s="533"/>
      <c r="BF841" s="533"/>
      <c r="BG841" s="533"/>
      <c r="BH841" s="533"/>
      <c r="BI841" s="500"/>
    </row>
    <row r="842" spans="2:61" x14ac:dyDescent="0.3">
      <c r="B842" s="1"/>
      <c r="D842" s="55"/>
      <c r="AT842" s="532"/>
      <c r="AU842" s="532"/>
      <c r="AV842" s="532"/>
      <c r="AW842" s="532"/>
      <c r="AX842" s="532"/>
      <c r="AY842" s="532"/>
      <c r="AZ842" s="532"/>
      <c r="BA842" s="532"/>
      <c r="BB842" s="532"/>
      <c r="BC842" s="532"/>
      <c r="BD842" s="532"/>
      <c r="BE842" s="532"/>
      <c r="BF842" s="532"/>
      <c r="BG842" s="532"/>
      <c r="BH842" s="532"/>
      <c r="BI842" s="532"/>
    </row>
    <row r="843" spans="2:61" x14ac:dyDescent="0.3">
      <c r="B843" s="1"/>
      <c r="D843" s="55"/>
    </row>
    <row r="844" spans="2:61" x14ac:dyDescent="0.3">
      <c r="B844" s="1"/>
      <c r="D844" s="55"/>
      <c r="AS844" s="61"/>
      <c r="AT844" s="500"/>
      <c r="AU844" s="500"/>
      <c r="AV844" s="500"/>
      <c r="AW844" s="500"/>
      <c r="AX844" s="500"/>
      <c r="AY844" s="500"/>
      <c r="AZ844" s="500"/>
      <c r="BA844" s="500"/>
      <c r="BB844" s="500"/>
      <c r="BC844" s="500"/>
      <c r="BD844" s="500"/>
      <c r="BE844" s="500"/>
      <c r="BF844" s="500"/>
      <c r="BG844" s="500"/>
      <c r="BH844" s="500"/>
      <c r="BI844" s="500"/>
    </row>
    <row r="845" spans="2:61" x14ac:dyDescent="0.3">
      <c r="B845" s="1"/>
      <c r="D845" s="55"/>
      <c r="AT845" s="500"/>
      <c r="AU845" s="550"/>
      <c r="AV845" s="550"/>
      <c r="AW845" s="550"/>
      <c r="AX845" s="550"/>
      <c r="AY845" s="550"/>
      <c r="AZ845" s="550"/>
      <c r="BA845" s="550"/>
      <c r="BB845" s="550"/>
      <c r="BC845" s="550"/>
      <c r="BD845" s="550"/>
      <c r="BE845" s="550"/>
      <c r="BF845" s="550"/>
      <c r="BG845" s="550"/>
      <c r="BH845" s="550"/>
      <c r="BI845" s="500"/>
    </row>
    <row r="846" spans="2:61" ht="15" thickBot="1" x14ac:dyDescent="0.35">
      <c r="B846" s="1"/>
      <c r="D846" s="55"/>
      <c r="AT846" s="500"/>
      <c r="AU846" s="550"/>
      <c r="AV846" s="610" t="s">
        <v>160</v>
      </c>
      <c r="AW846" s="610"/>
      <c r="AX846" s="610"/>
      <c r="AY846" s="551"/>
      <c r="AZ846" s="551"/>
      <c r="BA846" s="552" t="s">
        <v>23</v>
      </c>
      <c r="BB846" s="553"/>
      <c r="BC846" s="552" t="s">
        <v>3</v>
      </c>
      <c r="BD846" s="553"/>
      <c r="BE846" s="552" t="s">
        <v>20</v>
      </c>
      <c r="BF846" s="553"/>
      <c r="BG846" s="552" t="s">
        <v>21</v>
      </c>
      <c r="BH846" s="550"/>
      <c r="BI846" s="500"/>
    </row>
    <row r="847" spans="2:61" x14ac:dyDescent="0.3">
      <c r="B847" s="1"/>
      <c r="AT847" s="500"/>
      <c r="AU847" s="550"/>
      <c r="AV847" s="551" t="s">
        <v>143</v>
      </c>
      <c r="AW847" s="551"/>
      <c r="AX847" s="551"/>
      <c r="AY847" s="551"/>
      <c r="AZ847" s="551"/>
      <c r="BA847" s="554">
        <f>+BK275</f>
        <v>13351981</v>
      </c>
      <c r="BB847" s="551"/>
      <c r="BC847" s="551"/>
      <c r="BD847" s="551"/>
      <c r="BE847" s="555">
        <f>+N143</f>
        <v>1970617</v>
      </c>
      <c r="BF847" s="551"/>
      <c r="BG847" s="556">
        <f>+BE847/BA847</f>
        <v>0.14758985951223269</v>
      </c>
      <c r="BH847" s="550"/>
      <c r="BI847" s="500"/>
    </row>
    <row r="848" spans="2:61" x14ac:dyDescent="0.3">
      <c r="B848" s="1"/>
      <c r="AT848" s="500"/>
      <c r="AU848" s="550"/>
      <c r="AV848" s="551"/>
      <c r="AW848" s="551"/>
      <c r="AX848" s="551"/>
      <c r="AY848" s="551"/>
      <c r="AZ848" s="551"/>
      <c r="BA848" s="554"/>
      <c r="BB848" s="551"/>
      <c r="BC848" s="551"/>
      <c r="BD848" s="551"/>
      <c r="BE848" s="551"/>
      <c r="BF848" s="551"/>
      <c r="BG848" s="556"/>
      <c r="BH848" s="550"/>
      <c r="BI848" s="500"/>
    </row>
    <row r="849" spans="2:68" x14ac:dyDescent="0.3">
      <c r="B849" s="1"/>
      <c r="AT849" s="500"/>
      <c r="AU849" s="550"/>
      <c r="AV849" s="551" t="s">
        <v>159</v>
      </c>
      <c r="AW849" s="551"/>
      <c r="AX849" s="551"/>
      <c r="AY849" s="551"/>
      <c r="AZ849" s="551"/>
      <c r="BA849" s="554">
        <v>52440389</v>
      </c>
      <c r="BB849" s="551"/>
      <c r="BC849" s="556">
        <f>+(BA849-BA847)/BA847</f>
        <v>2.9275362210296736</v>
      </c>
      <c r="BD849" s="551"/>
      <c r="BE849" s="555">
        <f>+N273</f>
        <v>1462688</v>
      </c>
      <c r="BF849" s="551"/>
      <c r="BG849" s="556">
        <f>+BE849/BA849</f>
        <v>2.7892394162064665E-2</v>
      </c>
      <c r="BH849" s="550"/>
      <c r="BI849" s="500"/>
    </row>
    <row r="850" spans="2:68" x14ac:dyDescent="0.3">
      <c r="B850" s="1"/>
      <c r="AT850" s="500"/>
      <c r="AU850" s="550"/>
      <c r="AV850" s="551"/>
      <c r="AW850" s="551"/>
      <c r="AX850" s="551"/>
      <c r="AY850" s="551"/>
      <c r="AZ850" s="551"/>
      <c r="BA850" s="554"/>
      <c r="BB850" s="551"/>
      <c r="BC850" s="551"/>
      <c r="BD850" s="551"/>
      <c r="BE850" s="551"/>
      <c r="BF850" s="551"/>
      <c r="BG850" s="551"/>
      <c r="BH850" s="550"/>
      <c r="BI850" s="500"/>
    </row>
    <row r="851" spans="2:68" x14ac:dyDescent="0.3">
      <c r="B851" s="1"/>
      <c r="AT851" s="500"/>
      <c r="AU851" s="550"/>
      <c r="AV851" s="631" t="s">
        <v>105</v>
      </c>
      <c r="AW851" s="631"/>
      <c r="AX851" s="631"/>
      <c r="AY851" s="631"/>
      <c r="AZ851" s="551"/>
      <c r="BA851" s="555">
        <f>+BA849-BA847</f>
        <v>39088408</v>
      </c>
      <c r="BB851" s="551"/>
      <c r="BC851" s="551"/>
      <c r="BD851" s="551"/>
      <c r="BE851" s="555">
        <f>+BE849-BE847</f>
        <v>-507929</v>
      </c>
      <c r="BF851" s="551"/>
      <c r="BG851" s="558"/>
      <c r="BH851" s="550"/>
      <c r="BI851" s="500"/>
    </row>
    <row r="852" spans="2:68" x14ac:dyDescent="0.3">
      <c r="B852" s="1"/>
      <c r="AT852" s="500"/>
      <c r="AU852" s="550"/>
      <c r="AV852" s="550"/>
      <c r="AW852" s="550"/>
      <c r="AX852" s="550"/>
      <c r="AY852" s="550"/>
      <c r="AZ852" s="550"/>
      <c r="BA852" s="550"/>
      <c r="BB852" s="550"/>
      <c r="BC852" s="550"/>
      <c r="BD852" s="550"/>
      <c r="BE852" s="550"/>
      <c r="BF852" s="550"/>
      <c r="BG852" s="550"/>
      <c r="BH852" s="550"/>
      <c r="BI852" s="500"/>
    </row>
    <row r="853" spans="2:68" x14ac:dyDescent="0.3">
      <c r="B853" s="1"/>
      <c r="AT853" s="500"/>
      <c r="AU853" s="500"/>
      <c r="AV853" s="500"/>
      <c r="AW853" s="500"/>
      <c r="AX853" s="500"/>
      <c r="AY853" s="500"/>
      <c r="AZ853" s="500"/>
      <c r="BA853" s="500"/>
      <c r="BB853" s="500"/>
      <c r="BC853" s="500"/>
      <c r="BD853" s="500"/>
      <c r="BE853" s="557"/>
      <c r="BF853" s="500"/>
      <c r="BG853" s="507"/>
      <c r="BH853" s="500"/>
      <c r="BI853" s="500"/>
    </row>
    <row r="854" spans="2:68" x14ac:dyDescent="0.3">
      <c r="B854" s="1"/>
    </row>
    <row r="855" spans="2:68" x14ac:dyDescent="0.3">
      <c r="B855" s="1"/>
    </row>
    <row r="856" spans="2:68" x14ac:dyDescent="0.3">
      <c r="B856" s="1"/>
      <c r="H856" s="1">
        <v>4000000</v>
      </c>
      <c r="AR856" s="500"/>
      <c r="AS856" s="500"/>
      <c r="AT856" s="500"/>
      <c r="AU856" s="500"/>
      <c r="AV856" s="500"/>
      <c r="AW856" s="500"/>
      <c r="AX856" s="500"/>
      <c r="AY856" s="500"/>
      <c r="AZ856" s="500"/>
      <c r="BA856" s="500"/>
      <c r="BB856" s="500"/>
      <c r="BC856" s="500"/>
      <c r="BD856" s="500"/>
      <c r="BE856" s="500"/>
      <c r="BF856" s="500"/>
      <c r="BG856" s="500"/>
      <c r="BH856" s="500"/>
      <c r="BI856" s="500"/>
    </row>
    <row r="857" spans="2:68" ht="15.6" x14ac:dyDescent="0.3">
      <c r="B857" s="1"/>
      <c r="H857" s="1"/>
      <c r="AR857" s="500"/>
      <c r="AS857" s="626" t="s">
        <v>170</v>
      </c>
      <c r="AT857" s="626"/>
      <c r="AU857" s="626"/>
      <c r="AV857" s="626"/>
      <c r="AW857" s="626"/>
      <c r="AX857" s="626"/>
      <c r="AY857" s="626"/>
      <c r="AZ857" s="626"/>
      <c r="BA857" s="626"/>
      <c r="BB857" s="626"/>
      <c r="BC857" s="626"/>
      <c r="BD857" s="626"/>
      <c r="BE857" s="626"/>
      <c r="BF857" s="626"/>
      <c r="BG857" s="626"/>
      <c r="BH857" s="626"/>
      <c r="BI857" s="500"/>
    </row>
    <row r="858" spans="2:68" x14ac:dyDescent="0.3">
      <c r="H858" s="1">
        <f>+H856/7</f>
        <v>571428.57142857148</v>
      </c>
      <c r="AR858" s="500"/>
      <c r="AS858" s="533"/>
      <c r="AT858" s="561"/>
      <c r="AU858" s="561"/>
      <c r="AV858" s="561"/>
      <c r="AW858" s="561"/>
      <c r="AX858" s="561"/>
      <c r="AY858" s="561"/>
      <c r="AZ858" s="561"/>
      <c r="BA858" s="561"/>
      <c r="BB858" s="561"/>
      <c r="BC858" s="561"/>
      <c r="BD858" s="561"/>
      <c r="BE858" s="632" t="s">
        <v>166</v>
      </c>
      <c r="BF858" s="561"/>
      <c r="BG858" s="638" t="s">
        <v>167</v>
      </c>
      <c r="BH858" s="533"/>
      <c r="BI858" s="500"/>
    </row>
    <row r="859" spans="2:68" x14ac:dyDescent="0.3">
      <c r="AR859" s="500"/>
      <c r="AS859" s="533"/>
      <c r="AT859" s="608" t="s">
        <v>19</v>
      </c>
      <c r="AU859" s="608"/>
      <c r="AV859" s="608"/>
      <c r="AW859" s="608"/>
      <c r="AX859" s="608"/>
      <c r="AY859" s="608"/>
      <c r="AZ859" s="561"/>
      <c r="BA859" s="560" t="s">
        <v>20</v>
      </c>
      <c r="BB859" s="561"/>
      <c r="BC859" s="560" t="s">
        <v>165</v>
      </c>
      <c r="BD859" s="561"/>
      <c r="BE859" s="633"/>
      <c r="BF859" s="561"/>
      <c r="BG859" s="636"/>
      <c r="BH859" s="533"/>
      <c r="BI859" s="500"/>
    </row>
    <row r="860" spans="2:68" x14ac:dyDescent="0.3">
      <c r="H860" t="s">
        <v>168</v>
      </c>
      <c r="J860">
        <v>28</v>
      </c>
      <c r="N860" s="1">
        <f>+H858*J860</f>
        <v>16000000.000000002</v>
      </c>
      <c r="AR860" s="500"/>
      <c r="AS860" s="533"/>
      <c r="AT860" s="628" t="s">
        <v>162</v>
      </c>
      <c r="AU860" s="628"/>
      <c r="AV860" s="628"/>
      <c r="AW860" s="628"/>
      <c r="AX860" s="628"/>
      <c r="AY860" s="561"/>
      <c r="AZ860" s="561"/>
      <c r="BA860" s="562">
        <f>+H174</f>
        <v>6826001</v>
      </c>
      <c r="BB860" s="561"/>
      <c r="BC860" s="561">
        <v>10</v>
      </c>
      <c r="BD860" s="561"/>
      <c r="BE860" s="563">
        <f>+BA860*BC860</f>
        <v>68260010</v>
      </c>
      <c r="BF860" s="561"/>
      <c r="BG860" s="561"/>
      <c r="BH860" s="533"/>
      <c r="BI860" s="500"/>
      <c r="BP860" s="56">
        <f>+BE860-BA860</f>
        <v>61434009</v>
      </c>
    </row>
    <row r="861" spans="2:68" x14ac:dyDescent="0.3">
      <c r="D861" s="56">
        <f>+N860+N861</f>
        <v>33714285.714285716</v>
      </c>
      <c r="H861" t="s">
        <v>169</v>
      </c>
      <c r="J861">
        <v>31</v>
      </c>
      <c r="N861" s="1">
        <f>+J861*H$858</f>
        <v>17714285.714285716</v>
      </c>
      <c r="AR861" s="500"/>
      <c r="AS861" s="533"/>
      <c r="AT861" s="628" t="s">
        <v>171</v>
      </c>
      <c r="AU861" s="628"/>
      <c r="AV861" s="628"/>
      <c r="AW861" s="628"/>
      <c r="AX861" s="628"/>
      <c r="AY861" s="561"/>
      <c r="AZ861" s="561"/>
      <c r="BA861" s="562">
        <f>+BA873-BA860</f>
        <v>3109228</v>
      </c>
      <c r="BB861" s="561"/>
      <c r="BC861" s="561">
        <v>5</v>
      </c>
      <c r="BD861" s="561"/>
      <c r="BE861" s="563">
        <f>+BA861*BC861</f>
        <v>15546140</v>
      </c>
      <c r="BF861" s="561"/>
      <c r="BG861" s="561"/>
      <c r="BH861" s="533"/>
      <c r="BI861" s="500"/>
      <c r="BP861" s="56">
        <f>+BE861-BA861</f>
        <v>12436912</v>
      </c>
    </row>
    <row r="862" spans="2:68" x14ac:dyDescent="0.3">
      <c r="D862" s="56">
        <f>+D861+N862</f>
        <v>50857142.857142866</v>
      </c>
      <c r="H862" t="s">
        <v>138</v>
      </c>
      <c r="J862">
        <v>30</v>
      </c>
      <c r="N862" s="1">
        <f>+J862*H$858</f>
        <v>17142857.142857146</v>
      </c>
      <c r="AR862" s="500"/>
      <c r="AS862" s="533"/>
      <c r="AT862" s="628" t="s">
        <v>163</v>
      </c>
      <c r="AU862" s="628"/>
      <c r="AV862" s="628"/>
      <c r="AW862" s="628"/>
      <c r="AX862" s="628"/>
      <c r="AY862" s="628"/>
      <c r="AZ862" s="628"/>
      <c r="BA862" s="562">
        <f>+BA875-BA873</f>
        <v>16784558</v>
      </c>
      <c r="BB862" s="561"/>
      <c r="BC862" s="561">
        <v>1</v>
      </c>
      <c r="BD862" s="561"/>
      <c r="BE862" s="563">
        <f>+BC862*BA862</f>
        <v>16784558</v>
      </c>
      <c r="BF862" s="561"/>
      <c r="BG862" s="561"/>
      <c r="BH862" s="533"/>
      <c r="BI862" s="500"/>
      <c r="BP862" s="56">
        <f>+BE862-BA862</f>
        <v>0</v>
      </c>
    </row>
    <row r="863" spans="2:68" x14ac:dyDescent="0.3">
      <c r="D863" s="56">
        <f>+D862+N863</f>
        <v>68571428.571428582</v>
      </c>
      <c r="H863" t="s">
        <v>139</v>
      </c>
      <c r="J863">
        <v>31</v>
      </c>
      <c r="N863" s="1">
        <f>+J863*H$858</f>
        <v>17714285.714285716</v>
      </c>
      <c r="AR863" s="500"/>
      <c r="AS863" s="533"/>
      <c r="AT863" s="569" t="s">
        <v>183</v>
      </c>
      <c r="AU863" s="561"/>
      <c r="AV863" s="561"/>
      <c r="AW863" s="561"/>
      <c r="AX863" s="561"/>
      <c r="AY863" s="561"/>
      <c r="AZ863" s="561"/>
      <c r="BA863" s="562">
        <f>SUM(D328:D386)</f>
        <v>4197929</v>
      </c>
      <c r="BB863" s="561"/>
      <c r="BC863" s="561">
        <v>1</v>
      </c>
      <c r="BD863" s="561"/>
      <c r="BE863" s="563">
        <f>+BC863*BA863</f>
        <v>4197929</v>
      </c>
      <c r="BF863" s="561"/>
      <c r="BG863" s="561"/>
      <c r="BH863" s="533"/>
      <c r="BI863" s="500"/>
      <c r="BP863" s="56">
        <f>+BE863-BA863</f>
        <v>0</v>
      </c>
    </row>
    <row r="864" spans="2:68" x14ac:dyDescent="0.3">
      <c r="D864" s="56"/>
      <c r="N864" s="1"/>
      <c r="AR864" s="500"/>
      <c r="AS864" s="533"/>
      <c r="AT864" s="569" t="s">
        <v>188</v>
      </c>
      <c r="AU864" s="561"/>
      <c r="AV864" s="561"/>
      <c r="AW864" s="561"/>
      <c r="AX864" s="561"/>
      <c r="AY864" s="561"/>
      <c r="AZ864" s="561"/>
      <c r="BA864" s="562">
        <f>SUM(D387:D509)</f>
        <v>4225210</v>
      </c>
      <c r="BB864" s="561"/>
      <c r="BC864" s="561">
        <v>1</v>
      </c>
      <c r="BD864" s="561"/>
      <c r="BE864" s="563">
        <f>+BC864*BA864</f>
        <v>4225210</v>
      </c>
      <c r="BF864" s="561"/>
      <c r="BG864" s="561"/>
      <c r="BH864" s="533"/>
      <c r="BI864" s="500"/>
      <c r="BP864" s="56"/>
    </row>
    <row r="865" spans="4:75" x14ac:dyDescent="0.3">
      <c r="AR865" s="500"/>
      <c r="AS865" s="533"/>
      <c r="AT865" s="628" t="s">
        <v>189</v>
      </c>
      <c r="AU865" s="628"/>
      <c r="AV865" s="628"/>
      <c r="AW865" s="628"/>
      <c r="AX865" s="628"/>
      <c r="AY865" s="628"/>
      <c r="AZ865" s="628"/>
      <c r="BA865" s="585">
        <f>SUM(D510:D635)</f>
        <v>11511436</v>
      </c>
      <c r="BB865" s="561"/>
      <c r="BC865" s="561"/>
      <c r="BD865" s="561"/>
      <c r="BE865" s="563"/>
      <c r="BF865" s="561"/>
      <c r="BG865" s="561"/>
      <c r="BH865" s="533"/>
      <c r="BI865" s="500"/>
      <c r="BP865" s="56">
        <f>+BA863-BA864</f>
        <v>-27281</v>
      </c>
    </row>
    <row r="866" spans="4:75" ht="15" thickBot="1" x14ac:dyDescent="0.35">
      <c r="D866" s="56">
        <f>+BE866+D863</f>
        <v>177585275.5714286</v>
      </c>
      <c r="H866" s="59">
        <f>+D866/320000000</f>
        <v>0.55495398616071434</v>
      </c>
      <c r="AR866" s="500"/>
      <c r="AS866" s="533"/>
      <c r="AT866" s="561"/>
      <c r="AU866" s="561"/>
      <c r="AV866" s="561"/>
      <c r="AW866" s="561"/>
      <c r="AX866" s="561"/>
      <c r="AY866" s="561"/>
      <c r="AZ866" s="561"/>
      <c r="BA866" s="564">
        <f>SUM(BA860:BA865)</f>
        <v>46654362</v>
      </c>
      <c r="BB866" s="561"/>
      <c r="BC866" s="561"/>
      <c r="BD866" s="561"/>
      <c r="BE866" s="564">
        <f>SUM(BE860:BE865)</f>
        <v>109013847</v>
      </c>
      <c r="BF866" s="561"/>
      <c r="BG866" s="565">
        <f>+BE866/320000000</f>
        <v>0.34066827187499998</v>
      </c>
      <c r="BH866" s="533"/>
      <c r="BI866" s="500"/>
      <c r="BP866" s="59">
        <f>+BP865/BA863</f>
        <v>-6.4986806589630271E-3</v>
      </c>
    </row>
    <row r="867" spans="4:75" ht="15" thickTop="1" x14ac:dyDescent="0.3">
      <c r="D867" s="56"/>
      <c r="H867" s="59"/>
      <c r="AR867" s="500"/>
      <c r="AS867" s="533"/>
      <c r="AT867" s="575" t="s">
        <v>185</v>
      </c>
      <c r="AU867" s="561"/>
      <c r="AV867" s="561"/>
      <c r="AW867" s="561"/>
      <c r="AX867" s="561"/>
      <c r="AY867" s="561"/>
      <c r="AZ867" s="561"/>
      <c r="BA867" s="484">
        <f>+BY887</f>
        <v>0.61144144144144141</v>
      </c>
      <c r="BB867" s="561"/>
      <c r="BC867" s="561"/>
      <c r="BD867" s="561"/>
      <c r="BE867" s="574"/>
      <c r="BF867" s="561"/>
      <c r="BG867" s="484"/>
      <c r="BH867" s="533"/>
      <c r="BI867" s="500"/>
      <c r="BP867" s="59"/>
    </row>
    <row r="868" spans="4:75" x14ac:dyDescent="0.3">
      <c r="D868" s="56"/>
      <c r="H868" s="59"/>
      <c r="AR868" s="500"/>
      <c r="AS868" s="533"/>
      <c r="AT868" s="575" t="s">
        <v>187</v>
      </c>
      <c r="AU868" s="561"/>
      <c r="AV868" s="561"/>
      <c r="AW868" s="561"/>
      <c r="AX868" s="561"/>
      <c r="AY868" s="561"/>
      <c r="AZ868" s="561"/>
      <c r="BA868" s="576">
        <f>+BA866*BA867</f>
        <v>28526410.350810811</v>
      </c>
      <c r="BB868" s="561"/>
      <c r="BC868" s="561"/>
      <c r="BD868" s="561"/>
      <c r="BE868" s="574"/>
      <c r="BF868" s="561"/>
      <c r="BG868" s="484"/>
      <c r="BH868" s="533"/>
      <c r="BI868" s="500"/>
      <c r="BP868" s="59"/>
    </row>
    <row r="869" spans="4:75" ht="15" thickBot="1" x14ac:dyDescent="0.35">
      <c r="D869" s="56"/>
      <c r="H869" s="59"/>
      <c r="AR869" s="500"/>
      <c r="AS869" s="533"/>
      <c r="AT869" s="575" t="s">
        <v>186</v>
      </c>
      <c r="AU869" s="561"/>
      <c r="AV869" s="561"/>
      <c r="AW869" s="561"/>
      <c r="AX869" s="561"/>
      <c r="AY869" s="561"/>
      <c r="AZ869" s="561"/>
      <c r="BA869" s="564">
        <f>+BA866-BA868</f>
        <v>18127951.649189189</v>
      </c>
      <c r="BB869" s="561"/>
      <c r="BC869" s="561"/>
      <c r="BD869" s="561"/>
      <c r="BE869" s="574"/>
      <c r="BF869" s="561"/>
      <c r="BG869" s="484"/>
      <c r="BH869" s="533"/>
      <c r="BI869" s="500"/>
      <c r="BP869" s="59"/>
    </row>
    <row r="870" spans="4:75" ht="15" thickTop="1" x14ac:dyDescent="0.3">
      <c r="AR870" s="500"/>
      <c r="AS870" s="533"/>
      <c r="AT870" s="561"/>
      <c r="AU870" s="561"/>
      <c r="AV870" s="561"/>
      <c r="AW870" s="561"/>
      <c r="AX870" s="561"/>
      <c r="AY870" s="561"/>
      <c r="AZ870" s="561"/>
      <c r="BA870" s="561"/>
      <c r="BB870" s="561"/>
      <c r="BC870" s="561"/>
      <c r="BD870" s="561"/>
      <c r="BE870" s="561"/>
      <c r="BF870" s="561"/>
      <c r="BG870" s="561"/>
      <c r="BH870" s="533"/>
      <c r="BI870" s="500"/>
      <c r="BP870">
        <v>35761323</v>
      </c>
      <c r="BR870" s="56">
        <f>+BA866-BP870</f>
        <v>10893039</v>
      </c>
    </row>
    <row r="871" spans="4:75" x14ac:dyDescent="0.3">
      <c r="AR871" s="500"/>
      <c r="AS871" s="500"/>
      <c r="AT871" s="500"/>
      <c r="AU871" s="500"/>
      <c r="AV871" s="500"/>
      <c r="AW871" s="500"/>
      <c r="AX871" s="500"/>
      <c r="AY871" s="500"/>
      <c r="AZ871" s="500"/>
      <c r="BA871" s="500"/>
      <c r="BB871" s="500"/>
      <c r="BC871" s="500"/>
      <c r="BD871" s="500"/>
      <c r="BE871" s="500"/>
      <c r="BF871" s="500"/>
      <c r="BG871" s="500"/>
      <c r="BH871" s="500"/>
      <c r="BI871" s="500"/>
    </row>
    <row r="872" spans="4:75" x14ac:dyDescent="0.3">
      <c r="BP872" s="586">
        <v>221538504.58886749</v>
      </c>
      <c r="BQ872" s="587"/>
      <c r="BR872" s="587"/>
      <c r="BS872" s="587"/>
      <c r="BT872" s="587"/>
    </row>
    <row r="873" spans="4:75" x14ac:dyDescent="0.3">
      <c r="AV873" t="s">
        <v>153</v>
      </c>
      <c r="BA873" s="56">
        <f>+H235</f>
        <v>9935229</v>
      </c>
    </row>
    <row r="875" spans="4:75" x14ac:dyDescent="0.3">
      <c r="AV875" t="s">
        <v>164</v>
      </c>
      <c r="BA875" s="56">
        <f>+H327</f>
        <v>26719787</v>
      </c>
    </row>
    <row r="876" spans="4:75" x14ac:dyDescent="0.3">
      <c r="BA876" s="56"/>
    </row>
    <row r="877" spans="4:75" x14ac:dyDescent="0.3">
      <c r="AR877" s="500"/>
      <c r="AS877" s="500"/>
      <c r="AT877" s="500"/>
      <c r="AU877" s="500"/>
      <c r="AV877" s="500"/>
      <c r="AW877" s="500"/>
      <c r="AX877" s="500"/>
      <c r="AY877" s="500"/>
      <c r="AZ877" s="500"/>
      <c r="BA877" s="557"/>
      <c r="BB877" s="500"/>
      <c r="BC877" s="500"/>
      <c r="BD877" s="500"/>
      <c r="BE877" s="500"/>
      <c r="BF877" s="500"/>
      <c r="BG877" s="500"/>
      <c r="BH877" s="500"/>
      <c r="BI877" s="500"/>
      <c r="BJ877" s="500"/>
      <c r="BK877" s="500"/>
      <c r="BL877" s="500"/>
      <c r="BM877" s="500"/>
      <c r="BN877" s="500"/>
      <c r="BO877" s="500"/>
      <c r="BP877" s="500"/>
      <c r="BQ877" s="500"/>
      <c r="BR877" s="500"/>
      <c r="BS877" s="500"/>
      <c r="BT877" s="500"/>
      <c r="BU877" s="500"/>
      <c r="BV877" s="500"/>
      <c r="BW877" s="500"/>
    </row>
    <row r="878" spans="4:75" ht="14.4" customHeight="1" x14ac:dyDescent="0.3">
      <c r="AR878" s="500"/>
      <c r="AS878" s="533"/>
      <c r="AT878" s="608" t="s">
        <v>176</v>
      </c>
      <c r="AU878" s="608"/>
      <c r="AV878" s="608"/>
      <c r="AW878" s="608"/>
      <c r="AX878" s="608"/>
      <c r="AY878" s="608"/>
      <c r="AZ878" s="608"/>
      <c r="BA878" s="608"/>
      <c r="BB878" s="608"/>
      <c r="BC878" s="608"/>
      <c r="BD878" s="608"/>
      <c r="BE878" s="608"/>
      <c r="BF878" s="608"/>
      <c r="BG878" s="608"/>
      <c r="BH878" s="608"/>
      <c r="BI878" s="608"/>
      <c r="BJ878" s="608"/>
      <c r="BK878" s="608"/>
      <c r="BL878" s="608"/>
      <c r="BM878" s="608"/>
      <c r="BN878" s="608"/>
      <c r="BO878" s="608"/>
      <c r="BP878" s="608"/>
      <c r="BQ878" s="608"/>
      <c r="BR878" s="608"/>
      <c r="BS878" s="608"/>
      <c r="BT878" s="608"/>
      <c r="BU878" s="608"/>
      <c r="BV878" s="608"/>
      <c r="BW878" s="500"/>
    </row>
    <row r="879" spans="4:75" ht="14.4" customHeight="1" x14ac:dyDescent="0.3">
      <c r="AR879" s="500"/>
      <c r="AS879" s="533"/>
      <c r="AT879" s="533"/>
      <c r="AU879" s="533"/>
      <c r="AV879" s="533"/>
      <c r="AW879" s="533"/>
      <c r="AX879" s="533"/>
      <c r="AY879" s="533"/>
      <c r="AZ879" s="533"/>
      <c r="BA879" s="629" t="s">
        <v>172</v>
      </c>
      <c r="BB879" s="629"/>
      <c r="BC879" s="629"/>
      <c r="BD879" s="629"/>
      <c r="BE879" s="629"/>
      <c r="BF879" s="561"/>
      <c r="BG879" s="608" t="s">
        <v>180</v>
      </c>
      <c r="BH879" s="608"/>
      <c r="BI879" s="608"/>
      <c r="BJ879" s="608"/>
      <c r="BK879" s="608"/>
      <c r="BL879" s="608"/>
      <c r="BM879" s="608"/>
      <c r="BN879" s="608"/>
      <c r="BO879" s="608"/>
      <c r="BP879" s="608"/>
      <c r="BQ879" s="533"/>
      <c r="BR879" s="635" t="s">
        <v>176</v>
      </c>
      <c r="BS879" s="635"/>
      <c r="BT879" s="635"/>
      <c r="BU879" s="635"/>
      <c r="BV879" s="635"/>
      <c r="BW879" s="500"/>
    </row>
    <row r="880" spans="4:75" x14ac:dyDescent="0.3">
      <c r="AR880" s="500"/>
      <c r="AS880" s="533"/>
      <c r="AT880" s="533"/>
      <c r="AU880" s="533"/>
      <c r="AV880" s="533"/>
      <c r="AW880" s="533"/>
      <c r="AX880" s="533"/>
      <c r="AY880" s="533"/>
      <c r="AZ880" s="533"/>
      <c r="BA880" s="570" t="s">
        <v>177</v>
      </c>
      <c r="BB880" s="571"/>
      <c r="BC880" s="572" t="s">
        <v>182</v>
      </c>
      <c r="BD880" s="571"/>
      <c r="BE880" s="572" t="s">
        <v>178</v>
      </c>
      <c r="BF880" s="561"/>
      <c r="BG880" s="570"/>
      <c r="BH880" s="571"/>
      <c r="BI880" s="630"/>
      <c r="BJ880" s="630"/>
      <c r="BK880" s="630"/>
      <c r="BL880" s="630"/>
      <c r="BM880" s="630"/>
      <c r="BN880" s="630"/>
      <c r="BO880" s="473"/>
      <c r="BP880" s="572"/>
      <c r="BQ880" s="533"/>
      <c r="BR880" s="636"/>
      <c r="BS880" s="636"/>
      <c r="BT880" s="636"/>
      <c r="BU880" s="636"/>
      <c r="BV880" s="636"/>
      <c r="BW880" s="500"/>
    </row>
    <row r="881" spans="44:90" x14ac:dyDescent="0.3">
      <c r="AR881" s="500"/>
      <c r="AS881" s="533"/>
      <c r="AT881" s="533"/>
      <c r="AU881" s="533"/>
      <c r="AV881" s="533"/>
      <c r="AW881" s="533"/>
      <c r="AX881" s="533"/>
      <c r="AY881" s="533"/>
      <c r="AZ881" s="533"/>
      <c r="BA881" s="568" t="s">
        <v>173</v>
      </c>
      <c r="BB881" s="566"/>
      <c r="BC881" s="568" t="s">
        <v>175</v>
      </c>
      <c r="BD881" s="566"/>
      <c r="BE881" s="568" t="s">
        <v>174</v>
      </c>
      <c r="BF881" s="561"/>
      <c r="BG881" s="567" t="s">
        <v>180</v>
      </c>
      <c r="BH881" s="561"/>
      <c r="BI881" s="595" t="s">
        <v>184</v>
      </c>
      <c r="BJ881" s="595"/>
      <c r="BK881" s="595"/>
      <c r="BL881" s="595"/>
      <c r="BM881" s="595"/>
      <c r="BN881" s="595"/>
      <c r="BO881" s="561"/>
      <c r="BP881" s="568" t="s">
        <v>181</v>
      </c>
      <c r="BQ881" s="533"/>
      <c r="BR881" s="637" t="s">
        <v>179</v>
      </c>
      <c r="BS881" s="637"/>
      <c r="BT881" s="637"/>
      <c r="BU881" s="637"/>
      <c r="BV881" s="637"/>
      <c r="BW881" s="500"/>
    </row>
    <row r="882" spans="44:90" x14ac:dyDescent="0.3">
      <c r="AR882" s="500"/>
      <c r="AS882" s="533"/>
      <c r="AT882" s="628" t="s">
        <v>162</v>
      </c>
      <c r="AU882" s="628"/>
      <c r="AV882" s="628"/>
      <c r="AW882" s="628"/>
      <c r="AX882" s="628"/>
      <c r="AY882" s="561"/>
      <c r="AZ882" s="561"/>
      <c r="BA882" s="562">
        <f>+BA860</f>
        <v>6826001</v>
      </c>
      <c r="BB882" s="561"/>
      <c r="BC882" s="562">
        <f>+BE882-BA882</f>
        <v>61434009</v>
      </c>
      <c r="BD882" s="561"/>
      <c r="BE882" s="562">
        <f>+BE860</f>
        <v>68260010</v>
      </c>
      <c r="BF882" s="533"/>
      <c r="BG882" s="563">
        <v>0</v>
      </c>
      <c r="BH882" s="563"/>
      <c r="BI882" s="563"/>
      <c r="BJ882" s="563"/>
      <c r="BK882" s="563"/>
      <c r="BL882" s="563"/>
      <c r="BM882" s="563"/>
      <c r="BN882" s="563">
        <f>+BG882</f>
        <v>0</v>
      </c>
      <c r="BO882" s="563"/>
      <c r="BP882" s="563">
        <f>+BN882*0.5</f>
        <v>0</v>
      </c>
      <c r="BQ882" s="561"/>
      <c r="BR882" s="586">
        <f t="shared" ref="BR882:BR887" si="2390">+BE882+BP882</f>
        <v>68260010</v>
      </c>
      <c r="BS882" s="587"/>
      <c r="BT882" s="587"/>
      <c r="BU882" s="587"/>
      <c r="BV882" s="587"/>
      <c r="BW882" s="500"/>
      <c r="CA882" s="56">
        <f>+BR882</f>
        <v>68260010</v>
      </c>
    </row>
    <row r="883" spans="44:90" x14ac:dyDescent="0.3">
      <c r="AR883" s="500"/>
      <c r="AS883" s="533"/>
      <c r="AT883" s="628" t="s">
        <v>171</v>
      </c>
      <c r="AU883" s="628"/>
      <c r="AV883" s="628"/>
      <c r="AW883" s="628"/>
      <c r="AX883" s="628"/>
      <c r="AY883" s="561"/>
      <c r="AZ883" s="561"/>
      <c r="BA883" s="562">
        <f>+BA882+BA861</f>
        <v>9935229</v>
      </c>
      <c r="BB883" s="561"/>
      <c r="BC883" s="562">
        <f>+BE883-BA883</f>
        <v>73870921</v>
      </c>
      <c r="BD883" s="561"/>
      <c r="BE883" s="562">
        <f>+BE882+BE861</f>
        <v>83806150</v>
      </c>
      <c r="BF883" s="533"/>
      <c r="BG883" s="563">
        <v>0</v>
      </c>
      <c r="BH883" s="563"/>
      <c r="BI883" s="563"/>
      <c r="BJ883" s="563"/>
      <c r="BK883" s="563"/>
      <c r="BL883" s="563"/>
      <c r="BM883" s="563"/>
      <c r="BN883" s="563">
        <f>+BN882+BG883</f>
        <v>0</v>
      </c>
      <c r="BO883" s="563"/>
      <c r="BP883" s="563">
        <f>+BN883*0.5</f>
        <v>0</v>
      </c>
      <c r="BQ883" s="561"/>
      <c r="BR883" s="586">
        <f t="shared" si="2390"/>
        <v>83806150</v>
      </c>
      <c r="BS883" s="587"/>
      <c r="BT883" s="587"/>
      <c r="BU883" s="587"/>
      <c r="BV883" s="587"/>
      <c r="BW883" s="500"/>
    </row>
    <row r="884" spans="44:90" x14ac:dyDescent="0.3">
      <c r="AR884" s="500"/>
      <c r="AS884" s="533"/>
      <c r="AT884" s="628" t="s">
        <v>163</v>
      </c>
      <c r="AU884" s="628"/>
      <c r="AV884" s="628"/>
      <c r="AW884" s="628"/>
      <c r="AX884" s="628"/>
      <c r="AY884" s="628"/>
      <c r="AZ884" s="628"/>
      <c r="BA884" s="562">
        <f>+BA883+BA862</f>
        <v>26719787</v>
      </c>
      <c r="BB884" s="561"/>
      <c r="BC884" s="562">
        <f>(+BE884-BA884)*(1-0.2)</f>
        <v>59096736.800000004</v>
      </c>
      <c r="BD884" s="561"/>
      <c r="BE884" s="562">
        <f>+BE883+BE862</f>
        <v>100590708</v>
      </c>
      <c r="BF884" s="533"/>
      <c r="BG884" s="563">
        <f>13400000+5660000</f>
        <v>19060000</v>
      </c>
      <c r="BH884" s="563"/>
      <c r="BI884" s="588"/>
      <c r="BJ884" s="588"/>
      <c r="BK884" s="588"/>
      <c r="BL884" s="588"/>
      <c r="BM884" s="588"/>
      <c r="BN884" s="588"/>
      <c r="BO884" s="563"/>
      <c r="BP884" s="563">
        <f>+BG884</f>
        <v>19060000</v>
      </c>
      <c r="BQ884" s="561"/>
      <c r="BR884" s="586">
        <f t="shared" si="2390"/>
        <v>119650708</v>
      </c>
      <c r="BS884" s="587"/>
      <c r="BT884" s="587"/>
      <c r="BU884" s="587"/>
      <c r="BV884" s="587"/>
      <c r="BW884" s="500"/>
    </row>
    <row r="885" spans="44:90" x14ac:dyDescent="0.3">
      <c r="AR885" s="500"/>
      <c r="AS885" s="533"/>
      <c r="AT885" s="569" t="s">
        <v>183</v>
      </c>
      <c r="AU885" s="561"/>
      <c r="AV885" s="561"/>
      <c r="AW885" s="561"/>
      <c r="AX885" s="561"/>
      <c r="AY885" s="561"/>
      <c r="AZ885" s="561"/>
      <c r="BA885" s="562">
        <f>+BA884+BA863</f>
        <v>30917716</v>
      </c>
      <c r="BB885" s="561"/>
      <c r="BC885" s="562">
        <f>(+BE885-BA885)*(1-0.34)</f>
        <v>48754807.859999992</v>
      </c>
      <c r="BD885" s="561"/>
      <c r="BE885" s="562">
        <f>+BE884+BE863</f>
        <v>104788637</v>
      </c>
      <c r="BF885" s="533"/>
      <c r="BG885" s="563">
        <f>53420000-BG884</f>
        <v>34360000</v>
      </c>
      <c r="BH885" s="563"/>
      <c r="BI885" s="588"/>
      <c r="BJ885" s="588"/>
      <c r="BK885" s="588"/>
      <c r="BL885" s="588"/>
      <c r="BM885" s="588"/>
      <c r="BN885" s="588"/>
      <c r="BO885" s="563"/>
      <c r="BP885" s="563">
        <f>+BP884+BG885</f>
        <v>53420000</v>
      </c>
      <c r="BQ885" s="561"/>
      <c r="BR885" s="586">
        <f t="shared" si="2390"/>
        <v>158208637</v>
      </c>
      <c r="BS885" s="587"/>
      <c r="BT885" s="587"/>
      <c r="BU885" s="587"/>
      <c r="BV885" s="587"/>
      <c r="BW885" s="500"/>
    </row>
    <row r="886" spans="44:90" x14ac:dyDescent="0.3">
      <c r="AR886" s="500"/>
      <c r="AS886" s="533"/>
      <c r="AT886" s="569" t="s">
        <v>188</v>
      </c>
      <c r="AU886" s="561"/>
      <c r="AV886" s="561"/>
      <c r="AW886" s="561"/>
      <c r="AX886" s="561"/>
      <c r="AY886" s="561"/>
      <c r="AZ886" s="561"/>
      <c r="BA886" s="562">
        <v>17702720</v>
      </c>
      <c r="BB886" s="561"/>
      <c r="BC886" s="562">
        <v>36659557</v>
      </c>
      <c r="BD886" s="561"/>
      <c r="BE886" s="562">
        <f>+BA886+BC886</f>
        <v>54362277</v>
      </c>
      <c r="BF886" s="533"/>
      <c r="BG886" s="563">
        <f>164760000-BP885</f>
        <v>111340000</v>
      </c>
      <c r="BH886" s="563"/>
      <c r="BI886" s="588"/>
      <c r="BJ886" s="588"/>
      <c r="BK886" s="588"/>
      <c r="BL886" s="588"/>
      <c r="BM886" s="588"/>
      <c r="BN886" s="588"/>
      <c r="BO886" s="563"/>
      <c r="BP886" s="563">
        <f>+BP885+BG886</f>
        <v>164760000</v>
      </c>
      <c r="BQ886" s="561"/>
      <c r="BR886" s="586">
        <f t="shared" si="2390"/>
        <v>219122277</v>
      </c>
      <c r="BS886" s="587"/>
      <c r="BT886" s="587"/>
      <c r="BU886" s="587"/>
      <c r="BV886" s="587"/>
      <c r="BW886" s="500"/>
      <c r="CL886" s="1">
        <v>333000000</v>
      </c>
    </row>
    <row r="887" spans="44:90" x14ac:dyDescent="0.3">
      <c r="AR887" s="500"/>
      <c r="AS887" s="533"/>
      <c r="AT887" s="569" t="s">
        <v>189</v>
      </c>
      <c r="AU887" s="561"/>
      <c r="AV887" s="561"/>
      <c r="AW887" s="561"/>
      <c r="AX887" s="561"/>
      <c r="AY887" s="561"/>
      <c r="AZ887" s="561"/>
      <c r="BA887" s="562">
        <f>+BA869</f>
        <v>18127951.649189189</v>
      </c>
      <c r="BB887" s="561"/>
      <c r="BC887" s="562">
        <f>+BC883*BY887</f>
        <v>45167742.416846842</v>
      </c>
      <c r="BD887" s="561"/>
      <c r="BE887" s="562">
        <f>+BA887+BC887</f>
        <v>63295694.066036031</v>
      </c>
      <c r="BF887" s="533"/>
      <c r="BG887" s="563">
        <f>203610000-BP886</f>
        <v>38850000</v>
      </c>
      <c r="BH887" s="563"/>
      <c r="BI887" s="588"/>
      <c r="BJ887" s="588"/>
      <c r="BK887" s="588"/>
      <c r="BL887" s="588"/>
      <c r="BM887" s="588"/>
      <c r="BN887" s="588"/>
      <c r="BO887" s="563"/>
      <c r="BP887" s="563">
        <f>+BP886+BG887</f>
        <v>203610000</v>
      </c>
      <c r="BQ887" s="561"/>
      <c r="BR887" s="586">
        <f t="shared" si="2390"/>
        <v>266905694.06603605</v>
      </c>
      <c r="BS887" s="586"/>
      <c r="BT887" s="586"/>
      <c r="BU887" s="586"/>
      <c r="BV887" s="586"/>
      <c r="BW887" s="500"/>
      <c r="BY887" s="59">
        <f>+BP887/CL886</f>
        <v>0.61144144144144141</v>
      </c>
      <c r="CL887" s="1"/>
    </row>
    <row r="888" spans="44:90" x14ac:dyDescent="0.3">
      <c r="AR888" s="500"/>
      <c r="AS888" s="500"/>
      <c r="AT888" s="500"/>
      <c r="AU888" s="500"/>
      <c r="AV888" s="500"/>
      <c r="AW888" s="500"/>
      <c r="AX888" s="500"/>
      <c r="AY888" s="500"/>
      <c r="AZ888" s="500"/>
      <c r="BA888" s="500"/>
      <c r="BB888" s="500"/>
      <c r="BC888" s="500"/>
      <c r="BD888" s="500"/>
      <c r="BE888" s="500"/>
      <c r="BF888" s="500"/>
      <c r="BG888" s="500"/>
      <c r="BH888" s="500"/>
      <c r="BI888" s="500"/>
      <c r="BJ888" s="500"/>
      <c r="BK888" s="500"/>
      <c r="BL888" s="500"/>
      <c r="BM888" s="500"/>
      <c r="BN888" s="500"/>
      <c r="BO888" s="500"/>
      <c r="BP888" s="500"/>
      <c r="BQ888" s="500"/>
      <c r="BR888" s="500"/>
      <c r="BS888" s="500"/>
      <c r="BT888" s="500"/>
      <c r="BU888" s="500"/>
      <c r="BV888" s="500"/>
      <c r="BW888" s="500"/>
      <c r="CL888" s="59">
        <f>+BR887/CL886</f>
        <v>0.80151860079890702</v>
      </c>
    </row>
    <row r="890" spans="44:90" x14ac:dyDescent="0.3">
      <c r="BA890" s="56">
        <f>+BR886+BA868</f>
        <v>247648687.35081083</v>
      </c>
      <c r="BC890" s="59">
        <f>+BA890/CL886</f>
        <v>0.74368975180423669</v>
      </c>
      <c r="BE890" s="56"/>
      <c r="BG890" s="1">
        <v>202530000</v>
      </c>
      <c r="BP890" s="1">
        <f>+(BP887-BP886)/2</f>
        <v>19425000</v>
      </c>
      <c r="CL890" s="56">
        <f>+CL886-BR886</f>
        <v>113877723</v>
      </c>
    </row>
    <row r="891" spans="44:90" x14ac:dyDescent="0.3">
      <c r="BG891" s="56">
        <f>+BP887-BG890</f>
        <v>1080000</v>
      </c>
      <c r="BP891" s="56">
        <v>1800000</v>
      </c>
    </row>
    <row r="892" spans="44:90" ht="15" thickBot="1" x14ac:dyDescent="0.35">
      <c r="BP892" s="578">
        <f>+BP890-BP891</f>
        <v>17625000</v>
      </c>
    </row>
    <row r="893" spans="44:90" ht="15" thickTop="1" x14ac:dyDescent="0.3">
      <c r="CL893" s="59">
        <f>+BP886/CL886</f>
        <v>0.49477477477477477</v>
      </c>
    </row>
    <row r="895" spans="44:90" x14ac:dyDescent="0.3">
      <c r="BE895" s="500"/>
      <c r="BF895" s="500"/>
      <c r="BG895" s="500"/>
      <c r="BH895" s="500"/>
      <c r="BI895" s="500"/>
      <c r="BJ895" s="500"/>
      <c r="BK895" s="500"/>
      <c r="BL895" s="500"/>
      <c r="BM895" s="500"/>
      <c r="BN895" s="500"/>
      <c r="BO895" s="500"/>
      <c r="BP895" s="500"/>
      <c r="BQ895" s="500"/>
      <c r="BR895" s="500"/>
      <c r="BS895" s="500"/>
      <c r="BT895" s="500"/>
      <c r="BU895" s="500"/>
      <c r="BV895" s="500"/>
      <c r="BW895" s="500"/>
      <c r="BX895" s="500"/>
      <c r="BY895" s="500"/>
    </row>
    <row r="896" spans="44:90" x14ac:dyDescent="0.3">
      <c r="BE896" s="500"/>
      <c r="BF896" s="500"/>
      <c r="BG896" s="500"/>
      <c r="BH896" s="500"/>
      <c r="BI896" s="500"/>
      <c r="BJ896" s="500"/>
      <c r="BK896" s="500"/>
      <c r="BL896" s="500"/>
      <c r="BM896" s="500"/>
      <c r="BN896" s="500"/>
      <c r="BO896" s="500"/>
      <c r="BP896" s="500"/>
      <c r="BQ896" s="500"/>
      <c r="BR896" s="500"/>
      <c r="BS896" s="500"/>
      <c r="BT896" s="500"/>
      <c r="BU896" s="500"/>
      <c r="BV896" s="500"/>
      <c r="BW896" s="500"/>
      <c r="BX896" s="500"/>
      <c r="BY896" s="500"/>
    </row>
    <row r="897" spans="42:90" x14ac:dyDescent="0.3">
      <c r="AP897" s="1">
        <v>1500000</v>
      </c>
      <c r="BE897" s="500"/>
      <c r="BF897" s="500"/>
      <c r="BG897" s="500"/>
      <c r="BH897" s="500"/>
      <c r="BI897" s="500"/>
      <c r="BJ897" s="500"/>
      <c r="BK897" s="500"/>
      <c r="BL897" s="500"/>
      <c r="BM897" s="500"/>
      <c r="BN897" s="500"/>
      <c r="BO897" s="500"/>
      <c r="BP897" s="500"/>
      <c r="BQ897" s="500"/>
      <c r="BR897" s="500"/>
      <c r="BS897" s="500"/>
      <c r="BT897" s="500"/>
      <c r="BU897" s="500"/>
      <c r="BV897" s="500"/>
      <c r="BW897" s="500"/>
      <c r="BX897" s="500"/>
      <c r="BY897" s="500"/>
    </row>
    <row r="898" spans="42:90" x14ac:dyDescent="0.3">
      <c r="AP898">
        <v>7</v>
      </c>
      <c r="BE898" s="500"/>
      <c r="BY898" s="500"/>
      <c r="CL898">
        <v>177090000</v>
      </c>
    </row>
    <row r="899" spans="42:90" x14ac:dyDescent="0.3">
      <c r="AP899" s="1">
        <f>+AP897*AP898</f>
        <v>10500000</v>
      </c>
      <c r="BE899" s="500"/>
      <c r="BY899" s="500"/>
      <c r="CL899" s="231">
        <f>+CL898/CL886</f>
        <v>0.53180180180180181</v>
      </c>
    </row>
    <row r="900" spans="42:90" x14ac:dyDescent="0.3">
      <c r="BE900" s="500"/>
      <c r="BY900" s="500"/>
    </row>
    <row r="901" spans="42:90" x14ac:dyDescent="0.3">
      <c r="BE901" s="500"/>
      <c r="BY901" s="500"/>
    </row>
    <row r="902" spans="42:90" x14ac:dyDescent="0.3">
      <c r="BE902" s="500"/>
      <c r="BY902" s="500"/>
      <c r="CL902" s="56">
        <f>+BR886+27420000</f>
        <v>246542277</v>
      </c>
    </row>
    <row r="903" spans="42:90" x14ac:dyDescent="0.3">
      <c r="BE903" s="500"/>
      <c r="BY903" s="500"/>
    </row>
    <row r="904" spans="42:90" x14ac:dyDescent="0.3">
      <c r="BE904" s="500"/>
      <c r="BY904" s="500"/>
      <c r="CL904" s="59">
        <f>+CL902/CL886</f>
        <v>0.74036719819819818</v>
      </c>
    </row>
    <row r="905" spans="42:90" x14ac:dyDescent="0.3">
      <c r="BE905" s="500"/>
      <c r="BY905" s="500"/>
    </row>
    <row r="906" spans="42:90" x14ac:dyDescent="0.3">
      <c r="BE906" s="500"/>
      <c r="BY906" s="500"/>
    </row>
    <row r="907" spans="42:90" x14ac:dyDescent="0.3">
      <c r="BE907" s="500"/>
      <c r="BY907" s="500"/>
    </row>
    <row r="908" spans="42:90" x14ac:dyDescent="0.3">
      <c r="BE908" s="500"/>
      <c r="BY908" s="500"/>
    </row>
    <row r="909" spans="42:90" x14ac:dyDescent="0.3">
      <c r="BE909" s="500"/>
      <c r="BY909" s="500"/>
    </row>
    <row r="910" spans="42:90" x14ac:dyDescent="0.3">
      <c r="BE910" s="500"/>
      <c r="BY910" s="500"/>
    </row>
    <row r="911" spans="42:90" x14ac:dyDescent="0.3">
      <c r="BE911" s="500"/>
      <c r="BF911" s="500"/>
      <c r="BG911" s="500"/>
      <c r="BH911" s="500"/>
      <c r="BI911" s="500"/>
      <c r="BJ911" s="500"/>
      <c r="BK911" s="500"/>
      <c r="BL911" s="500"/>
      <c r="BM911" s="500"/>
      <c r="BN911" s="500"/>
      <c r="BO911" s="500"/>
      <c r="BP911" s="500"/>
      <c r="BQ911" s="500"/>
      <c r="BR911" s="500"/>
      <c r="BS911" s="500"/>
      <c r="BT911" s="500"/>
      <c r="BU911" s="500"/>
      <c r="BV911" s="500"/>
      <c r="BW911" s="500"/>
      <c r="BX911" s="500"/>
      <c r="BY911" s="500"/>
    </row>
    <row r="912" spans="42:90" x14ac:dyDescent="0.3">
      <c r="BE912" s="500"/>
      <c r="BF912" s="500"/>
      <c r="BG912" s="500"/>
      <c r="BH912" s="500"/>
      <c r="BI912" s="500"/>
      <c r="BJ912" s="500"/>
      <c r="BK912" s="500"/>
      <c r="BL912" s="500"/>
      <c r="BM912" s="500"/>
      <c r="BN912" s="500"/>
      <c r="BO912" s="500"/>
      <c r="BP912" s="500"/>
      <c r="BQ912" s="500"/>
      <c r="BR912" s="500"/>
      <c r="BS912" s="500"/>
      <c r="BT912" s="500"/>
      <c r="BU912" s="500"/>
      <c r="BV912" s="500"/>
      <c r="BW912" s="500"/>
      <c r="BX912" s="500"/>
      <c r="BY912" s="500"/>
    </row>
    <row r="913" spans="57:77" x14ac:dyDescent="0.3">
      <c r="BE913" s="500"/>
      <c r="BF913" s="500"/>
      <c r="BG913" s="500"/>
      <c r="BH913" s="500"/>
      <c r="BI913" s="500"/>
      <c r="BJ913" s="500"/>
      <c r="BK913" s="500"/>
      <c r="BL913" s="500"/>
      <c r="BM913" s="500"/>
      <c r="BN913" s="500"/>
      <c r="BO913" s="500"/>
      <c r="BP913" s="500"/>
      <c r="BQ913" s="500"/>
      <c r="BR913" s="500"/>
      <c r="BS913" s="500"/>
      <c r="BT913" s="500"/>
      <c r="BU913" s="500"/>
      <c r="BV913" s="500"/>
      <c r="BW913" s="500"/>
      <c r="BX913" s="500"/>
      <c r="BY913" s="500"/>
    </row>
    <row r="914" spans="57:77" x14ac:dyDescent="0.3">
      <c r="BE914" s="500"/>
      <c r="BF914" s="500"/>
      <c r="BG914" s="500"/>
      <c r="BH914" s="500"/>
      <c r="BI914" s="500"/>
      <c r="BJ914" s="500"/>
      <c r="BK914" s="500"/>
      <c r="BL914" s="500"/>
      <c r="BM914" s="500"/>
      <c r="BN914" s="500"/>
      <c r="BO914" s="500"/>
      <c r="BP914" s="500"/>
      <c r="BQ914" s="500"/>
      <c r="BR914" s="500"/>
      <c r="BS914" s="500"/>
      <c r="BT914" s="500"/>
      <c r="BU914" s="500"/>
      <c r="BV914" s="500"/>
      <c r="BW914" s="500"/>
      <c r="BX914" s="500"/>
      <c r="BY914" s="500"/>
    </row>
    <row r="915" spans="57:77" x14ac:dyDescent="0.3">
      <c r="BE915" s="500"/>
      <c r="BF915" s="500"/>
      <c r="BG915" s="500"/>
      <c r="BH915" s="500"/>
      <c r="BI915" s="500"/>
      <c r="BJ915" s="500"/>
      <c r="BK915" s="500"/>
      <c r="BL915" s="500"/>
      <c r="BM915" s="500"/>
      <c r="BN915" s="500"/>
      <c r="BO915" s="500"/>
      <c r="BP915" s="500"/>
      <c r="BQ915" s="500"/>
      <c r="BR915" s="500"/>
      <c r="BS915" s="500"/>
      <c r="BT915" s="500"/>
      <c r="BU915" s="500"/>
      <c r="BV915" s="500"/>
      <c r="BW915" s="500"/>
      <c r="BX915" s="500"/>
      <c r="BY915" s="500"/>
    </row>
    <row r="916" spans="57:77" x14ac:dyDescent="0.3">
      <c r="BE916" s="500"/>
      <c r="BF916" s="500"/>
      <c r="BG916" s="500"/>
      <c r="BH916" s="500"/>
      <c r="BI916" s="500"/>
      <c r="BJ916" s="500"/>
      <c r="BK916" s="500"/>
      <c r="BL916" s="500"/>
      <c r="BM916" s="500"/>
      <c r="BN916" s="500"/>
      <c r="BO916" s="500"/>
      <c r="BP916" s="500"/>
      <c r="BQ916" s="500"/>
      <c r="BR916" s="500"/>
      <c r="BS916" s="500"/>
      <c r="BT916" s="500"/>
      <c r="BU916" s="500"/>
      <c r="BV916" s="500"/>
      <c r="BW916" s="500"/>
      <c r="BX916" s="500"/>
      <c r="BY916" s="500"/>
    </row>
    <row r="917" spans="57:77" x14ac:dyDescent="0.3">
      <c r="BE917" s="500"/>
      <c r="BF917" s="500"/>
      <c r="BG917" s="500"/>
      <c r="BH917" s="500"/>
      <c r="BI917" s="500"/>
      <c r="BJ917" s="500"/>
      <c r="BK917" s="500"/>
      <c r="BL917" s="500"/>
      <c r="BM917" s="500"/>
      <c r="BN917" s="500"/>
      <c r="BO917" s="500"/>
      <c r="BP917" s="500"/>
      <c r="BQ917" s="500"/>
      <c r="BR917" s="500"/>
      <c r="BS917" s="500"/>
      <c r="BT917" s="500"/>
      <c r="BU917" s="500"/>
      <c r="BV917" s="500"/>
      <c r="BW917" s="500"/>
      <c r="BX917" s="500"/>
      <c r="BY917" s="500"/>
    </row>
    <row r="918" spans="57:77" x14ac:dyDescent="0.3">
      <c r="BE918" s="500"/>
      <c r="BF918" s="500"/>
      <c r="BG918" s="500"/>
      <c r="BH918" s="500"/>
      <c r="BI918" s="500"/>
      <c r="BJ918" s="500"/>
      <c r="BK918" s="500"/>
      <c r="BL918" s="500"/>
      <c r="BM918" s="500"/>
      <c r="BN918" s="500"/>
      <c r="BO918" s="500"/>
      <c r="BP918" s="500"/>
      <c r="BQ918" s="500"/>
      <c r="BR918" s="500"/>
      <c r="BS918" s="500"/>
      <c r="BT918" s="500"/>
      <c r="BU918" s="500"/>
      <c r="BV918" s="500"/>
      <c r="BW918" s="500"/>
      <c r="BX918" s="500"/>
      <c r="BY918" s="500"/>
    </row>
  </sheetData>
  <mergeCells count="60">
    <mergeCell ref="BR887:BV887"/>
    <mergeCell ref="AV851:AY851"/>
    <mergeCell ref="BE858:BE859"/>
    <mergeCell ref="AV834:AX834"/>
    <mergeCell ref="BR879:BV880"/>
    <mergeCell ref="BR881:BV881"/>
    <mergeCell ref="AT861:AX861"/>
    <mergeCell ref="AT865:AZ865"/>
    <mergeCell ref="AT859:AY859"/>
    <mergeCell ref="AT862:AZ862"/>
    <mergeCell ref="AT878:BV878"/>
    <mergeCell ref="BG858:BG859"/>
    <mergeCell ref="AT860:AX860"/>
    <mergeCell ref="BP872:BT872"/>
    <mergeCell ref="BI886:BN886"/>
    <mergeCell ref="BR882:BV882"/>
    <mergeCell ref="AK791:AN791"/>
    <mergeCell ref="AS857:BH857"/>
    <mergeCell ref="H819:J819"/>
    <mergeCell ref="AK796:AN796"/>
    <mergeCell ref="BI887:BN887"/>
    <mergeCell ref="AT882:AX882"/>
    <mergeCell ref="AT883:AX883"/>
    <mergeCell ref="AT884:AZ884"/>
    <mergeCell ref="BA879:BE879"/>
    <mergeCell ref="BG879:BP879"/>
    <mergeCell ref="BI881:BN881"/>
    <mergeCell ref="BI880:BN880"/>
    <mergeCell ref="AK787:AN787"/>
    <mergeCell ref="AK797:AN797"/>
    <mergeCell ref="AV846:AX846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786:AV786"/>
    <mergeCell ref="AK788:AN788"/>
    <mergeCell ref="AK789:AN789"/>
    <mergeCell ref="AK790:AN790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883:BV883"/>
    <mergeCell ref="BR884:BV884"/>
    <mergeCell ref="BR886:BV886"/>
    <mergeCell ref="BI885:BN885"/>
    <mergeCell ref="BR885:BV885"/>
    <mergeCell ref="BI884:BN884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792:AP794 AR792:AR794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788"/>
  <sheetViews>
    <sheetView topLeftCell="A738" workbookViewId="0">
      <selection activeCell="X35" sqref="X35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+K776</f>
        <v>8049740</v>
      </c>
      <c r="AG16" s="187"/>
      <c r="AH16" s="201">
        <f>+AJ31</f>
        <v>25277.871396973373</v>
      </c>
      <c r="AI16" s="201"/>
      <c r="AJ16" s="202">
        <f>+S776</f>
        <v>82263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1724369</v>
      </c>
      <c r="AG17" s="188"/>
      <c r="AH17" s="149">
        <v>25018</v>
      </c>
      <c r="AI17" s="201"/>
      <c r="AJ17" s="148">
        <v>20176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2797607</v>
      </c>
      <c r="AG18" s="188"/>
      <c r="AH18" s="149">
        <v>21853</v>
      </c>
      <c r="AI18" s="201"/>
      <c r="AJ18" s="148">
        <v>44488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12571716</v>
      </c>
      <c r="AG19" s="188"/>
      <c r="AH19" s="188"/>
      <c r="AI19" s="188"/>
      <c r="AJ19" s="206">
        <f>SUM(AJ16:AJ18)</f>
        <v>146927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Table'!H773</f>
        <v>0.17416561812125858</v>
      </c>
      <c r="AG21" s="188"/>
      <c r="AH21" s="188"/>
      <c r="AI21" s="188"/>
      <c r="AJ21" s="208">
        <f>+AJ19/'Main Table'!AA773</f>
        <v>0.16530698808410768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+E776</f>
        <v>5074112</v>
      </c>
      <c r="AE27" s="155"/>
      <c r="AF27" s="186">
        <v>26083</v>
      </c>
      <c r="AG27" s="155"/>
      <c r="AH27" s="177">
        <f>+AD27/AD$31</f>
        <v>0.51913806158699483</v>
      </c>
      <c r="AI27" s="177"/>
      <c r="AJ27" s="155">
        <f>+AF27*AH27</f>
        <v>13540.678060373586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+G776</f>
        <v>2229976</v>
      </c>
      <c r="AE28" s="155"/>
      <c r="AF28" s="186">
        <v>25106</v>
      </c>
      <c r="AG28" s="155"/>
      <c r="AH28" s="177">
        <f>+AD28/AD$31</f>
        <v>0.22815133328265522</v>
      </c>
      <c r="AI28" s="177"/>
      <c r="AJ28" s="155">
        <f>+AF28*AH28</f>
        <v>5727.9673733943418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+I776</f>
        <v>745652</v>
      </c>
      <c r="AE29" s="155"/>
      <c r="AF29" s="186">
        <v>20914</v>
      </c>
      <c r="AG29" s="155"/>
      <c r="AH29" s="177">
        <f>+AD29/AD$31</f>
        <v>7.6288488290850859E-2</v>
      </c>
      <c r="AI29" s="177"/>
      <c r="AJ29" s="155">
        <f>+AF29*AH29</f>
        <v>1595.4974441148549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1724369</v>
      </c>
      <c r="AE30" s="237"/>
      <c r="AF30" s="155">
        <f>+AH17</f>
        <v>25018</v>
      </c>
      <c r="AG30" s="237"/>
      <c r="AH30" s="177">
        <f>+AD30/AD$31</f>
        <v>0.17642211683949913</v>
      </c>
      <c r="AI30" s="237"/>
      <c r="AJ30" s="155">
        <f>+AF30*AH30</f>
        <v>4413.7285190905895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9774109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25277.871396973373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Table'!AA773</f>
        <v>888813</v>
      </c>
      <c r="AJ49" s="56">
        <f>+AJ19</f>
        <v>146927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146927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741886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311592.12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430293.88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0.48412194691121757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774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69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773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3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3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3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3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3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3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3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3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3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3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3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3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3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3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3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3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3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3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3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3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3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3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3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3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3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3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3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3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41" x14ac:dyDescent="0.3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68114+3336+10813</f>
        <v>82263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41" x14ac:dyDescent="0.3">
      <c r="C770" s="158">
        <f t="shared" si="244"/>
        <v>44669</v>
      </c>
      <c r="E770" s="241"/>
      <c r="F770" s="7"/>
      <c r="G770" s="7"/>
      <c r="H770" s="581"/>
      <c r="I770" s="7"/>
      <c r="J770" s="244"/>
      <c r="K770" s="7"/>
      <c r="L770" s="6"/>
      <c r="M770" s="438"/>
      <c r="N770" s="29"/>
      <c r="O770" s="29"/>
      <c r="P770" s="29"/>
      <c r="Q770" s="332"/>
      <c r="R770" s="6"/>
      <c r="S770" s="7"/>
      <c r="T770" s="6"/>
      <c r="U770" s="243"/>
      <c r="Y770" s="59">
        <f>+Y769/X762</f>
        <v>0.46683297695414588</v>
      </c>
    </row>
    <row r="771" spans="3:41" x14ac:dyDescent="0.3">
      <c r="C771" s="158">
        <f t="shared" si="244"/>
        <v>44670</v>
      </c>
      <c r="E771" s="241"/>
      <c r="F771" s="7"/>
      <c r="G771" s="7"/>
      <c r="H771" s="581"/>
      <c r="I771" s="7"/>
      <c r="J771" s="244"/>
      <c r="K771" s="7"/>
      <c r="L771" s="6"/>
      <c r="M771" s="438"/>
      <c r="N771" s="29"/>
      <c r="O771" s="29"/>
      <c r="P771" s="29"/>
      <c r="Q771" s="332"/>
      <c r="R771" s="6"/>
      <c r="S771" s="7"/>
      <c r="T771" s="6"/>
      <c r="U771" s="243"/>
      <c r="Y771" s="56"/>
    </row>
    <row r="772" spans="3:41" x14ac:dyDescent="0.3">
      <c r="C772" s="158">
        <f t="shared" si="244"/>
        <v>44671</v>
      </c>
      <c r="E772" s="241"/>
      <c r="F772" s="7"/>
      <c r="G772" s="7"/>
      <c r="H772" s="581"/>
      <c r="I772" s="7"/>
      <c r="J772" s="244"/>
      <c r="K772" s="7"/>
      <c r="L772" s="6"/>
      <c r="M772" s="438"/>
      <c r="N772" s="29"/>
      <c r="O772" s="29"/>
      <c r="P772" s="29"/>
      <c r="Q772" s="332"/>
      <c r="R772" s="6"/>
      <c r="S772" s="7"/>
      <c r="T772" s="6"/>
      <c r="U772" s="243"/>
      <c r="Y772" s="56"/>
    </row>
    <row r="773" spans="3:41" x14ac:dyDescent="0.3">
      <c r="C773" s="158">
        <f t="shared" si="244"/>
        <v>44672</v>
      </c>
      <c r="E773" s="241"/>
      <c r="F773" s="7"/>
      <c r="G773" s="7"/>
      <c r="H773" s="7"/>
      <c r="I773" s="7"/>
      <c r="J773" s="244"/>
      <c r="K773" s="7"/>
      <c r="L773" s="6"/>
      <c r="M773" s="438"/>
      <c r="N773" s="29"/>
      <c r="O773" s="29"/>
      <c r="P773" s="29"/>
      <c r="Q773" s="332"/>
      <c r="R773" s="6"/>
      <c r="S773" s="7"/>
      <c r="T773" s="6"/>
      <c r="U773" s="243"/>
      <c r="Y773" s="56"/>
    </row>
    <row r="774" spans="3:41" ht="15" thickBot="1" x14ac:dyDescent="0.35">
      <c r="C774" s="157">
        <f t="shared" si="93"/>
        <v>44673</v>
      </c>
      <c r="E774" s="245"/>
      <c r="F774" s="246"/>
      <c r="G774" s="246"/>
      <c r="H774" s="246"/>
      <c r="I774" s="246"/>
      <c r="J774" s="246"/>
      <c r="K774" s="246"/>
      <c r="L774" s="247"/>
      <c r="M774" s="248"/>
      <c r="N774" s="248"/>
      <c r="O774" s="248"/>
      <c r="P774" s="248"/>
      <c r="Q774" s="331"/>
      <c r="R774" s="247"/>
      <c r="S774" s="247"/>
      <c r="T774" s="247"/>
      <c r="U774" s="249"/>
      <c r="W774">
        <f>+W405+1</f>
        <v>396</v>
      </c>
      <c r="Y774" s="59"/>
    </row>
    <row r="775" spans="3:41" x14ac:dyDescent="0.3">
      <c r="E775" s="56"/>
      <c r="F775" s="1"/>
      <c r="G775" s="56"/>
      <c r="H775" s="56"/>
      <c r="I775" s="56"/>
      <c r="J775" s="1"/>
      <c r="K775" s="56"/>
      <c r="S775" s="56"/>
    </row>
    <row r="776" spans="3:41" x14ac:dyDescent="0.3">
      <c r="C776" s="166" t="s">
        <v>73</v>
      </c>
      <c r="E776" s="56">
        <f>+E769</f>
        <v>5074112</v>
      </c>
      <c r="F776" s="56"/>
      <c r="G776" s="56">
        <f t="shared" ref="G776:U776" si="389">+G769</f>
        <v>2229976</v>
      </c>
      <c r="H776" s="56">
        <f t="shared" si="389"/>
        <v>0</v>
      </c>
      <c r="I776" s="56">
        <f t="shared" si="389"/>
        <v>745652</v>
      </c>
      <c r="J776" s="56">
        <f t="shared" si="389"/>
        <v>0</v>
      </c>
      <c r="K776" s="56">
        <f t="shared" si="389"/>
        <v>8049740</v>
      </c>
      <c r="L776" s="56">
        <f t="shared" si="389"/>
        <v>0</v>
      </c>
      <c r="M776" s="56">
        <f t="shared" si="389"/>
        <v>2.0489330948171436E-4</v>
      </c>
      <c r="N776" s="56">
        <f t="shared" si="389"/>
        <v>0</v>
      </c>
      <c r="O776" s="56">
        <f t="shared" si="389"/>
        <v>0</v>
      </c>
      <c r="P776" s="56">
        <f t="shared" si="389"/>
        <v>0</v>
      </c>
      <c r="Q776" s="56">
        <f t="shared" si="389"/>
        <v>1649</v>
      </c>
      <c r="R776" s="56">
        <f t="shared" si="389"/>
        <v>0</v>
      </c>
      <c r="S776" s="56">
        <f t="shared" si="389"/>
        <v>82263</v>
      </c>
      <c r="T776" s="56">
        <f t="shared" si="389"/>
        <v>0</v>
      </c>
      <c r="U776" s="56">
        <f t="shared" si="389"/>
        <v>2.402125115017657E-2</v>
      </c>
      <c r="V776" s="56">
        <f>+V259</f>
        <v>0</v>
      </c>
    </row>
    <row r="777" spans="3:41" x14ac:dyDescent="0.3">
      <c r="E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</row>
    <row r="778" spans="3:41" x14ac:dyDescent="0.3">
      <c r="E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3:41" x14ac:dyDescent="0.3">
      <c r="C779" s="111"/>
      <c r="D779" s="112"/>
      <c r="E779" s="349"/>
      <c r="F779" s="10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</row>
    <row r="780" spans="3:41" x14ac:dyDescent="0.3">
      <c r="E780" s="56"/>
      <c r="K780" s="56"/>
      <c r="Q780" s="56"/>
    </row>
    <row r="781" spans="3:41" x14ac:dyDescent="0.3">
      <c r="D781" s="549" t="s">
        <v>26</v>
      </c>
      <c r="E781" t="s">
        <v>158</v>
      </c>
      <c r="K781" s="549"/>
      <c r="Q781" s="56"/>
      <c r="S781" s="59"/>
    </row>
    <row r="783" spans="3:41" x14ac:dyDescent="0.3">
      <c r="U783" s="549"/>
    </row>
    <row r="784" spans="3:41" x14ac:dyDescent="0.3">
      <c r="AO784" s="1">
        <v>3797000</v>
      </c>
    </row>
    <row r="785" spans="3:41" x14ac:dyDescent="0.3">
      <c r="C785" s="1"/>
    </row>
    <row r="786" spans="3:41" x14ac:dyDescent="0.3">
      <c r="C786" s="1"/>
      <c r="AO786" s="1">
        <v>30000</v>
      </c>
    </row>
    <row r="787" spans="3:41" x14ac:dyDescent="0.3">
      <c r="C787" s="59"/>
    </row>
    <row r="788" spans="3:41" x14ac:dyDescent="0.3">
      <c r="AO788" s="235">
        <f>+AO786/AO784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763"/>
  <sheetViews>
    <sheetView topLeftCell="A692" workbookViewId="0">
      <selection activeCell="W716" sqref="W716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3.5170279969104993E-3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Table'!H758</f>
        <v>71930127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Table'!AA773</f>
        <v>888813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1459</v>
      </c>
      <c r="J22" s="116"/>
      <c r="K22" s="127"/>
      <c r="L22" s="238">
        <v>1549</v>
      </c>
      <c r="M22" s="127"/>
      <c r="N22" s="147">
        <f>+(I22-L22)/I22</f>
        <v>-6.1686086360520906E-2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71039855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Table'!AP773</f>
        <v>80202314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-9162459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80202314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71039855</v>
      </c>
      <c r="J27" s="116"/>
      <c r="K27" s="733">
        <v>71007196</v>
      </c>
      <c r="L27" s="733"/>
      <c r="M27" s="127"/>
      <c r="N27" s="137">
        <f>+I27-K27</f>
        <v>32659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0.98416956422811186</v>
      </c>
      <c r="J28" s="127"/>
      <c r="K28" s="127"/>
      <c r="L28" s="127"/>
      <c r="M28" s="98"/>
      <c r="N28" s="463">
        <f>+N27/K27</f>
        <v>4.5993929967323314E-4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Table'!H773</f>
        <v>72182536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71039855</v>
      </c>
      <c r="J34" s="706"/>
      <c r="K34" s="22"/>
      <c r="L34" s="25">
        <f>+I34/$I$32</f>
        <v>0.98416956422811186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888813</v>
      </c>
      <c r="J35" s="713"/>
      <c r="K35" s="22"/>
      <c r="L35" s="25">
        <f>+I35/$I$32</f>
        <v>1.2313407774977593E-2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253868</v>
      </c>
      <c r="J36" s="708"/>
      <c r="K36" s="259"/>
      <c r="L36" s="234">
        <f>+I36/$I$32</f>
        <v>3.5170279969104993E-3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Table'!AP791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Table'!AP832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3.5170279969104993E-3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3.5170279969104993E-3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3.5170279969104993E-3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3.5170279969104993E-3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3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3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3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3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3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3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3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3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3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3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3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3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3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3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3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3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3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3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3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3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3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3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5:36" x14ac:dyDescent="0.3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5:36" x14ac:dyDescent="0.3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5:36" x14ac:dyDescent="0.3">
      <c r="O723" s="98"/>
      <c r="T723" s="250"/>
      <c r="U723" s="573">
        <f t="shared" si="47"/>
        <v>44668</v>
      </c>
      <c r="V723" s="6"/>
      <c r="W723" s="580">
        <f>+I$36</f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5:36" x14ac:dyDescent="0.3">
      <c r="O724" s="98"/>
      <c r="T724" s="250"/>
      <c r="U724" s="252">
        <f t="shared" ref="U724:U727" si="124">+U723+1</f>
        <v>44669</v>
      </c>
      <c r="V724" s="6"/>
      <c r="W724" s="253"/>
      <c r="X724" s="6"/>
      <c r="Y724" s="44"/>
      <c r="Z724" s="6"/>
      <c r="AA724" s="254"/>
      <c r="AB724" s="6"/>
      <c r="AC724" s="258"/>
      <c r="AD724" s="251"/>
    </row>
    <row r="725" spans="5:36" x14ac:dyDescent="0.3">
      <c r="O725" s="98"/>
      <c r="T725" s="250"/>
      <c r="U725" s="252">
        <f t="shared" si="124"/>
        <v>44670</v>
      </c>
      <c r="V725" s="6"/>
      <c r="W725" s="253"/>
      <c r="X725" s="6"/>
      <c r="Y725" s="44"/>
      <c r="Z725" s="6"/>
      <c r="AA725" s="254"/>
      <c r="AB725" s="6"/>
      <c r="AC725" s="258"/>
      <c r="AD725" s="251"/>
    </row>
    <row r="726" spans="5:36" x14ac:dyDescent="0.3">
      <c r="O726" s="98"/>
      <c r="T726" s="250"/>
      <c r="U726" s="252">
        <f t="shared" si="124"/>
        <v>44671</v>
      </c>
      <c r="V726" s="6"/>
      <c r="W726" s="253"/>
      <c r="X726" s="6"/>
      <c r="Y726" s="44"/>
      <c r="Z726" s="6"/>
      <c r="AA726" s="254"/>
      <c r="AB726" s="6"/>
      <c r="AC726" s="258"/>
      <c r="AD726" s="251"/>
    </row>
    <row r="727" spans="5:36" ht="15" thickBot="1" x14ac:dyDescent="0.35">
      <c r="O727" s="98"/>
      <c r="T727" s="255"/>
      <c r="U727" s="350">
        <f t="shared" si="124"/>
        <v>44672</v>
      </c>
      <c r="V727" s="247"/>
      <c r="W727" s="351"/>
      <c r="X727" s="247"/>
      <c r="Y727" s="256"/>
      <c r="Z727" s="247"/>
      <c r="AA727" s="352"/>
      <c r="AB727" s="247"/>
      <c r="AC727" s="353"/>
      <c r="AD727" s="257"/>
    </row>
    <row r="728" spans="5:36" x14ac:dyDescent="0.3">
      <c r="O728" s="98"/>
    </row>
    <row r="729" spans="5:36" x14ac:dyDescent="0.3">
      <c r="O729" s="98"/>
      <c r="P729" s="57"/>
      <c r="Q729" s="57"/>
      <c r="R729" s="57"/>
      <c r="W729" s="56"/>
    </row>
    <row r="730" spans="5:36" x14ac:dyDescent="0.3">
      <c r="O730" s="98"/>
    </row>
    <row r="731" spans="5:36" ht="15" thickBot="1" x14ac:dyDescent="0.35">
      <c r="O731" s="98"/>
    </row>
    <row r="732" spans="5:36" ht="15.6" thickTop="1" thickBot="1" x14ac:dyDescent="0.35">
      <c r="Q732" s="441"/>
      <c r="R732" s="442"/>
      <c r="S732" s="442"/>
      <c r="T732" s="442"/>
      <c r="U732" s="442"/>
      <c r="V732" s="442"/>
      <c r="W732" s="442"/>
      <c r="X732" s="442"/>
      <c r="Y732" s="442"/>
      <c r="Z732" s="442"/>
      <c r="AA732" s="442"/>
      <c r="AB732" s="443"/>
    </row>
    <row r="733" spans="5:36" ht="15" thickBot="1" x14ac:dyDescent="0.35">
      <c r="E733" s="674" t="s">
        <v>106</v>
      </c>
      <c r="F733" s="675"/>
      <c r="G733" s="675"/>
      <c r="H733" s="675"/>
      <c r="I733" s="675"/>
      <c r="J733" s="675"/>
      <c r="K733" s="675"/>
      <c r="L733" s="675"/>
      <c r="M733" s="676"/>
      <c r="Q733" s="444"/>
      <c r="R733" s="6"/>
      <c r="S733" s="6"/>
      <c r="T733" s="6"/>
      <c r="U733" s="5" t="s">
        <v>132</v>
      </c>
      <c r="V733" s="5"/>
      <c r="W733" s="5"/>
      <c r="X733" s="5"/>
      <c r="Y733" s="5"/>
      <c r="Z733" s="5"/>
      <c r="AA733" s="5" t="s">
        <v>28</v>
      </c>
      <c r="AB733" s="445"/>
    </row>
    <row r="734" spans="5:36" x14ac:dyDescent="0.3">
      <c r="E734" s="395"/>
      <c r="F734" s="396" t="s">
        <v>107</v>
      </c>
      <c r="G734" s="396"/>
      <c r="H734" s="396"/>
      <c r="I734" s="677">
        <v>21477737</v>
      </c>
      <c r="J734" s="677"/>
      <c r="K734" s="677"/>
      <c r="L734" s="677"/>
      <c r="M734" s="397"/>
      <c r="Q734" s="444"/>
      <c r="R734" s="437" t="s">
        <v>134</v>
      </c>
      <c r="S734" s="6"/>
      <c r="T734" s="6"/>
      <c r="U734" s="437" t="s">
        <v>133</v>
      </c>
      <c r="V734" s="5"/>
      <c r="W734" s="437" t="s">
        <v>20</v>
      </c>
      <c r="X734" s="5"/>
      <c r="Y734" s="437" t="s">
        <v>4</v>
      </c>
      <c r="Z734" s="5"/>
      <c r="AA734" s="446" t="s">
        <v>131</v>
      </c>
      <c r="AB734" s="445"/>
    </row>
    <row r="735" spans="5:36" x14ac:dyDescent="0.3">
      <c r="E735" s="395"/>
      <c r="F735" s="396" t="s">
        <v>97</v>
      </c>
      <c r="G735" s="396"/>
      <c r="H735" s="396"/>
      <c r="I735" s="396"/>
      <c r="J735" s="396"/>
      <c r="K735" s="396"/>
      <c r="L735" s="398">
        <f>+I747/I734</f>
        <v>4.5847474526762295E-4</v>
      </c>
      <c r="M735" s="397"/>
      <c r="Q735" s="444"/>
      <c r="R735" s="6" t="s">
        <v>121</v>
      </c>
      <c r="S735" s="6"/>
      <c r="T735" s="6"/>
      <c r="U735" s="7">
        <v>2003</v>
      </c>
      <c r="V735" s="6"/>
      <c r="W735" s="7">
        <v>389666</v>
      </c>
      <c r="X735" s="6"/>
      <c r="Y735" s="7">
        <v>31257</v>
      </c>
      <c r="Z735" s="6"/>
      <c r="AA735" s="253">
        <f>+AJ735</f>
        <v>19500</v>
      </c>
      <c r="AB735" s="445"/>
      <c r="AJ735" s="1">
        <v>19500</v>
      </c>
    </row>
    <row r="736" spans="5:36" x14ac:dyDescent="0.3">
      <c r="E736" s="395"/>
      <c r="F736" s="678" t="s">
        <v>95</v>
      </c>
      <c r="G736" s="678"/>
      <c r="H736" s="396"/>
      <c r="I736" s="396"/>
      <c r="J736" s="396"/>
      <c r="K736" s="396"/>
      <c r="L736" s="399">
        <f>+I747/(I734/100000)</f>
        <v>45.847474526762298</v>
      </c>
      <c r="M736" s="397"/>
      <c r="Q736" s="444"/>
      <c r="R736" s="6" t="s">
        <v>122</v>
      </c>
      <c r="S736" s="6"/>
      <c r="T736" s="6"/>
      <c r="U736" s="7">
        <v>1913</v>
      </c>
      <c r="V736" s="6"/>
      <c r="W736" s="7">
        <v>169892</v>
      </c>
      <c r="X736" s="6"/>
      <c r="Y736" s="7">
        <v>13076</v>
      </c>
      <c r="Z736" s="6"/>
      <c r="AA736" s="253">
        <f t="shared" ref="AA736:AA744" si="125">+AJ736</f>
        <v>8900</v>
      </c>
      <c r="AB736" s="445"/>
      <c r="AJ736" s="1">
        <v>8900</v>
      </c>
    </row>
    <row r="737" spans="4:36" x14ac:dyDescent="0.3">
      <c r="E737" s="395"/>
      <c r="F737" s="400"/>
      <c r="G737" s="400"/>
      <c r="H737" s="396"/>
      <c r="I737" s="396"/>
      <c r="J737" s="396"/>
      <c r="K737" s="396"/>
      <c r="L737" s="399"/>
      <c r="M737" s="397"/>
      <c r="Q737" s="444"/>
      <c r="R737" s="6" t="s">
        <v>123</v>
      </c>
      <c r="S737" s="6"/>
      <c r="T737" s="6"/>
      <c r="U737" s="7">
        <v>1568</v>
      </c>
      <c r="V737" s="6"/>
      <c r="W737" s="7">
        <v>16606</v>
      </c>
      <c r="X737" s="6"/>
      <c r="Y737" s="7">
        <v>912</v>
      </c>
      <c r="Z737" s="6"/>
      <c r="AA737" s="253">
        <f t="shared" si="125"/>
        <v>1100</v>
      </c>
      <c r="AB737" s="445"/>
      <c r="AJ737" s="1">
        <v>1100</v>
      </c>
    </row>
    <row r="738" spans="4:36" x14ac:dyDescent="0.3">
      <c r="E738" s="395"/>
      <c r="F738" s="400" t="s">
        <v>108</v>
      </c>
      <c r="G738" s="400"/>
      <c r="H738" s="678" t="s">
        <v>109</v>
      </c>
      <c r="I738" s="678"/>
      <c r="J738" s="396"/>
      <c r="K738" s="396"/>
      <c r="L738" s="399"/>
      <c r="M738" s="397"/>
      <c r="Q738" s="444"/>
      <c r="R738" s="6" t="s">
        <v>56</v>
      </c>
      <c r="S738" s="6"/>
      <c r="T738" s="6"/>
      <c r="U738" s="7">
        <v>1561</v>
      </c>
      <c r="V738" s="6"/>
      <c r="W738" s="7">
        <v>107611</v>
      </c>
      <c r="X738" s="6"/>
      <c r="Y738" s="7">
        <v>7937</v>
      </c>
      <c r="Z738" s="6"/>
      <c r="AA738" s="253">
        <f t="shared" si="125"/>
        <v>7000</v>
      </c>
      <c r="AB738" s="445"/>
      <c r="AJ738" s="1">
        <v>7000</v>
      </c>
    </row>
    <row r="739" spans="4:36" ht="15" thickBot="1" x14ac:dyDescent="0.35">
      <c r="E739" s="401"/>
      <c r="F739" s="402"/>
      <c r="G739" s="402"/>
      <c r="H739" s="402"/>
      <c r="I739" s="402"/>
      <c r="J739" s="402"/>
      <c r="K739" s="402"/>
      <c r="L739" s="402"/>
      <c r="M739" s="403"/>
      <c r="Q739" s="444"/>
      <c r="R739" s="6" t="s">
        <v>128</v>
      </c>
      <c r="S739" s="6"/>
      <c r="T739" s="6"/>
      <c r="U739" s="7">
        <v>1435</v>
      </c>
      <c r="V739" s="6"/>
      <c r="W739" s="7">
        <v>10128</v>
      </c>
      <c r="X739" s="6"/>
      <c r="Y739" s="7">
        <v>541</v>
      </c>
      <c r="Z739" s="6"/>
      <c r="AA739" s="253">
        <f t="shared" si="125"/>
        <v>700</v>
      </c>
      <c r="AB739" s="445"/>
      <c r="AJ739" s="1">
        <v>700</v>
      </c>
    </row>
    <row r="740" spans="4:36" x14ac:dyDescent="0.3">
      <c r="Q740" s="444"/>
      <c r="R740" s="6" t="s">
        <v>124</v>
      </c>
      <c r="S740" s="6"/>
      <c r="T740" s="6"/>
      <c r="U740" s="7">
        <v>1288</v>
      </c>
      <c r="V740" s="6"/>
      <c r="W740" s="7">
        <v>45913</v>
      </c>
      <c r="X740" s="6"/>
      <c r="Y740" s="7">
        <v>4287</v>
      </c>
      <c r="Z740" s="6"/>
      <c r="AA740" s="253">
        <f t="shared" si="125"/>
        <v>3600</v>
      </c>
      <c r="AB740" s="445"/>
      <c r="AJ740" s="1">
        <v>3600</v>
      </c>
    </row>
    <row r="741" spans="4:36" ht="15" thickBot="1" x14ac:dyDescent="0.35">
      <c r="D741" s="78"/>
      <c r="E741" s="139"/>
      <c r="F741" s="139"/>
      <c r="G741" s="139"/>
      <c r="H741" s="139"/>
      <c r="I741" s="310"/>
      <c r="J741" s="78"/>
      <c r="K741" s="98"/>
      <c r="L741" s="98"/>
      <c r="M741" s="98"/>
      <c r="N741" s="98"/>
      <c r="Q741" s="444"/>
      <c r="R741" s="6" t="s">
        <v>129</v>
      </c>
      <c r="S741" s="6"/>
      <c r="T741" s="6"/>
      <c r="U741" s="7">
        <v>1129</v>
      </c>
      <c r="V741" s="6"/>
      <c r="W741" s="7">
        <v>52477</v>
      </c>
      <c r="X741" s="6"/>
      <c r="Y741" s="7">
        <v>3152</v>
      </c>
      <c r="Z741" s="6"/>
      <c r="AA741" s="253">
        <f t="shared" si="125"/>
        <v>4600</v>
      </c>
      <c r="AB741" s="445"/>
      <c r="AJ741" s="1">
        <v>4600</v>
      </c>
    </row>
    <row r="742" spans="4:36" ht="16.2" thickBot="1" x14ac:dyDescent="0.35">
      <c r="D742" s="381"/>
      <c r="E742" s="679" t="s">
        <v>119</v>
      </c>
      <c r="F742" s="680"/>
      <c r="G742" s="680"/>
      <c r="H742" s="680"/>
      <c r="I742" s="680"/>
      <c r="J742" s="681"/>
      <c r="K742" s="382"/>
      <c r="L742" s="394" t="s">
        <v>10</v>
      </c>
      <c r="M742" s="383"/>
      <c r="N742" s="98"/>
      <c r="Q742" s="444"/>
      <c r="R742" s="6" t="s">
        <v>125</v>
      </c>
      <c r="S742" s="6"/>
      <c r="T742" s="6"/>
      <c r="U742" s="7">
        <v>1118</v>
      </c>
      <c r="V742" s="6"/>
      <c r="W742" s="7">
        <v>10889</v>
      </c>
      <c r="X742" s="6"/>
      <c r="Y742" s="7">
        <v>505</v>
      </c>
      <c r="Z742" s="6"/>
      <c r="AA742" s="253">
        <f t="shared" si="125"/>
        <v>980</v>
      </c>
      <c r="AB742" s="445"/>
      <c r="AJ742" s="1">
        <v>980</v>
      </c>
    </row>
    <row r="743" spans="4:36" x14ac:dyDescent="0.3">
      <c r="D743" s="360"/>
      <c r="E743" s="384" t="s">
        <v>75</v>
      </c>
      <c r="F743" s="16"/>
      <c r="G743" s="16"/>
      <c r="H743" s="16"/>
      <c r="I743" s="682">
        <f>+K81</f>
        <v>48675</v>
      </c>
      <c r="J743" s="682"/>
      <c r="K743" s="16"/>
      <c r="L743" s="60">
        <f>+I743/$I$743</f>
        <v>1</v>
      </c>
      <c r="M743" s="385"/>
      <c r="N743" s="98"/>
      <c r="Q743" s="444"/>
      <c r="R743" s="6" t="s">
        <v>126</v>
      </c>
      <c r="S743" s="6"/>
      <c r="T743" s="6"/>
      <c r="U743" s="7">
        <v>1093</v>
      </c>
      <c r="V743" s="6"/>
      <c r="W743" s="7">
        <v>138546</v>
      </c>
      <c r="X743" s="6"/>
      <c r="Y743" s="7">
        <v>6770</v>
      </c>
      <c r="Z743" s="6"/>
      <c r="AA743" s="253">
        <f t="shared" si="125"/>
        <v>12700</v>
      </c>
      <c r="AB743" s="445"/>
      <c r="AJ743" s="1">
        <v>12700</v>
      </c>
    </row>
    <row r="744" spans="4:36" x14ac:dyDescent="0.3">
      <c r="D744" s="360"/>
      <c r="E744" s="384"/>
      <c r="F744" s="16"/>
      <c r="G744" s="16"/>
      <c r="H744" s="16"/>
      <c r="I744" s="16"/>
      <c r="J744" s="16"/>
      <c r="K744" s="16"/>
      <c r="L744" s="16"/>
      <c r="M744" s="385"/>
      <c r="N744" s="98"/>
      <c r="Q744" s="444"/>
      <c r="R744" s="6" t="s">
        <v>127</v>
      </c>
      <c r="S744" s="6"/>
      <c r="T744" s="6"/>
      <c r="U744" s="447">
        <v>1081</v>
      </c>
      <c r="V744" s="6"/>
      <c r="W744" s="447">
        <v>65337</v>
      </c>
      <c r="X744" s="6"/>
      <c r="Y744" s="447">
        <v>3108</v>
      </c>
      <c r="Z744" s="6"/>
      <c r="AA744" s="448">
        <f t="shared" si="125"/>
        <v>6100</v>
      </c>
      <c r="AB744" s="445"/>
      <c r="AJ744" s="439">
        <v>6100</v>
      </c>
    </row>
    <row r="745" spans="4:36" x14ac:dyDescent="0.3">
      <c r="D745" s="372"/>
      <c r="E745" s="15"/>
      <c r="F745" s="386" t="s">
        <v>100</v>
      </c>
      <c r="G745" s="386"/>
      <c r="H745" s="15"/>
      <c r="I745" s="683">
        <f>+I81</f>
        <v>36684</v>
      </c>
      <c r="J745" s="684"/>
      <c r="K745" s="15"/>
      <c r="L745" s="60">
        <f>+I745/$I$743</f>
        <v>0.75365177195685673</v>
      </c>
      <c r="M745" s="365"/>
      <c r="N745" s="98"/>
      <c r="Q745" s="444"/>
      <c r="R745" s="5" t="s">
        <v>31</v>
      </c>
      <c r="S745" s="6"/>
      <c r="T745" s="6"/>
      <c r="U745" s="253">
        <f>+W745/(AA745/100)</f>
        <v>1545.0521632402579</v>
      </c>
      <c r="V745" s="6"/>
      <c r="W745" s="253">
        <f>SUM(W735:W744)</f>
        <v>1007065</v>
      </c>
      <c r="X745" s="6"/>
      <c r="Y745" s="253">
        <f>SUM(Y735:Y744)</f>
        <v>71545</v>
      </c>
      <c r="Z745" s="6"/>
      <c r="AA745" s="253">
        <f>SUM(AA735:AA744)</f>
        <v>65180</v>
      </c>
      <c r="AB745" s="445"/>
      <c r="AJ745" s="56">
        <f>SUM(AJ735:AJ744)</f>
        <v>65180</v>
      </c>
    </row>
    <row r="746" spans="4:36" x14ac:dyDescent="0.3">
      <c r="D746" s="372"/>
      <c r="E746" s="15"/>
      <c r="F746" s="15" t="s">
        <v>76</v>
      </c>
      <c r="G746" s="15"/>
      <c r="H746" s="15"/>
      <c r="I746" s="685">
        <f>+I75</f>
        <v>2144</v>
      </c>
      <c r="J746" s="686"/>
      <c r="K746" s="15"/>
      <c r="L746" s="60">
        <f>+I746/$I$743</f>
        <v>4.4047252182845401E-2</v>
      </c>
      <c r="M746" s="365"/>
      <c r="N746" s="98"/>
      <c r="Q746" s="444"/>
      <c r="R746" s="5"/>
      <c r="S746" s="6"/>
      <c r="T746" s="6"/>
      <c r="U746" s="6"/>
      <c r="V746" s="6"/>
      <c r="W746" s="253"/>
      <c r="X746" s="6"/>
      <c r="Y746" s="253"/>
      <c r="Z746" s="6"/>
      <c r="AA746" s="6"/>
      <c r="AB746" s="445"/>
      <c r="AJ746" s="56"/>
    </row>
    <row r="747" spans="4:36" ht="15" thickBot="1" x14ac:dyDescent="0.35">
      <c r="D747" s="372"/>
      <c r="E747" s="671" t="s">
        <v>101</v>
      </c>
      <c r="F747" s="671"/>
      <c r="G747" s="671"/>
      <c r="H747" s="15"/>
      <c r="I747" s="672">
        <f>+I743-I745-I746</f>
        <v>9847</v>
      </c>
      <c r="J747" s="673"/>
      <c r="K747" s="387"/>
      <c r="L747" s="388">
        <f>+I747/$I$743</f>
        <v>0.20230097586029788</v>
      </c>
      <c r="M747" s="365"/>
      <c r="N747" s="98"/>
      <c r="Q747" s="444"/>
      <c r="R747" s="5" t="s">
        <v>57</v>
      </c>
      <c r="S747" s="6"/>
      <c r="T747" s="6"/>
      <c r="U747" s="7">
        <v>7441</v>
      </c>
      <c r="V747" s="6"/>
      <c r="W747" s="7">
        <f>+'Main Table'!H106</f>
        <v>3029734</v>
      </c>
      <c r="X747" s="6"/>
      <c r="Y747" s="7">
        <f>+'Main Table'!AA106</f>
        <v>129682</v>
      </c>
      <c r="Z747" s="6"/>
      <c r="AA747" s="253">
        <f>+AJ747</f>
        <v>333000</v>
      </c>
      <c r="AB747" s="445"/>
      <c r="AJ747" s="56">
        <v>333000</v>
      </c>
    </row>
    <row r="748" spans="4:36" ht="15.6" thickTop="1" thickBot="1" x14ac:dyDescent="0.35">
      <c r="D748" s="372"/>
      <c r="E748" s="389"/>
      <c r="F748" s="389"/>
      <c r="G748" s="389"/>
      <c r="H748" s="15"/>
      <c r="I748" s="390"/>
      <c r="J748" s="389"/>
      <c r="K748" s="387"/>
      <c r="L748" s="391"/>
      <c r="M748" s="365"/>
      <c r="N748" s="98"/>
      <c r="Q748" s="444"/>
      <c r="R748" s="5" t="s">
        <v>130</v>
      </c>
      <c r="S748" s="6"/>
      <c r="T748" s="6"/>
      <c r="U748" s="449"/>
      <c r="V748" s="6"/>
      <c r="W748" s="450">
        <f>+W745/W747</f>
        <v>0.33239386692033029</v>
      </c>
      <c r="X748" s="6"/>
      <c r="Y748" s="450">
        <f>+Y745/Y747</f>
        <v>0.55169568637127742</v>
      </c>
      <c r="Z748" s="6"/>
      <c r="AA748" s="450">
        <f>+AA745/AA747</f>
        <v>0.19573573573573574</v>
      </c>
      <c r="AB748" s="445"/>
      <c r="AJ748" s="440">
        <f>+AJ745/AJ747</f>
        <v>0.19573573573573574</v>
      </c>
    </row>
    <row r="749" spans="4:36" ht="15.6" thickTop="1" thickBot="1" x14ac:dyDescent="0.35">
      <c r="D749" s="392"/>
      <c r="E749" s="393"/>
      <c r="F749" s="393"/>
      <c r="G749" s="393"/>
      <c r="H749" s="393"/>
      <c r="I749" s="393"/>
      <c r="J749" s="393"/>
      <c r="K749" s="393"/>
      <c r="L749" s="393"/>
      <c r="M749" s="380"/>
      <c r="N749" s="98"/>
      <c r="Q749" s="451"/>
      <c r="R749" s="452"/>
      <c r="S749" s="452"/>
      <c r="T749" s="452"/>
      <c r="U749" s="452"/>
      <c r="V749" s="452"/>
      <c r="W749" s="452"/>
      <c r="X749" s="452"/>
      <c r="Y749" s="452"/>
      <c r="Z749" s="452"/>
      <c r="AA749" s="452"/>
      <c r="AB749" s="453"/>
    </row>
    <row r="753" spans="6:23" x14ac:dyDescent="0.3">
      <c r="F753" s="1">
        <v>1248371</v>
      </c>
    </row>
    <row r="754" spans="6:23" x14ac:dyDescent="0.3">
      <c r="W754" s="1"/>
    </row>
    <row r="755" spans="6:23" x14ac:dyDescent="0.3">
      <c r="F755">
        <v>700</v>
      </c>
    </row>
    <row r="756" spans="6:23" x14ac:dyDescent="0.3">
      <c r="F756" s="76">
        <f>+F755/F753</f>
        <v>5.6073074430597954E-4</v>
      </c>
    </row>
    <row r="758" spans="6:23" x14ac:dyDescent="0.3">
      <c r="F758" s="1">
        <v>60000</v>
      </c>
    </row>
    <row r="759" spans="6:23" x14ac:dyDescent="0.3">
      <c r="F759">
        <f>+F756*F758</f>
        <v>33.643844658358773</v>
      </c>
    </row>
    <row r="761" spans="6:23" x14ac:dyDescent="0.3">
      <c r="F761" s="1">
        <v>331000000</v>
      </c>
    </row>
    <row r="762" spans="6:23" x14ac:dyDescent="0.3">
      <c r="F762" s="56">
        <f>+W86</f>
        <v>811067</v>
      </c>
    </row>
    <row r="763" spans="6:23" x14ac:dyDescent="0.3">
      <c r="F763" s="57">
        <f>+F762/F761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747:G747"/>
    <mergeCell ref="I747:J747"/>
    <mergeCell ref="E733:M733"/>
    <mergeCell ref="I734:L734"/>
    <mergeCell ref="F736:G736"/>
    <mergeCell ref="E742:J742"/>
    <mergeCell ref="I743:J743"/>
    <mergeCell ref="I745:J745"/>
    <mergeCell ref="I746:J746"/>
    <mergeCell ref="H738:I738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2022-04-19T01:31:46Z</dcterms:modified>
</cp:coreProperties>
</file>