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00AE3A20-F920-44A2-99AB-48491E437D07}" xr6:coauthVersionLast="47" xr6:coauthVersionMax="47" xr10:uidLastSave="{00000000-0000-0000-0000-000000000000}"/>
  <bookViews>
    <workbookView xWindow="-108" yWindow="-108" windowWidth="30936" windowHeight="16896" tabRatio="598" activeTab="2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Table'!$A$1:$CJ$782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781" i="1" l="1"/>
  <c r="BK781" i="1"/>
  <c r="BH781" i="1"/>
  <c r="AZ781" i="1"/>
  <c r="AY781" i="1"/>
  <c r="AU781" i="1"/>
  <c r="AQ781" i="1"/>
  <c r="AM781" i="1"/>
  <c r="AJ781" i="1"/>
  <c r="AI781" i="1"/>
  <c r="AB781" i="1"/>
  <c r="W781" i="1"/>
  <c r="T781" i="1"/>
  <c r="L781" i="1"/>
  <c r="K781" i="1"/>
  <c r="BO780" i="1"/>
  <c r="BN780" i="1"/>
  <c r="BN781" i="1" s="1"/>
  <c r="BM780" i="1"/>
  <c r="BM781" i="1" s="1"/>
  <c r="BL780" i="1"/>
  <c r="BL781" i="1" s="1"/>
  <c r="BK780" i="1"/>
  <c r="BJ780" i="1"/>
  <c r="BJ781" i="1" s="1"/>
  <c r="BI780" i="1"/>
  <c r="BI781" i="1" s="1"/>
  <c r="BH780" i="1"/>
  <c r="BF780" i="1"/>
  <c r="BF781" i="1" s="1"/>
  <c r="BD780" i="1"/>
  <c r="BD781" i="1" s="1"/>
  <c r="BC780" i="1"/>
  <c r="BC781" i="1" s="1"/>
  <c r="BB780" i="1"/>
  <c r="BB781" i="1" s="1"/>
  <c r="AZ780" i="1"/>
  <c r="AY780" i="1"/>
  <c r="AW780" i="1"/>
  <c r="AW781" i="1" s="1"/>
  <c r="AU780" i="1"/>
  <c r="AT780" i="1"/>
  <c r="AT781" i="1" s="1"/>
  <c r="AS780" i="1"/>
  <c r="AS781" i="1" s="1"/>
  <c r="AQ780" i="1"/>
  <c r="AP780" i="1"/>
  <c r="AP781" i="1" s="1"/>
  <c r="AO780" i="1"/>
  <c r="AO781" i="1" s="1"/>
  <c r="AN780" i="1"/>
  <c r="AN781" i="1" s="1"/>
  <c r="AM780" i="1"/>
  <c r="AK780" i="1"/>
  <c r="AK781" i="1" s="1"/>
  <c r="AJ780" i="1"/>
  <c r="AI780" i="1"/>
  <c r="AH780" i="1"/>
  <c r="AH781" i="1" s="1"/>
  <c r="AG780" i="1"/>
  <c r="AG781" i="1" s="1"/>
  <c r="AF780" i="1"/>
  <c r="AF781" i="1" s="1"/>
  <c r="AD780" i="1"/>
  <c r="AD781" i="1" s="1"/>
  <c r="AB780" i="1"/>
  <c r="Y780" i="1"/>
  <c r="Y781" i="1" s="1"/>
  <c r="X780" i="1"/>
  <c r="X781" i="1" s="1"/>
  <c r="W780" i="1"/>
  <c r="V780" i="1"/>
  <c r="V781" i="1" s="1"/>
  <c r="U780" i="1"/>
  <c r="U781" i="1" s="1"/>
  <c r="T780" i="1"/>
  <c r="R780" i="1"/>
  <c r="R781" i="1" s="1"/>
  <c r="P780" i="1"/>
  <c r="P781" i="1" s="1"/>
  <c r="M780" i="1"/>
  <c r="M781" i="1" s="1"/>
  <c r="L780" i="1"/>
  <c r="K780" i="1"/>
  <c r="I780" i="1"/>
  <c r="I781" i="1" s="1"/>
  <c r="H780" i="1"/>
  <c r="H781" i="1" s="1"/>
  <c r="D780" i="1"/>
  <c r="D781" i="1" s="1"/>
  <c r="BW775" i="1"/>
  <c r="BN775" i="1" s="1"/>
  <c r="BE775" i="1"/>
  <c r="BP775" i="1" s="1"/>
  <c r="BR775" i="1" s="1"/>
  <c r="BA775" i="1"/>
  <c r="BA780" i="1" s="1"/>
  <c r="BA781" i="1" s="1"/>
  <c r="AL775" i="1"/>
  <c r="AL780" i="1" s="1"/>
  <c r="AL781" i="1" s="1"/>
  <c r="AA775" i="1"/>
  <c r="AA780" i="1" s="1"/>
  <c r="AA781" i="1" s="1"/>
  <c r="Z775" i="1"/>
  <c r="Z780" i="1" s="1"/>
  <c r="Z781" i="1" s="1"/>
  <c r="V775" i="1"/>
  <c r="Q775" i="1"/>
  <c r="S775" i="1" s="1"/>
  <c r="S780" i="1" s="1"/>
  <c r="S781" i="1" s="1"/>
  <c r="N775" i="1"/>
  <c r="N780" i="1" s="1"/>
  <c r="N781" i="1" s="1"/>
  <c r="J775" i="1"/>
  <c r="J780" i="1" s="1"/>
  <c r="J781" i="1" s="1"/>
  <c r="H775" i="1"/>
  <c r="O775" i="1" s="1"/>
  <c r="O780" i="1" s="1"/>
  <c r="O781" i="1" s="1"/>
  <c r="I20" i="3"/>
  <c r="BW774" i="1"/>
  <c r="BN774" i="1" s="1"/>
  <c r="BE774" i="1"/>
  <c r="BP774" i="1" s="1"/>
  <c r="BR774" i="1" s="1"/>
  <c r="BA774" i="1"/>
  <c r="AL774" i="1"/>
  <c r="AR774" i="1" s="1"/>
  <c r="AA774" i="1"/>
  <c r="AC774" i="1" s="1"/>
  <c r="Z774" i="1"/>
  <c r="V774" i="1"/>
  <c r="Q774" i="1"/>
  <c r="S774" i="1" s="1"/>
  <c r="N774" i="1"/>
  <c r="J774" i="1"/>
  <c r="H774" i="1"/>
  <c r="O774" i="1" s="1"/>
  <c r="U730" i="3"/>
  <c r="U731" i="3" s="1"/>
  <c r="U732" i="3" s="1"/>
  <c r="U733" i="3" s="1"/>
  <c r="BW773" i="1"/>
  <c r="BN773" i="1"/>
  <c r="BE773" i="1"/>
  <c r="BP773" i="1" s="1"/>
  <c r="BR773" i="1" s="1"/>
  <c r="BA773" i="1"/>
  <c r="AX773" i="1"/>
  <c r="AL773" i="1"/>
  <c r="AR773" i="1" s="1"/>
  <c r="AA773" i="1"/>
  <c r="AE773" i="1" s="1"/>
  <c r="Z773" i="1"/>
  <c r="V773" i="1"/>
  <c r="Q773" i="1"/>
  <c r="S773" i="1" s="1"/>
  <c r="N773" i="1"/>
  <c r="J773" i="1"/>
  <c r="H773" i="1"/>
  <c r="AV773" i="1" s="1"/>
  <c r="B773" i="1"/>
  <c r="B774" i="1" s="1"/>
  <c r="B775" i="1" s="1"/>
  <c r="B776" i="1" s="1"/>
  <c r="B777" i="1" s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E782" i="2"/>
  <c r="S776" i="2"/>
  <c r="W776" i="2"/>
  <c r="K776" i="2"/>
  <c r="M776" i="2" s="1"/>
  <c r="S775" i="2"/>
  <c r="W775" i="2"/>
  <c r="K775" i="2"/>
  <c r="Q775" i="2" s="1"/>
  <c r="C775" i="2"/>
  <c r="C776" i="2" s="1"/>
  <c r="C777" i="2" s="1"/>
  <c r="C778" i="2" s="1"/>
  <c r="C779" i="2" s="1"/>
  <c r="S774" i="2"/>
  <c r="K774" i="2"/>
  <c r="Q774" i="2" s="1"/>
  <c r="S773" i="2"/>
  <c r="K773" i="2"/>
  <c r="S772" i="2"/>
  <c r="S771" i="2"/>
  <c r="K772" i="2"/>
  <c r="K771" i="2"/>
  <c r="S769" i="2"/>
  <c r="S770" i="2"/>
  <c r="K770" i="2"/>
  <c r="AR775" i="1" l="1"/>
  <c r="AR780" i="1" s="1"/>
  <c r="AR781" i="1" s="1"/>
  <c r="BP780" i="1"/>
  <c r="BP781" i="1" s="1"/>
  <c r="AC775" i="1"/>
  <c r="AC780" i="1" s="1"/>
  <c r="AC781" i="1" s="1"/>
  <c r="Q780" i="1"/>
  <c r="Q781" i="1" s="1"/>
  <c r="BE780" i="1"/>
  <c r="BE781" i="1" s="1"/>
  <c r="AV775" i="1"/>
  <c r="AV780" i="1" s="1"/>
  <c r="AV781" i="1" s="1"/>
  <c r="AX775" i="1"/>
  <c r="AX780" i="1" s="1"/>
  <c r="AX781" i="1" s="1"/>
  <c r="BG775" i="1"/>
  <c r="BG780" i="1" s="1"/>
  <c r="BG781" i="1" s="1"/>
  <c r="AE775" i="1"/>
  <c r="AE780" i="1" s="1"/>
  <c r="AE781" i="1" s="1"/>
  <c r="BG774" i="1"/>
  <c r="AV774" i="1"/>
  <c r="AX774" i="1"/>
  <c r="AE774" i="1"/>
  <c r="AC773" i="1"/>
  <c r="BG773" i="1"/>
  <c r="O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W785" i="1" l="1"/>
  <c r="W784" i="1"/>
  <c r="BE768" i="1" l="1"/>
  <c r="BA768" i="1"/>
  <c r="AL768" i="1"/>
  <c r="AR768" i="1" s="1"/>
  <c r="Z768" i="1"/>
  <c r="Q768" i="1"/>
  <c r="N768" i="1"/>
  <c r="BE767" i="1"/>
  <c r="BA767" i="1"/>
  <c r="AL767" i="1"/>
  <c r="AR767" i="1" s="1"/>
  <c r="Z767" i="1"/>
  <c r="Q767" i="1"/>
  <c r="N767" i="1"/>
  <c r="BE766" i="1"/>
  <c r="BA766" i="1"/>
  <c r="AL766" i="1"/>
  <c r="Z766" i="1"/>
  <c r="Q766" i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BG763" i="1" s="1"/>
  <c r="AL763" i="1"/>
  <c r="AR763" i="1" s="1"/>
  <c r="Z763" i="1"/>
  <c r="Q763" i="1"/>
  <c r="S770" i="1" s="1"/>
  <c r="N763" i="1"/>
  <c r="BE762" i="1"/>
  <c r="BA762" i="1"/>
  <c r="BY768" i="1" s="1"/>
  <c r="AL762" i="1"/>
  <c r="Z762" i="1"/>
  <c r="Q762" i="1"/>
  <c r="S769" i="1" s="1"/>
  <c r="N762" i="1"/>
  <c r="BG768" i="1" l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Q766" i="2" s="1"/>
  <c r="S765" i="2"/>
  <c r="K765" i="2"/>
  <c r="S764" i="2"/>
  <c r="K764" i="2"/>
  <c r="Q764" i="2" s="1"/>
  <c r="S763" i="2"/>
  <c r="K763" i="2"/>
  <c r="M770" i="2" l="1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X769" i="2" s="1"/>
  <c r="S761" i="2"/>
  <c r="K761" i="2"/>
  <c r="S760" i="2"/>
  <c r="V782" i="2"/>
  <c r="K760" i="2"/>
  <c r="S759" i="2"/>
  <c r="K759" i="2"/>
  <c r="S758" i="2"/>
  <c r="K758" i="2"/>
  <c r="S757" i="2"/>
  <c r="K757" i="2"/>
  <c r="S756" i="2"/>
  <c r="K756" i="2"/>
  <c r="Q756" i="2" s="1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BG760" i="1" l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780" i="1"/>
  <c r="BQ781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N783" i="1" s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783" i="1"/>
  <c r="D783" i="1"/>
  <c r="CA684" i="1" l="1"/>
  <c r="BY690" i="1"/>
  <c r="BY769" i="1" s="1"/>
  <c r="BY777" i="1" s="1"/>
  <c r="CG681" i="1"/>
  <c r="Q690" i="2"/>
  <c r="CG678" i="1"/>
  <c r="CG682" i="1"/>
  <c r="CG683" i="1"/>
  <c r="CG679" i="1"/>
  <c r="CG680" i="1"/>
  <c r="CG684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872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BA785" i="1"/>
  <c r="BE785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G785" i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871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780" i="1"/>
  <c r="BU781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780" i="1"/>
  <c r="BV781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K475" i="1" s="1"/>
  <c r="BM475" i="1" s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G470" i="1" l="1"/>
  <c r="BK474" i="1"/>
  <c r="BM474" i="1" s="1"/>
  <c r="BK476" i="1"/>
  <c r="BM476" i="1" s="1"/>
  <c r="BG471" i="1"/>
  <c r="CL906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754" i="3"/>
  <c r="AJ752" i="3"/>
  <c r="AJ755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870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792" i="1"/>
  <c r="D791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871" i="1"/>
  <c r="BG891" i="1"/>
  <c r="BG892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891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906" i="1"/>
  <c r="BP892" i="1"/>
  <c r="BG893" i="1" s="1"/>
  <c r="BN889" i="1"/>
  <c r="BP889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870" i="1"/>
  <c r="BP870" i="1" s="1"/>
  <c r="BP872" i="1"/>
  <c r="BP873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893" i="1"/>
  <c r="BG894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890" i="1"/>
  <c r="BP890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894" i="1" l="1"/>
  <c r="BY894" i="1" s="1"/>
  <c r="Q358" i="2"/>
  <c r="M357" i="2"/>
  <c r="U357" i="2"/>
  <c r="M358" i="2"/>
  <c r="CL900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874" i="1" l="1"/>
  <c r="BG898" i="1"/>
  <c r="BP897" i="1"/>
  <c r="BP899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865" i="1"/>
  <c r="N867" i="1" s="1"/>
  <c r="N868" i="1" l="1"/>
  <c r="D868" i="1" s="1"/>
  <c r="N869" i="1"/>
  <c r="N870" i="1"/>
  <c r="D869" i="1" l="1"/>
  <c r="D870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856" i="1"/>
  <c r="BG856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801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786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780" i="1"/>
  <c r="G781" i="1" s="1"/>
  <c r="F780" i="1"/>
  <c r="F781" i="1" s="1"/>
  <c r="E780" i="1"/>
  <c r="E781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804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801" i="1" l="1"/>
  <c r="AR800" i="1"/>
  <c r="AP800" i="1"/>
  <c r="AR799" i="1"/>
  <c r="AP799" i="1"/>
  <c r="AV799" i="1" l="1"/>
  <c r="AV800" i="1"/>
  <c r="AV801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845" i="1"/>
  <c r="N214" i="1"/>
  <c r="N204" i="1"/>
  <c r="BA844" i="1" s="1"/>
  <c r="N174" i="1"/>
  <c r="BA843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844" i="1" l="1"/>
  <c r="BE844" i="1" s="1"/>
  <c r="Q218" i="2"/>
  <c r="BC845" i="1"/>
  <c r="BE845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13" i="1"/>
  <c r="H813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832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785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783" i="1"/>
  <c r="BK786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833" i="1"/>
  <c r="AP834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828" i="1"/>
  <c r="H829" i="1"/>
  <c r="J829" i="1" s="1"/>
  <c r="H830" i="1"/>
  <c r="J830" i="1" s="1"/>
  <c r="S154" i="2"/>
  <c r="M156" i="2" l="1"/>
  <c r="Q156" i="2"/>
  <c r="O830" i="1"/>
  <c r="AI154" i="1"/>
  <c r="AI161" i="1"/>
  <c r="BK160" i="1"/>
  <c r="BM160" i="1" s="1"/>
  <c r="AR154" i="1"/>
  <c r="BG154" i="1"/>
  <c r="U155" i="2"/>
  <c r="J828" i="1"/>
  <c r="J835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831" i="1"/>
  <c r="AA830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769" i="3"/>
  <c r="F770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806" i="1" l="1"/>
  <c r="AR798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805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810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797" i="1" s="1"/>
  <c r="AH113" i="1"/>
  <c r="AP797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797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817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804" i="1"/>
  <c r="AP798" i="1" s="1"/>
  <c r="AV798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842" i="1"/>
  <c r="BC843" i="1" s="1"/>
  <c r="BE843" i="1" s="1"/>
  <c r="BE854" i="1"/>
  <c r="BE858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845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854" i="1" s="1"/>
  <c r="AL113" i="1"/>
  <c r="K114" i="2"/>
  <c r="V578" i="1" l="1"/>
  <c r="BA858" i="1"/>
  <c r="BC856" i="1"/>
  <c r="BG854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751" i="3"/>
  <c r="AA750" i="3"/>
  <c r="AA749" i="3"/>
  <c r="AA748" i="3"/>
  <c r="AA747" i="3"/>
  <c r="AA746" i="3"/>
  <c r="AA745" i="3"/>
  <c r="AA744" i="3"/>
  <c r="AA743" i="3"/>
  <c r="AA742" i="3"/>
  <c r="Y752" i="3"/>
  <c r="W752" i="3"/>
  <c r="S107" i="2"/>
  <c r="V621" i="1" l="1"/>
  <c r="V622" i="1" s="1"/>
  <c r="V623" i="1" s="1"/>
  <c r="V624" i="1" s="1"/>
  <c r="V625" i="1" s="1"/>
  <c r="V626" i="1" s="1"/>
  <c r="V627" i="1" s="1"/>
  <c r="V628" i="1" s="1"/>
  <c r="AA752" i="3"/>
  <c r="AA755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752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K85" i="2"/>
  <c r="BE84" i="1"/>
  <c r="BA84" i="1"/>
  <c r="AL84" i="1"/>
  <c r="AR84" i="1" s="1"/>
  <c r="Q86" i="2" l="1"/>
  <c r="M86" i="2"/>
  <c r="U85" i="2"/>
  <c r="BG84" i="1"/>
  <c r="BE83" i="1" l="1"/>
  <c r="BA83" i="1"/>
  <c r="AL83" i="1"/>
  <c r="AR83" i="1" s="1"/>
  <c r="S84" i="2"/>
  <c r="K84" i="2"/>
  <c r="F763" i="3"/>
  <c r="F766" i="3" s="1"/>
  <c r="S83" i="2"/>
  <c r="BK89" i="1" l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796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796" i="1"/>
  <c r="AV796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753" i="3" l="1"/>
  <c r="I750" i="3"/>
  <c r="L750" i="3" s="1"/>
  <c r="I78" i="3"/>
  <c r="I80" i="3" s="1"/>
  <c r="I77" i="3"/>
  <c r="BE64" i="1"/>
  <c r="BA64" i="1"/>
  <c r="AL64" i="1"/>
  <c r="AR64" i="1" s="1"/>
  <c r="K65" i="2"/>
  <c r="Y19" i="3"/>
  <c r="Q66" i="2" l="1"/>
  <c r="M66" i="2"/>
  <c r="L753" i="3"/>
  <c r="I79" i="3"/>
  <c r="I81" i="3" s="1"/>
  <c r="I82" i="3" s="1"/>
  <c r="BG64" i="1"/>
  <c r="U65" i="2"/>
  <c r="S64" i="2"/>
  <c r="N81" i="3" l="1"/>
  <c r="N82" i="3" s="1"/>
  <c r="I752" i="3"/>
  <c r="L752" i="3" s="1"/>
  <c r="K64" i="2"/>
  <c r="BE63" i="1"/>
  <c r="BA63" i="1"/>
  <c r="AL63" i="1"/>
  <c r="AR63" i="1" s="1"/>
  <c r="Y18" i="3"/>
  <c r="Q65" i="2" l="1"/>
  <c r="M65" i="2"/>
  <c r="I754" i="3"/>
  <c r="U64" i="2"/>
  <c r="BG63" i="1"/>
  <c r="L743" i="3" l="1"/>
  <c r="L754" i="3"/>
  <c r="L742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794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841" i="1"/>
  <c r="B844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795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803" i="1"/>
  <c r="AR805" i="1" s="1"/>
  <c r="AV805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795" i="1"/>
  <c r="AV795" i="1" s="1"/>
  <c r="BA801" i="1" s="1"/>
  <c r="BA802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780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C780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U652" i="3" l="1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U655" i="3" l="1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U659" i="3" l="1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U662" i="3" l="1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U667" i="3" l="1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U670" i="3" l="1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U675" i="3" l="1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U679" i="3" l="1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U687" i="3" l="1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U689" i="3" l="1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U694" i="3" l="1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U697" i="3" l="1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U701" i="3" l="1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U706" i="3" l="1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U710" i="3" l="1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U713" i="3" l="1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U717" i="3" l="1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U734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B612" i="1" l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B615" i="1" l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B618" i="1" l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B623" i="1" l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B627" i="1" l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B631" i="1" l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754" i="3"/>
  <c r="Y755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754" i="3"/>
  <c r="W755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778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W199" i="1" l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N199" i="1" l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AX200" i="1" l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AX201" i="1" l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14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867" i="1" s="1"/>
  <c r="O173" i="1"/>
  <c r="AV173" i="1"/>
  <c r="AC173" i="1"/>
  <c r="BE867" i="1" l="1"/>
  <c r="BA889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889" i="1" l="1"/>
  <c r="BP867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889" i="1" l="1"/>
  <c r="CA889" i="1" s="1"/>
  <c r="BC889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880" i="1" s="1"/>
  <c r="BA868" i="1" s="1"/>
  <c r="J235" i="1"/>
  <c r="O234" i="1"/>
  <c r="AC234" i="1"/>
  <c r="BE868" i="1" l="1"/>
  <c r="BA890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868" i="1" l="1"/>
  <c r="BE890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890" i="1" l="1"/>
  <c r="BC890" i="1"/>
  <c r="BC894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794" i="1"/>
  <c r="AV269" i="1"/>
  <c r="H795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882" i="1"/>
  <c r="BA869" i="1" s="1"/>
  <c r="BA873" i="1" s="1"/>
  <c r="BR877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875" i="1"/>
  <c r="AA403" i="1"/>
  <c r="AA404" i="1" s="1"/>
  <c r="AE402" i="1"/>
  <c r="BE869" i="1"/>
  <c r="BA891" i="1"/>
  <c r="BA892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876" i="1"/>
  <c r="AA405" i="1"/>
  <c r="AE404" i="1"/>
  <c r="AE403" i="1"/>
  <c r="BE873" i="1"/>
  <c r="BE891" i="1"/>
  <c r="BP869" i="1"/>
  <c r="AC329" i="1"/>
  <c r="J330" i="1"/>
  <c r="H330" i="1"/>
  <c r="AV329" i="1"/>
  <c r="O329" i="1"/>
  <c r="BE893" i="1" l="1"/>
  <c r="BA894" i="1"/>
  <c r="BE894" i="1" s="1"/>
  <c r="BR894" i="1" s="1"/>
  <c r="CL895" i="1" s="1"/>
  <c r="BE892" i="1"/>
  <c r="BC891" i="1"/>
  <c r="AX439" i="1"/>
  <c r="BW440" i="1"/>
  <c r="BW441" i="1" s="1"/>
  <c r="BN439" i="1"/>
  <c r="BR424" i="1"/>
  <c r="BP425" i="1"/>
  <c r="BP426" i="1" s="1"/>
  <c r="AE405" i="1"/>
  <c r="AA406" i="1"/>
  <c r="AA407" i="1" s="1"/>
  <c r="BR891" i="1"/>
  <c r="D873" i="1"/>
  <c r="AH580" i="1" s="1"/>
  <c r="BG873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892" i="1"/>
  <c r="BC892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873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777" i="1"/>
  <c r="BW778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893" i="1"/>
  <c r="CL909" i="1" s="1"/>
  <c r="CL911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897" i="1"/>
  <c r="BC897" i="1" s="1"/>
  <c r="CL897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2" i="1" l="1"/>
  <c r="AX772" i="1"/>
  <c r="BR749" i="1"/>
  <c r="BP750" i="1"/>
  <c r="AE735" i="1"/>
  <c r="AA736" i="1"/>
  <c r="AE734" i="1"/>
  <c r="J580" i="1"/>
  <c r="H580" i="1"/>
  <c r="AV579" i="1"/>
  <c r="O579" i="1"/>
  <c r="AC579" i="1"/>
  <c r="BR750" i="1" l="1"/>
  <c r="BP751" i="1"/>
  <c r="AA737" i="1"/>
  <c r="AE736" i="1"/>
  <c r="O580" i="1"/>
  <c r="H581" i="1"/>
  <c r="J581" i="1"/>
  <c r="AV580" i="1"/>
  <c r="AC580" i="1"/>
  <c r="BR751" i="1" l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R752" i="1" l="1"/>
  <c r="BP753" i="1"/>
  <c r="AE739" i="1"/>
  <c r="AA740" i="1"/>
  <c r="AE738" i="1"/>
  <c r="H583" i="1"/>
  <c r="J583" i="1"/>
  <c r="O582" i="1"/>
  <c r="AV582" i="1"/>
  <c r="AC582" i="1"/>
  <c r="BR753" i="1" l="1"/>
  <c r="BP754" i="1"/>
  <c r="AE740" i="1"/>
  <c r="AA741" i="1"/>
  <c r="O583" i="1"/>
  <c r="J584" i="1"/>
  <c r="H584" i="1"/>
  <c r="AV583" i="1"/>
  <c r="AC583" i="1"/>
  <c r="BR754" i="1" l="1"/>
  <c r="BP755" i="1"/>
  <c r="AE741" i="1"/>
  <c r="AA742" i="1"/>
  <c r="AA743" i="1" s="1"/>
  <c r="AV584" i="1"/>
  <c r="H585" i="1"/>
  <c r="J585" i="1"/>
  <c r="O584" i="1"/>
  <c r="AC584" i="1"/>
  <c r="BR755" i="1" l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R757" i="1" l="1"/>
  <c r="BP758" i="1"/>
  <c r="BP759" i="1" s="1"/>
  <c r="BR756" i="1"/>
  <c r="AE745" i="1"/>
  <c r="AA746" i="1"/>
  <c r="AE744" i="1"/>
  <c r="J587" i="1"/>
  <c r="H587" i="1"/>
  <c r="O586" i="1"/>
  <c r="AV586" i="1"/>
  <c r="AC586" i="1"/>
  <c r="BR759" i="1" l="1"/>
  <c r="BP760" i="1"/>
  <c r="BR758" i="1"/>
  <c r="AA747" i="1"/>
  <c r="AA748" i="1" s="1"/>
  <c r="AE746" i="1"/>
  <c r="O587" i="1"/>
  <c r="J588" i="1"/>
  <c r="H588" i="1"/>
  <c r="AV587" i="1"/>
  <c r="AC587" i="1"/>
  <c r="BR760" i="1" l="1"/>
  <c r="BP761" i="1"/>
  <c r="BP762" i="1" s="1"/>
  <c r="AA749" i="1"/>
  <c r="AE748" i="1"/>
  <c r="AE747" i="1"/>
  <c r="AV588" i="1"/>
  <c r="J589" i="1"/>
  <c r="H589" i="1"/>
  <c r="O588" i="1"/>
  <c r="AC588" i="1"/>
  <c r="BR762" i="1" l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BR763" i="1" l="1"/>
  <c r="BP764" i="1"/>
  <c r="AE750" i="1"/>
  <c r="AA751" i="1"/>
  <c r="AV590" i="1"/>
  <c r="J591" i="1"/>
  <c r="H591" i="1"/>
  <c r="O590" i="1"/>
  <c r="AC590" i="1"/>
  <c r="BR764" i="1" l="1"/>
  <c r="BP765" i="1"/>
  <c r="AE751" i="1"/>
  <c r="AA752" i="1"/>
  <c r="AA753" i="1" s="1"/>
  <c r="O591" i="1"/>
  <c r="H592" i="1"/>
  <c r="J592" i="1"/>
  <c r="AV591" i="1"/>
  <c r="AC591" i="1"/>
  <c r="BR765" i="1" l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R767" i="1" l="1"/>
  <c r="BP768" i="1"/>
  <c r="BP769" i="1" s="1"/>
  <c r="BR766" i="1"/>
  <c r="AA755" i="1"/>
  <c r="AE754" i="1"/>
  <c r="J594" i="1"/>
  <c r="H594" i="1"/>
  <c r="O593" i="1"/>
  <c r="AV593" i="1"/>
  <c r="AC593" i="1"/>
  <c r="BR769" i="1" l="1"/>
  <c r="BP770" i="1"/>
  <c r="BR768" i="1"/>
  <c r="AE755" i="1"/>
  <c r="AA756" i="1"/>
  <c r="AA757" i="1" s="1"/>
  <c r="O594" i="1"/>
  <c r="J595" i="1"/>
  <c r="H595" i="1"/>
  <c r="AV594" i="1"/>
  <c r="AC594" i="1"/>
  <c r="BR770" i="1" l="1"/>
  <c r="BP771" i="1"/>
  <c r="AE757" i="1"/>
  <c r="AA758" i="1"/>
  <c r="AA759" i="1" s="1"/>
  <c r="AE756" i="1"/>
  <c r="O595" i="1"/>
  <c r="J596" i="1"/>
  <c r="H596" i="1"/>
  <c r="AV595" i="1"/>
  <c r="AC595" i="1"/>
  <c r="BP772" i="1" l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R772" i="1" l="1"/>
  <c r="AE760" i="1"/>
  <c r="AA761" i="1"/>
  <c r="AA762" i="1" s="1"/>
  <c r="O597" i="1"/>
  <c r="J598" i="1"/>
  <c r="AV597" i="1"/>
  <c r="H598" i="1"/>
  <c r="AC597" i="1"/>
  <c r="AA763" i="1" l="1"/>
  <c r="AE762" i="1"/>
  <c r="AE761" i="1"/>
  <c r="AV598" i="1"/>
  <c r="J599" i="1"/>
  <c r="H599" i="1"/>
  <c r="O598" i="1"/>
  <c r="AC598" i="1"/>
  <c r="AA764" i="1" l="1"/>
  <c r="AE763" i="1"/>
  <c r="AV599" i="1"/>
  <c r="H600" i="1"/>
  <c r="J600" i="1"/>
  <c r="O599" i="1"/>
  <c r="AC599" i="1"/>
  <c r="AE764" i="1" l="1"/>
  <c r="AA765" i="1"/>
  <c r="H601" i="1"/>
  <c r="J601" i="1"/>
  <c r="O600" i="1"/>
  <c r="AV600" i="1"/>
  <c r="AC600" i="1"/>
  <c r="AA766" i="1" l="1"/>
  <c r="AA767" i="1" s="1"/>
  <c r="AE765" i="1"/>
  <c r="O601" i="1"/>
  <c r="J602" i="1"/>
  <c r="H602" i="1"/>
  <c r="AV601" i="1"/>
  <c r="AC601" i="1"/>
  <c r="AE767" i="1" l="1"/>
  <c r="AA768" i="1"/>
  <c r="AA769" i="1" s="1"/>
  <c r="AE766" i="1"/>
  <c r="J603" i="1"/>
  <c r="H603" i="1"/>
  <c r="O602" i="1"/>
  <c r="AV602" i="1"/>
  <c r="AC602" i="1"/>
  <c r="AA770" i="1" l="1"/>
  <c r="AE769" i="1"/>
  <c r="AE768" i="1"/>
  <c r="J604" i="1"/>
  <c r="H604" i="1"/>
  <c r="AV603" i="1"/>
  <c r="O603" i="1"/>
  <c r="AC603" i="1"/>
  <c r="AA557" i="3"/>
  <c r="AA558" i="3"/>
  <c r="AE770" i="1" l="1"/>
  <c r="AA771" i="1"/>
  <c r="AV604" i="1"/>
  <c r="J605" i="1"/>
  <c r="H605" i="1"/>
  <c r="O604" i="1"/>
  <c r="AC604" i="1"/>
  <c r="AA555" i="3"/>
  <c r="AA556" i="3"/>
  <c r="AA772" i="1" l="1"/>
  <c r="AE771" i="1"/>
  <c r="AV605" i="1"/>
  <c r="H606" i="1"/>
  <c r="J606" i="1"/>
  <c r="O605" i="1"/>
  <c r="AC605" i="1"/>
  <c r="AA561" i="3"/>
  <c r="AA559" i="3"/>
  <c r="AE772" i="1" l="1"/>
  <c r="AD49" i="2"/>
  <c r="AD51" i="2" s="1"/>
  <c r="AD53" i="2" s="1"/>
  <c r="AD55" i="2" s="1"/>
  <c r="AD57" i="2" s="1"/>
  <c r="AJ21" i="2"/>
  <c r="I21" i="3"/>
  <c r="I35" i="3" s="1"/>
  <c r="AC606" i="1"/>
  <c r="J607" i="1"/>
  <c r="H607" i="1"/>
  <c r="O606" i="1"/>
  <c r="AV606" i="1"/>
  <c r="AA560" i="3"/>
  <c r="J608" i="1" l="1"/>
  <c r="H608" i="1"/>
  <c r="O607" i="1"/>
  <c r="AV607" i="1"/>
  <c r="AC607" i="1"/>
  <c r="O608" i="1" l="1"/>
  <c r="AV608" i="1"/>
  <c r="J609" i="1"/>
  <c r="H609" i="1"/>
  <c r="AC608" i="1"/>
  <c r="O609" i="1" l="1"/>
  <c r="H610" i="1"/>
  <c r="J610" i="1"/>
  <c r="AV609" i="1"/>
  <c r="AC609" i="1"/>
  <c r="O610" i="1" l="1"/>
  <c r="AV610" i="1"/>
  <c r="J611" i="1"/>
  <c r="H611" i="1"/>
  <c r="AC610" i="1"/>
  <c r="AA565" i="3"/>
  <c r="AA563" i="3"/>
  <c r="AA564" i="3"/>
  <c r="AA562" i="3"/>
  <c r="J612" i="1" l="1"/>
  <c r="H612" i="1"/>
  <c r="O611" i="1"/>
  <c r="AV611" i="1"/>
  <c r="AC611" i="1"/>
  <c r="O612" i="1" l="1"/>
  <c r="J613" i="1"/>
  <c r="H613" i="1"/>
  <c r="AV612" i="1"/>
  <c r="AC612" i="1"/>
  <c r="O613" i="1" l="1"/>
  <c r="J614" i="1"/>
  <c r="H614" i="1"/>
  <c r="AV613" i="1"/>
  <c r="AC613" i="1"/>
  <c r="J615" i="1" l="1"/>
  <c r="H615" i="1"/>
  <c r="O614" i="1"/>
  <c r="AV614" i="1"/>
  <c r="AC614" i="1"/>
  <c r="AA567" i="3"/>
  <c r="AA568" i="3"/>
  <c r="AA566" i="3"/>
  <c r="J616" i="1" l="1"/>
  <c r="H616" i="1"/>
  <c r="O615" i="1"/>
  <c r="AV615" i="1"/>
  <c r="AC615" i="1"/>
  <c r="O616" i="1" l="1"/>
  <c r="J617" i="1"/>
  <c r="H617" i="1"/>
  <c r="AV616" i="1"/>
  <c r="AC616" i="1"/>
  <c r="J618" i="1" l="1"/>
  <c r="H618" i="1"/>
  <c r="O617" i="1"/>
  <c r="AV617" i="1"/>
  <c r="AC617" i="1"/>
  <c r="AA572" i="3"/>
  <c r="AA570" i="3"/>
  <c r="AA571" i="3"/>
  <c r="AA569" i="3"/>
  <c r="O618" i="1" l="1"/>
  <c r="J619" i="1"/>
  <c r="H619" i="1"/>
  <c r="AV618" i="1"/>
  <c r="AC618" i="1"/>
  <c r="AV619" i="1" l="1"/>
  <c r="J620" i="1"/>
  <c r="H620" i="1"/>
  <c r="O619" i="1"/>
  <c r="AC619" i="1"/>
  <c r="O620" i="1" l="1"/>
  <c r="J621" i="1"/>
  <c r="H621" i="1"/>
  <c r="AV620" i="1"/>
  <c r="AC620" i="1"/>
  <c r="AA574" i="3"/>
  <c r="AA575" i="3"/>
  <c r="AA573" i="3"/>
  <c r="J622" i="1" l="1"/>
  <c r="H622" i="1"/>
  <c r="O621" i="1"/>
  <c r="AV621" i="1"/>
  <c r="AC621" i="1"/>
  <c r="O622" i="1" l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I23" i="3" s="1"/>
  <c r="I25" i="3" s="1"/>
  <c r="I27" i="3" s="1"/>
  <c r="AV761" i="1"/>
  <c r="O761" i="1"/>
  <c r="AC761" i="1"/>
  <c r="N27" i="3" l="1"/>
  <c r="N28" i="3" s="1"/>
  <c r="I34" i="3"/>
  <c r="O762" i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O772" i="1" l="1"/>
  <c r="AV772" i="1"/>
  <c r="AC772" i="1"/>
  <c r="AF21" i="2"/>
  <c r="I32" i="3"/>
  <c r="L34" i="3" l="1"/>
  <c r="L35" i="3"/>
  <c r="I36" i="3"/>
  <c r="W730" i="3" s="1"/>
  <c r="AA730" i="3" s="1"/>
  <c r="I28" i="3"/>
  <c r="L32" i="3"/>
  <c r="AA728" i="3" l="1"/>
  <c r="AA729" i="3"/>
  <c r="AA727" i="3"/>
  <c r="L36" i="3"/>
  <c r="Y214" i="3" l="1"/>
  <c r="Y12" i="3"/>
  <c r="Y350" i="3"/>
  <c r="Y244" i="3"/>
  <c r="Y121" i="3"/>
</calcChain>
</file>

<file path=xl/sharedStrings.xml><?xml version="1.0" encoding="utf-8"?>
<sst xmlns="http://schemas.openxmlformats.org/spreadsheetml/2006/main" count="395" uniqueCount="190">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</sst>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Table'!$BA$884:$BA$888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Table'!$AS$889:$AT$894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Table'!$BA$889:$BA$894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Table'!$BC$884:$BC$888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Table'!$AS$889:$AT$894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Table'!$BC$889:$BC$894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Table'!$BJ$884:$BJ$888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Table'!$AS$889:$AT$894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Table'!$BJ$889:$BJ$893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Table'!$BK$884:$BK$888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Table'!$AS$889:$AT$894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Table'!$BK$889:$BK$893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Table'!$BL$884:$BL$888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Table'!$AS$889:$AT$894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Table'!$BL$889:$BL$893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Table'!$BM$884:$BM$888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Table'!$AS$889:$AT$894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Table'!$BM$889:$BM$893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Table'!$BP$884:$BP$888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Table'!$AS$889:$AT$894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Table'!$BP$889:$BP$894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Table'!$AU$884:$AU$888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Table'!$AU$889:$AU$894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Table'!$AV$884:$AV$888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Table'!$AV$889:$AV$893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Table'!$AW$884:$AW$888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Table'!$AW$889:$AW$893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Table'!$AX$884:$AX$888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Table'!$AX$889:$AX$893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Table'!$AY$884:$AY$888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Table'!$AY$889:$AY$893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Table'!$AZ$884:$AZ$888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Table'!$AZ$889:$AZ$893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Table'!$BB$884:$BB$888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Table'!$BB$889:$BB$893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Table'!$BD$884:$BD$888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Table'!$BD$889:$BD$893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Table'!$BE$884:$BE$888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Table'!$BE$889:$BE$893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Table'!$BF$884:$BF$888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Table'!$BF$889:$BF$893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Table'!$BG$884:$BG$888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Table'!$BG$889:$BG$893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Table'!$BH$884:$BH$888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Table'!$BH$889:$BH$893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Table'!$BI$884:$BI$888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Table'!$BI$889:$BI$893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Table'!$BN$884:$BN$888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Table'!$BN$889:$BN$893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Table'!$BO$884:$BO$888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Table'!$BO$889:$BO$893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Table'!$BQ$884:$BQ$888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Table'!$BQ$889:$BQ$893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Table'!$BR$884:$BR$888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Table'!$BR$889:$BR$893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Table'!$BS$884:$BS$888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Table'!$BS$889:$BS$893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Table'!$BT$884:$BT$888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Table'!$BR$889:$BR$894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Table'!$BU$884:$BU$888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Table'!$BU$889:$BU$893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Table'!$BV$884:$BV$888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Table'!$AS$889:$AT$894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Table'!$BV$889:$BV$893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793</xdr:row>
      <xdr:rowOff>99060</xdr:rowOff>
    </xdr:from>
    <xdr:to>
      <xdr:col>22</xdr:col>
      <xdr:colOff>312420</xdr:colOff>
      <xdr:row>794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793</xdr:row>
      <xdr:rowOff>129540</xdr:rowOff>
    </xdr:from>
    <xdr:to>
      <xdr:col>23</xdr:col>
      <xdr:colOff>68580</xdr:colOff>
      <xdr:row>794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811</xdr:row>
      <xdr:rowOff>125730</xdr:rowOff>
    </xdr:from>
    <xdr:to>
      <xdr:col>54</xdr:col>
      <xdr:colOff>213360</xdr:colOff>
      <xdr:row>826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901</xdr:row>
      <xdr:rowOff>91440</xdr:rowOff>
    </xdr:from>
    <xdr:to>
      <xdr:col>76</xdr:col>
      <xdr:colOff>472440</xdr:colOff>
      <xdr:row>924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905</xdr:row>
      <xdr:rowOff>60960</xdr:rowOff>
    </xdr:from>
    <xdr:to>
      <xdr:col>76</xdr:col>
      <xdr:colOff>60960</xdr:colOff>
      <xdr:row>905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925"/>
  <sheetViews>
    <sheetView topLeftCell="A755" zoomScaleNormal="100" workbookViewId="0">
      <selection activeCell="M783" sqref="M783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3.332031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4.109375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SUM(D102:D779)</f>
        <v>69483948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SUM(D109:D786)</f>
        <v>109437860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SUM(D116:D793)</f>
        <v>109889535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SUM(D123:D803)</f>
        <v>440494665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SUM(D124:D804)</f>
        <v>440432946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SUM(D125:D805)</f>
        <v>440374597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SUM(D126:D806)</f>
        <v>440309109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SUM(D127:D807)</f>
        <v>440243061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SUM(D128:D808)</f>
        <v>440171066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SUM(D129:D809)</f>
        <v>517097678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SUM(D130:D810)</f>
        <v>517022691.23262841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SUM(D131:D811)</f>
        <v>516959432.23262841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SUM(D132:D812)</f>
        <v>847894153.23262835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SUM(D133:D813)</f>
        <v>892185274.23262835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SUM(D134:D814)</f>
        <v>892117795.30462837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SUM(D135:D815)</f>
        <v>892045828.30462837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SUM(D136:D816)</f>
        <v>891976385.34662843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SUM(D137:D817)</f>
        <v>892899351.34662843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SUM(D138:D818)</f>
        <v>892831938.34662843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SUM(D139:D819)</f>
        <v>892775808.34662843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SUM(D140:D820)</f>
        <v>892714237.34662843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SUM(D141:D821)</f>
        <v>892649508.34662843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SUM(D142:D822)</f>
        <v>892582587.34662843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SUM(D143:D823)</f>
        <v>892514018.34662843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SUM(D144:D824)</f>
        <v>892442935.34662843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SUM(D145:D825)</f>
        <v>892384394.34662843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SUM(D146:D826)</f>
        <v>892335356.34662843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SUM(D147:D827)</f>
        <v>892286710.34662843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SUM(D148:D828)</f>
        <v>892232146.34662843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SUM(D149:D829)</f>
        <v>892176998.34662843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SUM(D150:D830)</f>
        <v>892118288.34662843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SUM(D151:D831)</f>
        <v>892055042.34662843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SUM(D152:D832)</f>
        <v>892000843.34662843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SUM(D153:D833)</f>
        <v>891952994.34662843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SUM(D154:D834)</f>
        <v>891903194.34662843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SUM(D155:D835)</f>
        <v>891848675.34662843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SUM(D156:D836)</f>
        <v>891794330.34662843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SUM(D157:D837)</f>
        <v>891738966.34662843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SUM(D158:D838)</f>
        <v>891678366.34662843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SUM(D159:D839)</f>
        <v>891624843.34662843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SUM(D160:D840)</f>
        <v>891588000.34662843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SUM(D161:D841)</f>
        <v>891547388.34662843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SUM(D162:D842)</f>
        <v>891503389.34662843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SUM(D163:D843)</f>
        <v>891458416.34662843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SUM(D164:D844)</f>
        <v>891413059.34662843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SUM(D165:D845)</f>
        <v>891362578.34662843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SUM(D166:D846)</f>
        <v>891318749.34662843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SUM(D167:D847)</f>
        <v>891286031.34662843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SUM(D168:D848)</f>
        <v>891244547.34662843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SUM(D169:D849)</f>
        <v>891204449.34662843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SUM(D170:D850)</f>
        <v>891159812.34662843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SUM(D171:D851)</f>
        <v>891113806.34662843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SUM(D172:D852)</f>
        <v>891064205.34662843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SUM(D173:D853)</f>
        <v>891021545.34662843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SUM(D174:D854)</f>
        <v>890987564.34662843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SUM(D175:D855)</f>
        <v>890949004.34662843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SUM(D176:D856)</f>
        <v>890907025.34662843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SUM(D177:D857)</f>
        <v>890865814.34662843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SUM(D178:D858)</f>
        <v>890820350.34662843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SUM(D179:D859)</f>
        <v>890767501.34662843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SUM(D180:D860)</f>
        <v>890725409.34662843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SUM(D181:D861)</f>
        <v>890694299.34662843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SUM(D182:D865)</f>
        <v>890668879.34662843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SUM(D183:D866)</f>
        <v>890640440.34662843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SUM(D184:D867)</f>
        <v>890605197.34662843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SUM(D185:D868)</f>
        <v>924280672.06091416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SUM(D186:D869)</f>
        <v>975091214.91805696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SUM(D187:D870)</f>
        <v>1043623361.4894855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SUM(D188:D872)</f>
        <v>1043591504.4894855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SUM(D189:D873)</f>
        <v>1221138708.060914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SUM(D190:D877)</f>
        <v>1221102261.060914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SUM(D191:D878)</f>
        <v>1221062107.060914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SUM(D192:D879)</f>
        <v>1221015812.060914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SUM(D193:D880)</f>
        <v>1220964467.060914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SUM(D194:D881)</f>
        <v>1220920854.060914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SUM(D195:D882)</f>
        <v>1220887468.060914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SUM(D196:D888)</f>
        <v>1220850664.060914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SUM(D197:D889)</f>
        <v>1220814968.060914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SUM(D198:D890)</f>
        <v>1220773352.060914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SUM(D199:D891)</f>
        <v>1220727997.060914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SUM(D200:D893)</f>
        <v>1220674368.060914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SUM(D201:D895)</f>
        <v>1220631162.060914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SUM(D202:D896)</f>
        <v>1220597380.060914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SUM(D203:D897)</f>
        <v>1220559962.060914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SUM(D204:D898)</f>
        <v>1220515735.060914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SUM(D205:D899)</f>
        <v>1220474806.060914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SUM(D206:D900)</f>
        <v>1220427417.060914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SUM(D207:D901)</f>
        <v>1220376014.060914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SUM(D208:D902)</f>
        <v>1220327089.060914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SUM(D209:D903)</f>
        <v>1220293023.060914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SUM(D210:D904)</f>
        <v>1220255306.060914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SUM(D211:D905)</f>
        <v>1220210638.060914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SUM(D212:D906)</f>
        <v>1220161280.060914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SUM(D213:D907)</f>
        <v>1220103962.060914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SUM(D214:D908)</f>
        <v>1220042979.060914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SUM(D215:D909)</f>
        <v>1219988744.060914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SUM(D216:D910)</f>
        <v>1219946809.060914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SUM(D217:D911)</f>
        <v>1219901018.060914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SUM(D218:D912)</f>
        <v>1219849484.060914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SUM(D219:D913)</f>
        <v>1219789791.060914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SUM(D220:D914)</f>
        <v>1219723662.060914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SUM(D221:D915)</f>
        <v>1219651975.060914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SUM(D222:D916)</f>
        <v>1219597743.060914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SUM(D223:D917)</f>
        <v>1219552802.060914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SUM(D224:D918)</f>
        <v>1219495475.060914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SUM(D225:D919)</f>
        <v>1219433403.060914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SUM(D226:D920)</f>
        <v>1219369740.060914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SUM(D227:D921)</f>
        <v>1219295439.060914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SUM(D228:D922)</f>
        <v>1219214025.060914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SUM(D229:D923)</f>
        <v>1219134576.060914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SUM(D230:D924)</f>
        <v>1219073687.060914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SUM(D231:D925)</f>
        <v>1219003846.060914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SUM(D232:D926)</f>
        <v>1218928774.060914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SUM(D233:D927)</f>
        <v>1218847193.060914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SUM(D234:D928)</f>
        <v>1218755663.060914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SUM(D235:D929)</f>
        <v>1218654202.060914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SUM(D236:D930)</f>
        <v>1218567909.060914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SUM(D237:D931)</f>
        <v>1218496588.060914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SUM(D238:D932)</f>
        <v>1218407683.060914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SUM(D239:D933)</f>
        <v>1218313216.060914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SUM(D240:D934)</f>
        <v>1218204827.060914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SUM(D241:D935)</f>
        <v>1218086508.060914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SUM(D242:D936)</f>
        <v>1217953967.060914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SUM(D243:D937)</f>
        <v>1217829577.060914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SUM(D244:D938)</f>
        <v>1217726851.060914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SUM(D245:D939)</f>
        <v>1217601162.060914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SUM(D246:D940)</f>
        <v>1217465509.060914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SUM(D247:D941)</f>
        <v>1217322603.060914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SUM(D248:D942)</f>
        <v>1217161062.060914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SUM(D249:D943)</f>
        <v>1216977535.060914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SUM(D250:D944)</f>
        <v>1216820282.060914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SUM(D251:D945)</f>
        <v>1216682033.060914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SUM(D252:D946)</f>
        <v>1216519884.060914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SUM(D253:D947)</f>
        <v>1216362623.060914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SUM(D254:D948)</f>
        <v>1216188855.060914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SUM(D255:D949)</f>
        <v>1215996669.060914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SUM(D256:D950)</f>
        <v>1215792490.060914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SUM(D257:D951)</f>
        <v>1215619651.060914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SUM(D258:D952)</f>
        <v>1215483024.060914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SUM(D259:D953)</f>
        <v>1215310724.060914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SUM(D260:D954)</f>
        <v>1215133642.060914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SUM(D261:D955)</f>
        <v>1214952739.060914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SUM(D262:D956)</f>
        <v>1214844676.060914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SUM(D263:D957)</f>
        <v>1214680664.060914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SUM(D264:D958)</f>
        <v>1214537291.060914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SUM(D265:D959)</f>
        <v>1214399103.060914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SUM(D266:D960)</f>
        <v>1214237535.060914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SUM(D267:D961)</f>
        <v>1214055259.060914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SUM(D268:D962)</f>
        <v>1213851522.060914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SUM(D269:D963)</f>
        <v>1213632946.060914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SUM(D270:D964)</f>
        <v>1213397674.060914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SUM(D271:D965)</f>
        <v>1213185191.060914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SUM(D272:D966)</f>
        <v>1213002412.060914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SUM(D273:D967)</f>
        <v>1212802327.060914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SUM(D274:D968)</f>
        <v>1212592571.060914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SUM(D275:D969)</f>
        <v>1212365618.060914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SUM(D276:D970)</f>
        <v>1212138304.060914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SUM(D277:D971)</f>
        <v>1211891543.060914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SUM(D278:D972)</f>
        <v>1211671245.060914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SUM(D279:D973)</f>
        <v>1211483344.060914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SUM(D280:D974)</f>
        <v>1211283612.060914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SUM(D281:D975)</f>
        <v>1211083577.060914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SUM(D282:D976)</f>
        <v>1210833404.060914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SUM(D283:D977)</f>
        <v>1210595532.060914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SUM(D284:D978)</f>
        <v>1210340852.060914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SUM(D285:D979)</f>
        <v>1210151202.060914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SUM(D286:D980)</f>
        <v>1209962922.060914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SUM(D287:D981)</f>
        <v>1209762813.060914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SUM(D288:D982)</f>
        <v>1209563733.060914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SUM(D289:D983)</f>
        <v>1209331391.060914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SUM(D290:D984)</f>
        <v>1209138361.060914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SUM(D291:D985)</f>
        <v>1209039521.060914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SUM(D292:D986)</f>
        <v>1208878917.060914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SUM(D293:D987)</f>
        <v>1208751177.060914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SUM(D294:D988)</f>
        <v>1208564786.060914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SUM(D295:D989)</f>
        <v>1208365164.060914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SUM(D296:D990)</f>
        <v>1208130389.060914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SUM(D297:D991)</f>
        <v>1207901976.060914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SUM(D298:D992)</f>
        <v>1207735932.060914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SUM(D299:D993)</f>
        <v>1207503705.060914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SUM(D300:D994)</f>
        <v>1207309368.060914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SUM(D301:D995)</f>
        <v>1207119206.060914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SUM(D302:D996)</f>
        <v>1206884495.060914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SUM(D303:D997)</f>
        <v>1206623522.060914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SUM(D304:D998)</f>
        <v>1206349332.060914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SUM(D305:D999)</f>
        <v>1206042883.060914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SUM(D306:D1000)</f>
        <v>1205793189.060914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SUM(D307:D1001)</f>
        <v>1205572362.060914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SUM(D308:D1002)</f>
        <v>1205357679.060914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SUM(D309:D1003)</f>
        <v>1205134051.060914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SUM(D310:D1004)</f>
        <v>1204895978.060914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SUM(D311:D1005)</f>
        <v>1204661559.060914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SUM(D312:D1006)</f>
        <v>1204412753.060914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SUM(D313:D1007)</f>
        <v>1204209986.060914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SUM(D314:D1008)</f>
        <v>1204035426.060914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SUM(D315:D1009)</f>
        <v>1203886098.060914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SUM(D316:D1010)</f>
        <v>1203711720.060914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SUM(D317:D1011)</f>
        <v>1203521639.060914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SUM(D318:D1012)</f>
        <v>1203327881.060914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SUM(D319:D1013)</f>
        <v>1203135816.060914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SUM(D320:D1014)</f>
        <v>1202962749.060914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SUM(D321:D1015)</f>
        <v>1202827567.060914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SUM(D322:D1016)</f>
        <v>1202675323.060914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SUM(D323:D1017)</f>
        <v>1202523596.060914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SUM(D324:D1018)</f>
        <v>1202363565.060914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SUM(D325:D1019)</f>
        <v>1202200932.060914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SUM(D326:D1020)</f>
        <v>1202031899.060914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SUM(D327:D1021)</f>
        <v>1201891167.060914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SUM(D328:D1022)</f>
        <v>1201783351.060914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SUM(D329:D1023)</f>
        <v>1201656899.060914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SUM(D330:D1024)</f>
        <v>1201540672.060914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SUM(D331:D1025)</f>
        <v>1201427213.060914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SUM(D332:D1026)</f>
        <v>1201305476.060914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SUM(D333:D1027)</f>
        <v>1201179351.060914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SUM(D334:D1028)</f>
        <v>1201073368.060914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SUM(D335:D1029)</f>
        <v>1200982112.060914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SUM(D336:D1030)</f>
        <v>1200891766.060914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SUM(D337:D1031)</f>
        <v>1200796224.060914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SUM(D338:D1032)</f>
        <v>1200699418.060914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SUM(D339:D1033)</f>
        <v>1200595174.060914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SUM(D340:D1034)</f>
        <v>1200494886.060914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SUM(D341:D1035)</f>
        <v>1200408402.060914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SUM(D342:D1036)</f>
        <v>1200344105.060914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SUM(D343:D1037)</f>
        <v>1200291320.060914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SUM(D344:D1038)</f>
        <v>1200227922.060914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SUM(D345:D1039)</f>
        <v>1200156282.060914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SUM(D346:D1040)</f>
        <v>1200087358.060914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SUM(D347:D1041)</f>
        <v>1200001819.060914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SUM(D348:D1042)</f>
        <v>1199932202.060914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SUM(D349:D1043)</f>
        <v>1199874977.060914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SUM(D350:D1044)</f>
        <v>1199803923.060914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SUM(D351:D1045)</f>
        <v>1199730219.060914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SUM(D352:D1046)</f>
        <v>1199654920.060914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SUM(D353:D1047)</f>
        <v>1199577543.060914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SUM(D354:D1048)</f>
        <v>1199496918.060914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SUM(D355:D1049)</f>
        <v>1199432598.060914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SUM(D356:D1050)</f>
        <v>1199383186.060914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SUM(D357:D1051)</f>
        <v>1199328005.060914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SUM(D358:D1052)</f>
        <v>1199271115.060914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SUM(D359:D1053)</f>
        <v>1199203890.060914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SUM(D360:D1054)</f>
        <v>1199135569.060914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SUM(D361:D1055)</f>
        <v>1199066329.060914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SUM(D362:D1056)</f>
        <v>1199008101.060914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SUM(D363:D1057)</f>
        <v>1198966134.060914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SUM(D364:D1058)</f>
        <v>1198920766.060914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SUM(D365:D1059)</f>
        <v>1198865083.060914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SUM(D366:D1060)</f>
        <v>1198803723.060914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SUM(D367:D1061)</f>
        <v>1198740950.060914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SUM(D368:D1062)</f>
        <v>1198674165.060914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SUM(D369:D1063)</f>
        <v>1198624447.060914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SUM(D370:D1064)</f>
        <v>1198587551.060914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SUM(D371:D1065)</f>
        <v>1198540784.060914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SUM(D372:D1066)</f>
        <v>1198487553.060914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SUM(D373:D1067)</f>
        <v>1198424058.060914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SUM(D374:D1068)</f>
        <v>1198361429.060914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SUM(D375:D1069)</f>
        <v>1198295016.060914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SUM(D376:D1070)</f>
        <v>1198239108.060914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SUM(D377:D1071)</f>
        <v>1198199603.060914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SUM(D378:D1072)</f>
        <v>1198153855.060914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SUM(D379:D1073)</f>
        <v>1198095150.060914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SUM(D380:D1074)</f>
        <v>1198028612.060914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SUM(D381:D1075)</f>
        <v>1197961566.060914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SUM(D382:D1076)</f>
        <v>1197884590.060914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SUM(D383:D1077)</f>
        <v>1197820931.060914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SUM(D384:D1078)</f>
        <v>1197776835.060914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SUM(D385:D1079)</f>
        <v>1197716637.060914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SUM(D386:D1080)</f>
        <v>1197654178.060914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SUM(D387:D1081)</f>
        <v>1197585422.060914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SUM(D388:D1082)</f>
        <v>1197541171.060914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SUM(D389:D1083)</f>
        <v>1197471147.060914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SUM(D390:D1084)</f>
        <v>1197404993.060914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SUM(D391:D1085)</f>
        <v>1197368010.060914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SUM(D392:D1086)</f>
        <v>1197310366.060914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SUM(D393:D1087)</f>
        <v>1197248083.060914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SUM(D394:D1088)</f>
        <v>1197172900.060914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SUM(D395:D1089)</f>
        <v>1197092739.060914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SUM(D396:D1090)</f>
        <v>1197007371.060914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SUM(D397:D1091)</f>
        <v>1196940591.060914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SUM(D398:D1092)</f>
        <v>1196892717.060914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SUM(D399:D1093)</f>
        <v>1196836195.060914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SUM(D400:D1094)</f>
        <v>1196758475.060914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SUM(D401:D1095)</f>
        <v>1196680036.060914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SUM(D402:D1096)</f>
        <v>1196605557.060914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SUM(D403:D1097)</f>
        <v>1196523784.060914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SUM(D404:D1098)</f>
        <v>1196460203.060914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SUM(D405:D1099)</f>
        <v>1196417022.060914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SUM(D406:D1100)</f>
        <v>1196365372.060914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SUM(D407:D1101)</f>
        <v>1196305055.060914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SUM(D408:D1102)</f>
        <v>1196239998.060914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SUM(D409:D1103)</f>
        <v>1196172928.060914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SUM(D410:D1104)</f>
        <v>1196106413.060914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SUM(D411:D1105)</f>
        <v>1196053133.060914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SUM(D412:D1106)</f>
        <v>1196018397.060914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SUM(D413:D1107)</f>
        <v>1195970941.060914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SUM(D414:D1108)</f>
        <v>1195918895.060914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SUM(D415:D1109)</f>
        <v>1195862291.060914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SUM(D416:D1110)</f>
        <v>1195803022.060914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SUM(D417:D1111)</f>
        <v>1195743116.060914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SUM(D418:D1112)</f>
        <v>1195701082.060914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SUM(D419:D1113)</f>
        <v>1195670381.060914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SUM(D420:D1114)</f>
        <v>1195629927.060914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SUM(D421:D1115)</f>
        <v>1195587573.060914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SUM(D422:D1116)</f>
        <v>1195541444.060914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SUM(D423:D1117)</f>
        <v>1195493625.060914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SUM(D424:D1118)</f>
        <v>1195444134.060914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SUM(D425:D1119)</f>
        <v>1195408379.060914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SUM(D426:D1120)</f>
        <v>1195386179.060914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SUM(D427:D1121)</f>
        <v>1195356027.060914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SUM(D428:D1122)</f>
        <v>1195321123.060914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SUM(D429:D1123)</f>
        <v>1195285307.060914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SUM(D430:D1124)</f>
        <v>1195245482.060914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SUM(D431:D1125)</f>
        <v>1195206387.060914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SUM(D432:D1126)</f>
        <v>1195180745.060914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SUM(D433:D1127)</f>
        <v>1195162911.060914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SUM(D434:D1128)</f>
        <v>1195137881.060914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SUM(D435:D1129)</f>
        <v>1195110375.060914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SUM(D436:D1130)</f>
        <v>1195081834.060914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SUM(D437:D1131)</f>
        <v>1195051620.060914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SUM(D438:D1132)</f>
        <v>1195022606.060914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SUM(D439:D1133)</f>
        <v>1195002967.060914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SUM(D440:D1134)</f>
        <v>1194989426.060914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SUM(D441:D1135)</f>
        <v>1194969060.060914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SUM(D442:D1136)</f>
        <v>1194946322.060914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SUM(D443:D1137)</f>
        <v>1194922822.060914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SUM(D444:D1138)</f>
        <v>1194898429.060914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SUM(D445:D1139)</f>
        <v>1194875616.060914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SUM(D446:D1140)</f>
        <v>1194862955.060914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SUM(D447:D1141)</f>
        <v>1194855205.060914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SUM(D448:D1142)</f>
        <v>1194849970.060914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SUM(D449:D1143)</f>
        <v>1194836994.060914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SUM(D450:D1144)</f>
        <v>1194820020.060914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SUM(D451:D1145)</f>
        <v>1194802199.060914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SUM(D452:D1146)</f>
        <v>1194785274.060914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SUM(D453:D1147)</f>
        <v>1194773671.060914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SUM(D454:D1148)</f>
        <v>1194767263.060914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SUM(D455:D1149)</f>
        <v>1194754980.060914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SUM(D456:D1150)</f>
        <v>1194741438.060914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SUM(D457:D1151)</f>
        <v>1194727237.060914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SUM(D458:D1152)</f>
        <v>1194710473.060914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SUM(D459:D1153)</f>
        <v>1194694328.060914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SUM(D460:D1154)</f>
        <v>1194684901.060914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SUM(D461:D1155)</f>
        <v>1194679616.060914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SUM(D462:D1156)</f>
        <v>1194668095.060914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SUM(D463:D1157)</f>
        <v>1194655515.060914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SUM(D464:D1158)</f>
        <v>1194641452.060914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SUM(D465:D1159)</f>
        <v>1194627719.060914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SUM(D466:D1160)</f>
        <v>1194614330.060914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SUM(D467:D1161)</f>
        <v>1194606548.060914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SUM(D468:D1162)</f>
        <v>1194602126.060914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SUM(D469:D1163)</f>
        <v>1194592371.060914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SUM(D470:D1164)</f>
        <v>1194579497.060914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SUM(D471:D1165)</f>
        <v>1194566132.060914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SUM(D472:D1166)</f>
        <v>1194550672.060914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SUM(D473:D1167)</f>
        <v>1194535135.060914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SUM(D474:D1168)</f>
        <v>1194528549.060914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SUM(D475:D1169)</f>
        <v>1194521243.060914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SUM(D476:D1170)</f>
        <v>1194509261.060914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SUM(D477:D1171)</f>
        <v>1194497834.060914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SUM(D478:D1172)</f>
        <v>1194483637.060914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SUM(D479:D1173)</f>
        <v>1194466688.060914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SUM(D480:D1174)</f>
        <v>1194448289.060914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SUM(D481:D1175)</f>
        <v>1194440311.060914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SUM(D482:D1176)</f>
        <v>1194434562.060914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SUM(D483:D1177)</f>
        <v>1194429430.060914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SUM(D484:D1178)</f>
        <v>1194417818.060914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SUM(D485:D1179)</f>
        <v>1194401006.060914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SUM(D486:D1180)</f>
        <v>1194381659.060914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SUM(D487:D1181)</f>
        <v>1194354422.060914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SUM(D488:D1182)</f>
        <v>1194339887.060914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SUM(D489:D1183)</f>
        <v>1194333245.060914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SUM(D490:D1184)</f>
        <v>1194313249.060914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SUM(D491:D1185)</f>
        <v>1194273495.060914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SUM(D492:D1186)</f>
        <v>1194238048.060914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SUM(D493:D1187)</f>
        <v>1194201374.060914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SUM(D494:D1188)</f>
        <v>1194160845.060914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SUM(D495:D1189)</f>
        <v>1194136764.060914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SUM(D496:D1190)</f>
        <v>1194114486.060914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SUM(D497:D1191)</f>
        <v>1194081910.060914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SUM(D498:D1192)</f>
        <v>1194037678.060914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SUM(D499:D1193)</f>
        <v>1193981153.060914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SUM(D500:D1194)</f>
        <v>1193919502.060914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SUM(D501:D1195)</f>
        <v>1193852017.060914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SUM(D502:D1196)</f>
        <v>1193815238.060914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SUM(D503:D1197)</f>
        <v>1193801420.060914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SUM(D504:D1198)</f>
        <v>1193765604.060914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SUM(D505:D1199)</f>
        <v>1193704023.060914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SUM(D506:D1200)</f>
        <v>1193619489.060914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SUM(D507:D1201)</f>
        <v>1193534976.060914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SUM(D508:D1202)</f>
        <v>1193433878.060914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SUM(D509:D1203)</f>
        <v>1193381980.060914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SUM(D510:D1204)</f>
        <v>1193360212.060914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SUM(D511:D1205)</f>
        <v>1193303843.060914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SUM(D512:D1206)</f>
        <v>1193199085.060914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SUM(D513:D1207)</f>
        <v>1193086806.060914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SUM(D514:D1208)</f>
        <v>1192965861.060914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SUM(D515:D1209)</f>
        <v>1192835155.060914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SUM(D516:D1210)</f>
        <v>1192766205.060914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SUM(D517:D1211)</f>
        <v>1192741815.060914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SUM(D518:D1212)</f>
        <v>1192639440.060914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SUM(D519:D1213)</f>
        <v>1192538186.060914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SUM(D520:D1214)</f>
        <v>1192393551.060914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SUM(D521:D1215)</f>
        <v>1192250014.060914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SUM(D522:D1216)</f>
        <v>1192094717.060914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SUM(D523:D1217)</f>
        <v>1192023582.060914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SUM(D524:D1218)</f>
        <v>1191992699.060914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SUM(D525:D1219)</f>
        <v>1191889002.060914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SUM(D526:D1220)</f>
        <v>1191744708.060914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SUM(D527:D1221)</f>
        <v>1191586581.060914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SUM(D528:D1222)</f>
        <v>1191431664.060914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SUM(D529:D1223)</f>
        <v>1191280556.060914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SUM(D530:D1224)</f>
        <v>1191135473.060914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SUM(D531:D1225)</f>
        <v>1191036290.060914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SUM(D532:D1226)</f>
        <v>1190925156.060914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SUM(D533:D1227)</f>
        <v>1190777537.060914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SUM(D534:D1228)</f>
        <v>1190605800.060914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SUM(D535:D1229)</f>
        <v>1190428594.060914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SUM(D536:D1230)</f>
        <v>1190238224.060914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SUM(D537:D1231)</f>
        <v>1190165439.060914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SUM(D538:D1232)</f>
        <v>1190128177.060914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SUM(D539:D1233)</f>
        <v>1190008535.060914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SUM(D540:D1234)</f>
        <v>1189849869.060914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SUM(D541:D1235)</f>
        <v>1189665449.060914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SUM(D542:D1236)</f>
        <v>1189487881.060914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SUM(D543:D1237)</f>
        <v>1189305288.060914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SUM(D544:D1238)</f>
        <v>1189246606.060914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SUM(D545:D1239)</f>
        <v>1189211020.060914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SUM(D546:D1240)</f>
        <v>1189171376.060914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SUM(D547:D1241)</f>
        <v>1189055600.060914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SUM(D548:D1242)</f>
        <v>1188897841.060914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SUM(D549:D1243)</f>
        <v>1188737093.060914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SUM(D550:D1244)</f>
        <v>1188565968.060914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SUM(D551:D1245)</f>
        <v>1188493880.060914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775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775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3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3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3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3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3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3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3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3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3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3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3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3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3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3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3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3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3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3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3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3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3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3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3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3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3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3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3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3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3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3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3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3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3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3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85" x14ac:dyDescent="0.3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85" x14ac:dyDescent="0.3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85" x14ac:dyDescent="0.3">
      <c r="B771" s="158">
        <f t="shared" ref="B771:B778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85" x14ac:dyDescent="0.3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85" x14ac:dyDescent="0.3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85" x14ac:dyDescent="0.3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85" x14ac:dyDescent="0.3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85" x14ac:dyDescent="0.3">
      <c r="B776" s="158">
        <f t="shared" si="2425"/>
        <v>44676</v>
      </c>
      <c r="C776" s="61"/>
      <c r="D776" s="17"/>
      <c r="E776" s="16"/>
      <c r="F776" s="16"/>
      <c r="G776" s="16"/>
      <c r="H776" s="16"/>
      <c r="I776" s="16"/>
      <c r="J776" s="436"/>
      <c r="K776" s="16"/>
      <c r="L776" s="16"/>
      <c r="M776" s="16"/>
      <c r="N776" s="16"/>
      <c r="O776" s="16"/>
      <c r="P776" s="41"/>
      <c r="Q776" s="17"/>
      <c r="R776" s="16"/>
      <c r="S776" s="60"/>
      <c r="T776" s="16"/>
      <c r="U776" s="41"/>
      <c r="V776" s="10"/>
      <c r="W776" s="34"/>
      <c r="X776" s="33"/>
      <c r="Y776" s="33"/>
      <c r="Z776" s="33"/>
      <c r="AA776" s="33"/>
      <c r="AB776" s="33"/>
      <c r="AC776" s="46"/>
      <c r="AD776" s="33"/>
      <c r="AE776" s="33"/>
      <c r="AF776" s="50"/>
      <c r="AG776" s="33"/>
      <c r="AH776" s="33"/>
      <c r="AI776" s="213"/>
      <c r="AJ776" s="50"/>
      <c r="AL776" s="23"/>
      <c r="AM776" s="24"/>
      <c r="AN776" s="24"/>
      <c r="AO776" s="24"/>
      <c r="AP776" s="24"/>
      <c r="AQ776" s="24"/>
      <c r="AR776" s="461"/>
      <c r="AS776" s="25"/>
      <c r="AT776" s="25"/>
      <c r="AU776" s="24"/>
      <c r="AV776" s="298"/>
      <c r="AW776" s="298"/>
      <c r="AX776" s="24"/>
      <c r="AY776" s="308"/>
      <c r="BA776" s="65"/>
      <c r="BB776" s="66"/>
      <c r="BC776" s="66"/>
      <c r="BD776" s="66"/>
      <c r="BE776" s="66"/>
      <c r="BF776" s="66"/>
      <c r="BG776" s="144"/>
      <c r="BH776" s="66"/>
      <c r="BI776" s="170"/>
      <c r="BJ776" s="66"/>
      <c r="BK776" s="66"/>
      <c r="BL776" s="66"/>
      <c r="BM776" s="144"/>
      <c r="BN776" s="65"/>
      <c r="BO776" s="66"/>
      <c r="BP776" s="66"/>
      <c r="BQ776" s="66"/>
      <c r="BR776" s="435"/>
      <c r="BS776" s="66"/>
      <c r="BT776" s="75"/>
      <c r="BU776" s="170"/>
      <c r="BV776" s="1"/>
      <c r="BW776" s="61"/>
      <c r="BY776" s="56"/>
      <c r="BZ776" s="1"/>
      <c r="CA776" s="61"/>
    </row>
    <row r="777" spans="2:85" x14ac:dyDescent="0.3">
      <c r="B777" s="158">
        <f t="shared" si="2425"/>
        <v>44677</v>
      </c>
      <c r="C777" s="61"/>
      <c r="D777" s="17"/>
      <c r="E777" s="16"/>
      <c r="F777" s="16"/>
      <c r="G777" s="16"/>
      <c r="H777" s="16"/>
      <c r="I777" s="16"/>
      <c r="J777" s="436"/>
      <c r="K777" s="16"/>
      <c r="L777" s="16"/>
      <c r="M777" s="16"/>
      <c r="N777" s="16"/>
      <c r="O777" s="16"/>
      <c r="P777" s="41"/>
      <c r="Q777" s="410"/>
      <c r="R777" s="16"/>
      <c r="S777" s="60"/>
      <c r="T777" s="16"/>
      <c r="U777" s="41"/>
      <c r="V777" s="10"/>
      <c r="W777" s="34"/>
      <c r="X777" s="33"/>
      <c r="Y777" s="33"/>
      <c r="Z777" s="33"/>
      <c r="AA777" s="33"/>
      <c r="AB777" s="33"/>
      <c r="AC777" s="46"/>
      <c r="AD777" s="33"/>
      <c r="AE777" s="33"/>
      <c r="AF777" s="50"/>
      <c r="AG777" s="33"/>
      <c r="AH777" s="33"/>
      <c r="AI777" s="213"/>
      <c r="AJ777" s="50"/>
      <c r="AK777" s="10"/>
      <c r="AL777" s="23"/>
      <c r="AM777" s="24"/>
      <c r="AN777" s="24"/>
      <c r="AO777" s="24"/>
      <c r="AP777" s="24"/>
      <c r="AQ777" s="24"/>
      <c r="AR777" s="461"/>
      <c r="AS777" s="25"/>
      <c r="AT777" s="25"/>
      <c r="AU777" s="24"/>
      <c r="AV777" s="298"/>
      <c r="AW777" s="298"/>
      <c r="AX777" s="24"/>
      <c r="AY777" s="308"/>
      <c r="AZ777" s="10"/>
      <c r="BA777" s="65"/>
      <c r="BB777" s="66"/>
      <c r="BC777" s="66"/>
      <c r="BD777" s="66"/>
      <c r="BE777" s="66"/>
      <c r="BF777" s="66"/>
      <c r="BG777" s="144"/>
      <c r="BH777" s="66"/>
      <c r="BI777" s="170"/>
      <c r="BJ777" s="66"/>
      <c r="BK777" s="66"/>
      <c r="BL777" s="66"/>
      <c r="BM777" s="144"/>
      <c r="BN777" s="65"/>
      <c r="BO777" s="66"/>
      <c r="BP777" s="66"/>
      <c r="BQ777" s="66"/>
      <c r="BR777" s="435"/>
      <c r="BS777" s="66"/>
      <c r="BT777" s="75"/>
      <c r="BU777" s="170"/>
      <c r="BV777" s="1"/>
      <c r="BW777" s="61">
        <f>+BW586+1</f>
        <v>578</v>
      </c>
      <c r="BY777" s="59">
        <f>+BY769/BY690</f>
        <v>0.74248886945318338</v>
      </c>
    </row>
    <row r="778" spans="2:85" x14ac:dyDescent="0.3">
      <c r="B778" s="158">
        <f t="shared" si="2425"/>
        <v>44678</v>
      </c>
      <c r="D778" s="559"/>
      <c r="E778" s="19"/>
      <c r="F778" s="19"/>
      <c r="G778" s="19"/>
      <c r="H778" s="19"/>
      <c r="I778" s="19"/>
      <c r="J778" s="39"/>
      <c r="K778" s="19"/>
      <c r="L778" s="19"/>
      <c r="M778" s="19"/>
      <c r="N778" s="19"/>
      <c r="O778" s="19"/>
      <c r="P778" s="43"/>
      <c r="Q778" s="18"/>
      <c r="R778" s="19"/>
      <c r="S778" s="19"/>
      <c r="T778" s="19"/>
      <c r="U778" s="43"/>
      <c r="V778" s="1"/>
      <c r="W778" s="35"/>
      <c r="X778" s="36"/>
      <c r="Y778" s="36"/>
      <c r="Z778" s="36"/>
      <c r="AA778" s="36"/>
      <c r="AB778" s="36"/>
      <c r="AC778" s="47"/>
      <c r="AD778" s="36"/>
      <c r="AE778" s="36"/>
      <c r="AF778" s="51"/>
      <c r="AG778" s="36"/>
      <c r="AH778" s="36"/>
      <c r="AI778" s="36"/>
      <c r="AJ778" s="51"/>
      <c r="AK778" s="1"/>
      <c r="AL778" s="26"/>
      <c r="AM778" s="27"/>
      <c r="AN778" s="27"/>
      <c r="AO778" s="27"/>
      <c r="AP778" s="27"/>
      <c r="AQ778" s="27"/>
      <c r="AR778" s="27"/>
      <c r="AS778" s="27"/>
      <c r="AT778" s="27"/>
      <c r="AU778" s="27"/>
      <c r="AV778" s="300"/>
      <c r="AW778" s="300"/>
      <c r="AX778" s="27"/>
      <c r="AY778" s="307"/>
      <c r="AZ778" s="1"/>
      <c r="BA778" s="67"/>
      <c r="BB778" s="68"/>
      <c r="BC778" s="68"/>
      <c r="BD778" s="68"/>
      <c r="BE778" s="68"/>
      <c r="BF778" s="68"/>
      <c r="BG778" s="68"/>
      <c r="BH778" s="68"/>
      <c r="BI778" s="171"/>
      <c r="BJ778" s="68"/>
      <c r="BK778" s="68"/>
      <c r="BL778" s="68"/>
      <c r="BM778" s="68"/>
      <c r="BN778" s="67"/>
      <c r="BO778" s="68"/>
      <c r="BP778" s="68"/>
      <c r="BQ778" s="68"/>
      <c r="BR778" s="70"/>
      <c r="BS778" s="68"/>
      <c r="BT778" s="68"/>
      <c r="BU778" s="171"/>
      <c r="BV778" s="1"/>
      <c r="BW778" s="61">
        <f>+BW777+1</f>
        <v>579</v>
      </c>
    </row>
    <row r="779" spans="2:85" x14ac:dyDescent="0.3">
      <c r="B779" s="56"/>
      <c r="D779" s="1"/>
      <c r="E779" s="1"/>
      <c r="F779" s="1"/>
      <c r="G779" s="1"/>
      <c r="H779" s="59"/>
      <c r="I779" s="1"/>
      <c r="J779" s="59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59"/>
      <c r="X779" s="1"/>
      <c r="Y779" s="1"/>
      <c r="Z779" s="1"/>
      <c r="AA779" s="1"/>
      <c r="AB779" s="1"/>
      <c r="AC779" s="59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59"/>
      <c r="BD779" s="1"/>
      <c r="BE779" s="59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</row>
    <row r="780" spans="2:85" x14ac:dyDescent="0.3">
      <c r="B780" s="166" t="s">
        <v>74</v>
      </c>
      <c r="D780" s="56">
        <f>+D775</f>
        <v>12969</v>
      </c>
      <c r="E780" s="56">
        <f>+E238</f>
        <v>0</v>
      </c>
      <c r="F780" s="56">
        <f>+F238</f>
        <v>0</v>
      </c>
      <c r="G780" s="56">
        <f>+G238</f>
        <v>0</v>
      </c>
      <c r="H780" s="56">
        <f t="shared" ref="H780:BP780" si="2526">+H775</f>
        <v>72417588</v>
      </c>
      <c r="I780" s="56">
        <f t="shared" si="2526"/>
        <v>0</v>
      </c>
      <c r="J780" s="56">
        <f t="shared" si="2526"/>
        <v>1.7911840679667136E-4</v>
      </c>
      <c r="K780" s="56">
        <f t="shared" si="2526"/>
        <v>0</v>
      </c>
      <c r="L780" s="56">
        <f t="shared" si="2526"/>
        <v>0</v>
      </c>
      <c r="M780" s="56">
        <f t="shared" si="2526"/>
        <v>0</v>
      </c>
      <c r="N780" s="56">
        <f t="shared" si="2526"/>
        <v>235052</v>
      </c>
      <c r="O780" s="56">
        <f t="shared" si="2526"/>
        <v>94539.932114882511</v>
      </c>
      <c r="P780" s="56">
        <f t="shared" si="2526"/>
        <v>0</v>
      </c>
      <c r="Q780" s="56">
        <f t="shared" si="2526"/>
        <v>235052</v>
      </c>
      <c r="R780" s="56">
        <f t="shared" si="2526"/>
        <v>0</v>
      </c>
      <c r="S780" s="56">
        <f t="shared" si="2526"/>
        <v>0.22547378848309482</v>
      </c>
      <c r="T780" s="56">
        <f t="shared" si="2526"/>
        <v>0</v>
      </c>
      <c r="U780" s="56">
        <f t="shared" si="2526"/>
        <v>0</v>
      </c>
      <c r="V780" s="56">
        <f t="shared" si="2526"/>
        <v>667</v>
      </c>
      <c r="W780" s="56">
        <f t="shared" si="2526"/>
        <v>19</v>
      </c>
      <c r="X780" s="56">
        <f t="shared" si="2526"/>
        <v>4256</v>
      </c>
      <c r="Y780" s="56">
        <f t="shared" si="2526"/>
        <v>0</v>
      </c>
      <c r="Z780" s="56">
        <f t="shared" si="2526"/>
        <v>1459</v>
      </c>
      <c r="AA780" s="56">
        <f t="shared" si="2526"/>
        <v>890376</v>
      </c>
      <c r="AB780" s="56">
        <f t="shared" si="2526"/>
        <v>0</v>
      </c>
      <c r="AC780" s="56">
        <f t="shared" si="2526"/>
        <v>1.2295024241901015E-2</v>
      </c>
      <c r="AD780" s="56">
        <f t="shared" si="2526"/>
        <v>0</v>
      </c>
      <c r="AE780" s="56">
        <f t="shared" si="2526"/>
        <v>1162.3707571801567</v>
      </c>
      <c r="AF780" s="56">
        <f t="shared" si="2526"/>
        <v>0</v>
      </c>
      <c r="AG780" s="56">
        <f t="shared" si="2526"/>
        <v>0</v>
      </c>
      <c r="AH780" s="56">
        <f t="shared" si="2526"/>
        <v>0</v>
      </c>
      <c r="AI780" s="56">
        <f t="shared" si="2526"/>
        <v>0</v>
      </c>
      <c r="AJ780" s="56">
        <f t="shared" si="2526"/>
        <v>0</v>
      </c>
      <c r="AK780" s="56">
        <f t="shared" si="2526"/>
        <v>0</v>
      </c>
      <c r="AL780" s="56">
        <f t="shared" si="2526"/>
        <v>30426</v>
      </c>
      <c r="AM780" s="56">
        <f t="shared" si="2526"/>
        <v>0</v>
      </c>
      <c r="AN780" s="56">
        <f t="shared" si="2526"/>
        <v>0</v>
      </c>
      <c r="AO780" s="56">
        <f t="shared" si="2526"/>
        <v>178263</v>
      </c>
      <c r="AP780" s="56">
        <f t="shared" si="2526"/>
        <v>80465351</v>
      </c>
      <c r="AQ780" s="56">
        <f t="shared" si="2526"/>
        <v>20336656</v>
      </c>
      <c r="AR780" s="56">
        <f t="shared" si="2526"/>
        <v>3.7826851955167487E-4</v>
      </c>
      <c r="AS780" s="56">
        <f t="shared" si="2526"/>
        <v>0</v>
      </c>
      <c r="AT780" s="56">
        <f t="shared" si="2526"/>
        <v>0</v>
      </c>
      <c r="AU780" s="56">
        <f t="shared" si="2526"/>
        <v>0</v>
      </c>
      <c r="AV780" s="56">
        <f t="shared" si="2526"/>
        <v>1.1111299509174484</v>
      </c>
      <c r="AW780" s="56">
        <f t="shared" si="2526"/>
        <v>0</v>
      </c>
      <c r="AX780" s="56">
        <f t="shared" si="2526"/>
        <v>105046.1501305483</v>
      </c>
      <c r="AY780" s="56">
        <f t="shared" si="2526"/>
        <v>0</v>
      </c>
      <c r="AZ780" s="56">
        <f t="shared" si="2526"/>
        <v>0</v>
      </c>
      <c r="BA780" s="56">
        <f t="shared" si="2526"/>
        <v>188011</v>
      </c>
      <c r="BB780" s="56">
        <f t="shared" si="2526"/>
        <v>0</v>
      </c>
      <c r="BC780" s="56">
        <f t="shared" si="2526"/>
        <v>1000463737</v>
      </c>
      <c r="BD780" s="56">
        <f t="shared" si="2526"/>
        <v>0</v>
      </c>
      <c r="BE780" s="56">
        <f t="shared" si="2526"/>
        <v>12969</v>
      </c>
      <c r="BF780" s="56">
        <f t="shared" si="2526"/>
        <v>0</v>
      </c>
      <c r="BG780" s="56">
        <f t="shared" si="2526"/>
        <v>6.8980006488982032E-2</v>
      </c>
      <c r="BH780" s="56">
        <f t="shared" si="2526"/>
        <v>0</v>
      </c>
      <c r="BI780" s="56">
        <f t="shared" si="2526"/>
        <v>0</v>
      </c>
      <c r="BJ780" s="56">
        <f t="shared" si="2526"/>
        <v>0</v>
      </c>
      <c r="BK780" s="56">
        <f t="shared" si="2526"/>
        <v>0</v>
      </c>
      <c r="BL780" s="56">
        <f t="shared" si="2526"/>
        <v>0</v>
      </c>
      <c r="BM780" s="56">
        <f t="shared" si="2526"/>
        <v>0</v>
      </c>
      <c r="BN780" s="56">
        <f t="shared" si="2526"/>
        <v>1306088.4295039165</v>
      </c>
      <c r="BO780" s="56">
        <f t="shared" si="2526"/>
        <v>0</v>
      </c>
      <c r="BP780" s="56">
        <f t="shared" si="2526"/>
        <v>71510610</v>
      </c>
      <c r="BQ780" s="56">
        <f t="shared" ref="BQ780" si="2527">+BQ731</f>
        <v>0</v>
      </c>
      <c r="BR780" s="56"/>
      <c r="BS780" s="56"/>
      <c r="BT780" s="56"/>
      <c r="BU780" s="56">
        <f>+BU509</f>
        <v>0</v>
      </c>
      <c r="BV780" s="56">
        <f>+BV505</f>
        <v>0</v>
      </c>
      <c r="BW780" s="56"/>
      <c r="BX780" s="56"/>
      <c r="BY780" s="56"/>
      <c r="BZ780" s="56"/>
      <c r="CA780" s="56"/>
      <c r="CB780" s="56"/>
      <c r="CC780" s="56"/>
      <c r="CD780" s="56"/>
      <c r="CE780" s="61"/>
      <c r="CF780" s="61"/>
      <c r="CG780" s="145"/>
    </row>
    <row r="781" spans="2:85" x14ac:dyDescent="0.3">
      <c r="B781" t="s">
        <v>105</v>
      </c>
      <c r="D781" s="56">
        <f>+D774-D780</f>
        <v>5018</v>
      </c>
      <c r="E781" s="56">
        <f>+E237-E780</f>
        <v>0</v>
      </c>
      <c r="F781" s="56">
        <f>+F237-F780</f>
        <v>0</v>
      </c>
      <c r="G781" s="56">
        <f>+G237-G780</f>
        <v>0</v>
      </c>
      <c r="H781" s="56">
        <f t="shared" ref="H781:BP781" si="2528">+H774-H780</f>
        <v>-12969</v>
      </c>
      <c r="I781" s="56">
        <f t="shared" si="2528"/>
        <v>0</v>
      </c>
      <c r="J781" s="56">
        <f t="shared" si="2528"/>
        <v>6.9366700232482851E-5</v>
      </c>
      <c r="K781" s="56">
        <f t="shared" si="2528"/>
        <v>0</v>
      </c>
      <c r="L781" s="56">
        <f t="shared" si="2528"/>
        <v>0</v>
      </c>
      <c r="M781" s="56">
        <f t="shared" si="2528"/>
        <v>0</v>
      </c>
      <c r="N781" s="56">
        <f t="shared" si="2528"/>
        <v>-5734</v>
      </c>
      <c r="O781" s="56">
        <f t="shared" si="2528"/>
        <v>106.6286694312148</v>
      </c>
      <c r="P781" s="56">
        <f t="shared" si="2528"/>
        <v>0</v>
      </c>
      <c r="Q781" s="56">
        <f t="shared" si="2528"/>
        <v>-5734</v>
      </c>
      <c r="R781" s="56">
        <f t="shared" si="2528"/>
        <v>0</v>
      </c>
      <c r="S781" s="56">
        <f t="shared" si="2528"/>
        <v>-4.535058773380371E-2</v>
      </c>
      <c r="T781" s="56">
        <f t="shared" si="2528"/>
        <v>0</v>
      </c>
      <c r="U781" s="56">
        <f t="shared" si="2528"/>
        <v>0</v>
      </c>
      <c r="V781" s="56">
        <f t="shared" si="2528"/>
        <v>-1</v>
      </c>
      <c r="W781" s="56">
        <f t="shared" si="2528"/>
        <v>58</v>
      </c>
      <c r="X781" s="56">
        <f t="shared" si="2528"/>
        <v>0</v>
      </c>
      <c r="Y781" s="56">
        <f t="shared" si="2528"/>
        <v>0</v>
      </c>
      <c r="Z781" s="56">
        <f t="shared" si="2528"/>
        <v>85</v>
      </c>
      <c r="AA781" s="56">
        <f t="shared" si="2528"/>
        <v>-19</v>
      </c>
      <c r="AB781" s="56">
        <f t="shared" si="2528"/>
        <v>0</v>
      </c>
      <c r="AC781" s="56">
        <f t="shared" si="2528"/>
        <v>1.9398509561001365E-6</v>
      </c>
      <c r="AD781" s="56">
        <f t="shared" si="2528"/>
        <v>0</v>
      </c>
      <c r="AE781" s="56">
        <f t="shared" si="2528"/>
        <v>1.4946022969675141</v>
      </c>
      <c r="AF781" s="56">
        <f t="shared" si="2528"/>
        <v>0</v>
      </c>
      <c r="AG781" s="56">
        <f t="shared" si="2528"/>
        <v>0</v>
      </c>
      <c r="AH781" s="56">
        <f t="shared" si="2528"/>
        <v>0</v>
      </c>
      <c r="AI781" s="56">
        <f t="shared" si="2528"/>
        <v>0</v>
      </c>
      <c r="AJ781" s="56">
        <f t="shared" si="2528"/>
        <v>0</v>
      </c>
      <c r="AK781" s="56">
        <f t="shared" si="2528"/>
        <v>0</v>
      </c>
      <c r="AL781" s="56">
        <f t="shared" si="2528"/>
        <v>2098</v>
      </c>
      <c r="AM781" s="56">
        <f t="shared" si="2528"/>
        <v>0</v>
      </c>
      <c r="AN781" s="56">
        <f t="shared" si="2528"/>
        <v>0</v>
      </c>
      <c r="AO781" s="56">
        <f t="shared" si="2528"/>
        <v>0</v>
      </c>
      <c r="AP781" s="56">
        <f t="shared" si="2528"/>
        <v>-30426</v>
      </c>
      <c r="AQ781" s="56">
        <f t="shared" si="2528"/>
        <v>0</v>
      </c>
      <c r="AR781" s="56">
        <f t="shared" si="2528"/>
        <v>2.6246763518043392E-5</v>
      </c>
      <c r="AS781" s="56">
        <f t="shared" si="2528"/>
        <v>0</v>
      </c>
      <c r="AT781" s="56">
        <f t="shared" si="2528"/>
        <v>0</v>
      </c>
      <c r="AU781" s="56">
        <f t="shared" si="2528"/>
        <v>0</v>
      </c>
      <c r="AV781" s="56">
        <f t="shared" si="2528"/>
        <v>-2.2119798277708824E-4</v>
      </c>
      <c r="AW781" s="56">
        <f t="shared" si="2528"/>
        <v>0</v>
      </c>
      <c r="AX781" s="56">
        <f t="shared" si="2528"/>
        <v>97.542679909223807</v>
      </c>
      <c r="AY781" s="56">
        <f t="shared" si="2528"/>
        <v>0</v>
      </c>
      <c r="AZ781" s="56">
        <f t="shared" si="2528"/>
        <v>0</v>
      </c>
      <c r="BA781" s="56">
        <f t="shared" si="2528"/>
        <v>-38520</v>
      </c>
      <c r="BB781" s="56">
        <f t="shared" si="2528"/>
        <v>0</v>
      </c>
      <c r="BC781" s="56">
        <f t="shared" si="2528"/>
        <v>-188011</v>
      </c>
      <c r="BD781" s="56">
        <f t="shared" si="2528"/>
        <v>0</v>
      </c>
      <c r="BE781" s="56">
        <f t="shared" si="2528"/>
        <v>5018</v>
      </c>
      <c r="BF781" s="56">
        <f t="shared" si="2528"/>
        <v>0</v>
      </c>
      <c r="BG781" s="56">
        <f t="shared" si="2528"/>
        <v>5.1341618224211405E-2</v>
      </c>
      <c r="BH781" s="56">
        <f t="shared" si="2528"/>
        <v>0</v>
      </c>
      <c r="BI781" s="56">
        <f t="shared" si="2528"/>
        <v>0</v>
      </c>
      <c r="BJ781" s="56">
        <f t="shared" si="2528"/>
        <v>0</v>
      </c>
      <c r="BK781" s="56">
        <f t="shared" si="2528"/>
        <v>0</v>
      </c>
      <c r="BL781" s="56">
        <f t="shared" si="2528"/>
        <v>0</v>
      </c>
      <c r="BM781" s="56">
        <f t="shared" si="2528"/>
        <v>0</v>
      </c>
      <c r="BN781" s="56">
        <f t="shared" si="2528"/>
        <v>1461.5391235344578</v>
      </c>
      <c r="BO781" s="56">
        <f t="shared" si="2528"/>
        <v>0</v>
      </c>
      <c r="BP781" s="56">
        <f t="shared" si="2528"/>
        <v>-12969</v>
      </c>
      <c r="BQ781" s="56">
        <f t="shared" ref="BQ781" si="2529">+BQ730-BQ780</f>
        <v>0</v>
      </c>
      <c r="BR781" s="56"/>
      <c r="BS781" s="56"/>
      <c r="BT781" s="56"/>
      <c r="BU781" s="56">
        <f>+BU508-BU780</f>
        <v>0</v>
      </c>
      <c r="BV781" s="56">
        <f>+BV504-BV780</f>
        <v>0</v>
      </c>
      <c r="BW781" s="56"/>
      <c r="BX781" s="56"/>
      <c r="BY781" s="56"/>
      <c r="BZ781" s="56"/>
      <c r="CA781" s="56"/>
      <c r="CB781" s="56"/>
      <c r="CC781" s="56"/>
      <c r="CD781" s="56"/>
      <c r="CE781" s="61"/>
      <c r="CF781" s="61"/>
      <c r="CG781" s="105"/>
    </row>
    <row r="782" spans="2:85" x14ac:dyDescent="0.3">
      <c r="B782" s="56"/>
      <c r="D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10"/>
      <c r="BT782" s="10"/>
      <c r="BU782" s="10"/>
      <c r="BV782" s="10"/>
      <c r="BW782" s="10"/>
      <c r="BX782" s="10"/>
      <c r="BY782" s="10"/>
      <c r="BZ782" s="10"/>
      <c r="CA782" s="10"/>
      <c r="CB782" s="61"/>
      <c r="CC782" s="105"/>
      <c r="CD782" s="105"/>
      <c r="CE782" s="105"/>
      <c r="CF782" s="105"/>
    </row>
    <row r="783" spans="2:85" x14ac:dyDescent="0.3">
      <c r="B783" s="56"/>
      <c r="D783" s="56">
        <f>SUM(D297:D677)</f>
        <v>40188841</v>
      </c>
      <c r="H783" s="1"/>
      <c r="N783" s="145">
        <f>+N684-N712</f>
        <v>3272725</v>
      </c>
      <c r="O783" s="1"/>
      <c r="W783" s="56">
        <f>SUM(W297:W677)</f>
        <v>434376</v>
      </c>
      <c r="AA783" s="59"/>
      <c r="BA783" s="59"/>
      <c r="BC783" s="56"/>
      <c r="BE783" s="59"/>
      <c r="BJ783" s="61"/>
      <c r="BK783" s="10">
        <f>+BK187</f>
        <v>4928581</v>
      </c>
      <c r="BL783" s="61"/>
      <c r="BM783" s="61"/>
      <c r="BN783" s="61"/>
      <c r="BO783" s="61"/>
      <c r="BP783" s="61"/>
      <c r="BQ783" s="61"/>
      <c r="BR783" s="61"/>
      <c r="BS783" s="10"/>
      <c r="BT783" s="10"/>
    </row>
    <row r="784" spans="2:85" x14ac:dyDescent="0.3">
      <c r="B784" s="56"/>
      <c r="D784" s="56"/>
      <c r="H784" s="56"/>
      <c r="N784" s="231"/>
      <c r="W784" s="56">
        <f>SUM(W762:W768)</f>
        <v>1808</v>
      </c>
      <c r="AA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56"/>
      <c r="AU784" t="s">
        <v>161</v>
      </c>
      <c r="BC784" s="56"/>
      <c r="BE784" s="59"/>
      <c r="BH784" s="96"/>
      <c r="BI784" s="96"/>
      <c r="BJ784" s="96"/>
      <c r="BK784" s="493"/>
      <c r="BL784" s="96"/>
      <c r="BM784" s="96"/>
      <c r="BN784" s="96"/>
      <c r="BO784" s="96"/>
      <c r="BP784" s="96"/>
      <c r="BQ784" s="96"/>
      <c r="BR784" s="78"/>
      <c r="BS784" s="1"/>
      <c r="BT784" s="1"/>
    </row>
    <row r="785" spans="2:72" x14ac:dyDescent="0.3">
      <c r="D785" s="1"/>
      <c r="E785" s="111" t="s">
        <v>26</v>
      </c>
      <c r="F785" s="112"/>
      <c r="H785" s="112" t="s">
        <v>59</v>
      </c>
      <c r="I785" s="104"/>
      <c r="J785" s="104"/>
      <c r="K785" s="61"/>
      <c r="L785" s="10"/>
      <c r="W785" s="56">
        <f>SUM(W671:W676)</f>
        <v>10848</v>
      </c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BA785" s="56">
        <f>SUM(BA664:BA677)</f>
        <v>44881345</v>
      </c>
      <c r="BC785" s="56"/>
      <c r="BE785" s="56">
        <f>SUM(BE664:BE677)</f>
        <v>9000128</v>
      </c>
      <c r="BG785" s="231">
        <f>+BE785/BA785</f>
        <v>0.20053160171559029</v>
      </c>
      <c r="BH785" s="96"/>
      <c r="BI785" s="96"/>
      <c r="BJ785" s="96"/>
      <c r="BK785" s="493">
        <f>+BK194-BK780</f>
        <v>5763109</v>
      </c>
      <c r="BL785" s="96"/>
      <c r="BM785" s="96"/>
      <c r="BN785" s="96"/>
      <c r="BO785" s="96"/>
      <c r="BP785" s="96"/>
      <c r="BQ785" s="96"/>
      <c r="BR785" s="78"/>
      <c r="BS785" s="1"/>
      <c r="BT785" s="1"/>
    </row>
    <row r="786" spans="2:72" x14ac:dyDescent="0.3">
      <c r="B786" s="56"/>
      <c r="D786" s="1"/>
      <c r="E786" s="111" t="s">
        <v>38</v>
      </c>
      <c r="F786" s="112"/>
      <c r="H786" s="112" t="s">
        <v>40</v>
      </c>
      <c r="I786" s="10"/>
      <c r="J786" s="10"/>
      <c r="K786" s="61"/>
      <c r="L786" s="10"/>
      <c r="AD786" s="1"/>
      <c r="AE786" s="1"/>
      <c r="AF786" s="1"/>
      <c r="AG786" s="1"/>
      <c r="AH786" s="1"/>
      <c r="AI786" s="1">
        <f>SUM(W213:W243)</f>
        <v>25465</v>
      </c>
      <c r="AJ786" s="1"/>
      <c r="AK786" s="1"/>
      <c r="AL786" s="1" t="s">
        <v>17</v>
      </c>
      <c r="AM786" s="1"/>
      <c r="AN786" s="1"/>
      <c r="AO786" s="1"/>
      <c r="BC786" s="56"/>
      <c r="BE786" s="59"/>
      <c r="BH786" s="97"/>
      <c r="BI786" s="97"/>
      <c r="BJ786" s="97"/>
      <c r="BK786" s="493">
        <f>+BK187-BK780</f>
        <v>4928581</v>
      </c>
      <c r="BL786" s="97"/>
      <c r="BM786" s="97"/>
      <c r="BN786" s="97"/>
      <c r="BO786" s="97"/>
      <c r="BP786" s="97"/>
      <c r="BQ786" s="97"/>
      <c r="BR786" s="78"/>
      <c r="BS786" s="1"/>
      <c r="BT786" s="1"/>
    </row>
    <row r="787" spans="2:72" x14ac:dyDescent="0.3">
      <c r="B787" s="231"/>
      <c r="D787" s="1"/>
      <c r="E787" s="111" t="s">
        <v>45</v>
      </c>
      <c r="F787" s="112"/>
      <c r="H787" s="112" t="s">
        <v>55</v>
      </c>
      <c r="I787" s="10"/>
      <c r="J787" s="10"/>
      <c r="K787" s="61"/>
      <c r="L787" s="10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BC787" s="56"/>
      <c r="BE787" s="59"/>
      <c r="BH787" s="97"/>
      <c r="BI787" s="97"/>
      <c r="BJ787" s="97"/>
      <c r="BK787" s="493"/>
      <c r="BL787" s="97"/>
      <c r="BM787" s="97"/>
      <c r="BN787" s="97"/>
      <c r="BO787" s="97"/>
      <c r="BP787" s="97"/>
      <c r="BQ787" s="97"/>
      <c r="BR787" s="78"/>
      <c r="BS787" s="1"/>
      <c r="BT787" s="1"/>
    </row>
    <row r="788" spans="2:72" x14ac:dyDescent="0.3">
      <c r="D788" s="1"/>
      <c r="E788" s="111" t="s">
        <v>60</v>
      </c>
      <c r="F788" s="61"/>
      <c r="H788" s="81" t="s">
        <v>135</v>
      </c>
      <c r="I788" s="61"/>
      <c r="J788" s="61"/>
      <c r="K788" s="61"/>
      <c r="L788" s="6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BH788" s="97"/>
      <c r="BI788" s="97"/>
      <c r="BJ788" s="97"/>
      <c r="BK788" s="496"/>
      <c r="BL788" s="97"/>
      <c r="BM788" s="97"/>
      <c r="BN788" s="97"/>
      <c r="BO788" s="97"/>
      <c r="BP788" s="97"/>
      <c r="BQ788" s="97"/>
      <c r="BR788" s="78"/>
      <c r="BS788" s="1"/>
      <c r="BT788" s="1"/>
    </row>
    <row r="789" spans="2:72" x14ac:dyDescent="0.3">
      <c r="E789" s="111" t="s">
        <v>136</v>
      </c>
      <c r="H789" s="81" t="s">
        <v>137</v>
      </c>
      <c r="AD789" s="1"/>
      <c r="AE789" s="1"/>
      <c r="AF789" s="1"/>
      <c r="AG789" s="1"/>
      <c r="AH789" s="1"/>
      <c r="AI789" s="1"/>
      <c r="BD789" s="78"/>
      <c r="BE789" s="78"/>
      <c r="BF789" s="78"/>
      <c r="BG789" s="78"/>
      <c r="BH789" s="78"/>
      <c r="BI789" s="78"/>
      <c r="BJ789" s="78"/>
      <c r="BK789" s="494"/>
      <c r="BL789" s="78"/>
      <c r="BM789" s="78"/>
      <c r="BN789" s="78"/>
      <c r="BO789" s="78"/>
      <c r="BP789" s="78"/>
      <c r="BQ789" s="78"/>
      <c r="BR789" s="78"/>
      <c r="BS789" s="1"/>
      <c r="BT789" s="1"/>
    </row>
    <row r="790" spans="2:72" x14ac:dyDescent="0.3">
      <c r="B790" s="56"/>
      <c r="AD790" s="1"/>
      <c r="AE790" s="1"/>
      <c r="AF790" s="1"/>
      <c r="AG790" s="1"/>
      <c r="AH790" s="1"/>
      <c r="AI790" s="1"/>
      <c r="BA790" s="545">
        <v>157602857</v>
      </c>
      <c r="BK790" s="495"/>
    </row>
    <row r="791" spans="2:72" ht="15" thickBot="1" x14ac:dyDescent="0.35">
      <c r="D791" s="56">
        <f>SUM(D363:D369)</f>
        <v>378583</v>
      </c>
      <c r="AD791" s="1"/>
      <c r="AE791" s="507"/>
      <c r="AF791" s="547"/>
      <c r="AG791" s="507"/>
      <c r="AH791" s="507"/>
      <c r="AI791" s="507"/>
      <c r="AJ791" s="500"/>
      <c r="AK791" s="500"/>
      <c r="AL791" s="500"/>
      <c r="AM791" s="500"/>
      <c r="AN791" s="500"/>
      <c r="AO791" s="500"/>
      <c r="AP791" s="500"/>
      <c r="AQ791" s="500"/>
      <c r="AR791" s="500"/>
      <c r="AS791" s="500"/>
      <c r="AT791" s="500"/>
      <c r="AU791" s="500"/>
      <c r="AV791" s="500"/>
      <c r="AW791" s="500"/>
      <c r="AX791" s="500"/>
      <c r="AZ791" s="106"/>
      <c r="BA791" s="106"/>
      <c r="BB791" s="106"/>
      <c r="BC791" s="106"/>
      <c r="BK791" s="1"/>
    </row>
    <row r="792" spans="2:72" x14ac:dyDescent="0.3">
      <c r="D792" s="531">
        <f>SUM(D356:D362)</f>
        <v>417052</v>
      </c>
      <c r="J792" s="486"/>
      <c r="V792" s="106"/>
      <c r="AA792" s="56"/>
      <c r="AD792" s="1"/>
      <c r="AE792" s="507"/>
      <c r="AF792" s="546"/>
      <c r="AG792" s="1"/>
      <c r="AH792" s="1"/>
      <c r="AI792" s="485"/>
      <c r="AJ792" s="464"/>
      <c r="AK792" s="465"/>
      <c r="AL792" s="465"/>
      <c r="AM792" s="465"/>
      <c r="AN792" s="465"/>
      <c r="AO792" s="465"/>
      <c r="AP792" s="465"/>
      <c r="AQ792" s="465"/>
      <c r="AR792" s="465"/>
      <c r="AS792" s="465"/>
      <c r="AT792" s="465"/>
      <c r="AU792" s="465"/>
      <c r="AV792" s="465"/>
      <c r="AW792" s="466"/>
      <c r="AX792" s="500"/>
      <c r="AZ792" s="106"/>
      <c r="BA792" s="77"/>
      <c r="BB792" s="106"/>
      <c r="BC792" s="106"/>
      <c r="BK792" s="56"/>
    </row>
    <row r="793" spans="2:72" x14ac:dyDescent="0.3">
      <c r="D793" s="1"/>
      <c r="J793" s="214"/>
      <c r="AD793" s="1"/>
      <c r="AE793" s="507"/>
      <c r="AF793" s="546"/>
      <c r="AG793" s="1"/>
      <c r="AH793" s="1"/>
      <c r="AI793" s="485"/>
      <c r="AJ793" s="467"/>
      <c r="AK793" s="608" t="s">
        <v>142</v>
      </c>
      <c r="AL793" s="608"/>
      <c r="AM793" s="608"/>
      <c r="AN793" s="608"/>
      <c r="AO793" s="608"/>
      <c r="AP793" s="608"/>
      <c r="AQ793" s="608"/>
      <c r="AR793" s="608"/>
      <c r="AS793" s="608"/>
      <c r="AT793" s="608"/>
      <c r="AU793" s="608"/>
      <c r="AV793" s="608"/>
      <c r="AW793" s="468"/>
      <c r="AX793" s="500"/>
      <c r="AZ793" s="106"/>
      <c r="BA793" s="106"/>
      <c r="BB793" s="106"/>
      <c r="BC793" s="106"/>
    </row>
    <row r="794" spans="2:72" ht="15.6" x14ac:dyDescent="0.3">
      <c r="D794" s="1">
        <v>331000000</v>
      </c>
      <c r="H794" s="235">
        <f>+H269/D794</f>
        <v>4.5635842900302113E-2</v>
      </c>
      <c r="J794" s="57"/>
      <c r="AD794" s="1"/>
      <c r="AE794" s="507"/>
      <c r="AF794" s="546"/>
      <c r="AG794" s="1"/>
      <c r="AH794" s="1"/>
      <c r="AI794" s="485"/>
      <c r="AJ794" s="467"/>
      <c r="AK794" s="608" t="s">
        <v>141</v>
      </c>
      <c r="AL794" s="608"/>
      <c r="AM794" s="608"/>
      <c r="AN794" s="608"/>
      <c r="AO794" s="473"/>
      <c r="AP794" s="474" t="s">
        <v>20</v>
      </c>
      <c r="AQ794" s="473"/>
      <c r="AR794" s="474" t="s">
        <v>4</v>
      </c>
      <c r="AS794" s="475"/>
      <c r="AT794" s="475"/>
      <c r="AU794" s="475"/>
      <c r="AV794" s="479" t="s">
        <v>10</v>
      </c>
      <c r="AW794" s="468"/>
      <c r="AX794" s="500"/>
      <c r="AZ794" s="106"/>
      <c r="BA794" s="106"/>
      <c r="BB794" s="106"/>
      <c r="BC794" s="106"/>
    </row>
    <row r="795" spans="2:72" ht="15.6" x14ac:dyDescent="0.3">
      <c r="H795" s="235">
        <f>+AA269/H269</f>
        <v>1.9000541790705667E-2</v>
      </c>
      <c r="AD795" s="1"/>
      <c r="AE795" s="507"/>
      <c r="AF795" s="546"/>
      <c r="AG795" s="1"/>
      <c r="AH795" s="1"/>
      <c r="AI795" s="485"/>
      <c r="AJ795" s="467"/>
      <c r="AK795" s="623" t="s">
        <v>138</v>
      </c>
      <c r="AL795" s="623"/>
      <c r="AM795" s="623"/>
      <c r="AN795" s="623"/>
      <c r="AO795" s="473"/>
      <c r="AP795" s="476">
        <f>+AH50</f>
        <v>898992</v>
      </c>
      <c r="AQ795" s="477"/>
      <c r="AR795" s="476">
        <f>+AH51</f>
        <v>55687</v>
      </c>
      <c r="AS795" s="478"/>
      <c r="AT795" s="478"/>
      <c r="AU795" s="478"/>
      <c r="AV795" s="491">
        <f t="shared" ref="AV795:AV801" si="2530">+AR795/AP795</f>
        <v>6.194382152455194E-2</v>
      </c>
      <c r="AW795" s="468"/>
      <c r="AX795" s="500"/>
      <c r="AZ795" s="106"/>
      <c r="BA795" s="77"/>
      <c r="BB795" s="106"/>
      <c r="BC795" s="106"/>
    </row>
    <row r="796" spans="2:72" ht="15.6" x14ac:dyDescent="0.3">
      <c r="D796" s="235"/>
      <c r="AD796" s="1"/>
      <c r="AE796" s="507"/>
      <c r="AF796" s="546"/>
      <c r="AG796" s="1"/>
      <c r="AH796" s="1"/>
      <c r="AI796" s="485"/>
      <c r="AJ796" s="467"/>
      <c r="AK796" s="624" t="s">
        <v>139</v>
      </c>
      <c r="AL796" s="625"/>
      <c r="AM796" s="625"/>
      <c r="AN796" s="625"/>
      <c r="AO796" s="64"/>
      <c r="AP796" s="469">
        <f>+AG83</f>
        <v>742147</v>
      </c>
      <c r="AQ796" s="64"/>
      <c r="AR796" s="469">
        <f>+AG84</f>
        <v>42339</v>
      </c>
      <c r="AS796" s="64"/>
      <c r="AT796" s="64"/>
      <c r="AU796" s="64"/>
      <c r="AV796" s="489">
        <f t="shared" si="2530"/>
        <v>5.7049344671608188E-2</v>
      </c>
      <c r="AW796" s="468"/>
      <c r="AX796" s="500"/>
      <c r="AZ796" s="106"/>
      <c r="BA796" s="77"/>
      <c r="BB796" s="106"/>
      <c r="BC796" s="106"/>
    </row>
    <row r="797" spans="2:72" ht="15.6" x14ac:dyDescent="0.3">
      <c r="AD797" s="1"/>
      <c r="AE797" s="507"/>
      <c r="AF797" s="546"/>
      <c r="AG797" s="1"/>
      <c r="AH797" s="1"/>
      <c r="AI797" s="485"/>
      <c r="AJ797" s="467"/>
      <c r="AK797" s="625" t="s">
        <v>140</v>
      </c>
      <c r="AL797" s="625"/>
      <c r="AM797" s="625"/>
      <c r="AN797" s="625"/>
      <c r="AO797" s="64"/>
      <c r="AP797" s="469">
        <f>+AH113</f>
        <v>869627</v>
      </c>
      <c r="AQ797" s="64"/>
      <c r="AR797" s="469">
        <f>+AH114</f>
        <v>21252</v>
      </c>
      <c r="AS797" s="64"/>
      <c r="AT797" s="64"/>
      <c r="AU797" s="64"/>
      <c r="AV797" s="489">
        <f t="shared" si="2530"/>
        <v>2.4438063675575852E-2</v>
      </c>
      <c r="AW797" s="468"/>
      <c r="AX797" s="500"/>
      <c r="AZ797" s="106"/>
      <c r="BA797" s="106"/>
      <c r="BB797" s="106"/>
      <c r="BC797" s="106"/>
    </row>
    <row r="798" spans="2:72" ht="15.6" x14ac:dyDescent="0.3">
      <c r="D798" s="428"/>
      <c r="AD798" s="1"/>
      <c r="AE798" s="507"/>
      <c r="AF798" s="546"/>
      <c r="AG798" s="1"/>
      <c r="AH798" s="1"/>
      <c r="AI798" s="485"/>
      <c r="AJ798" s="467"/>
      <c r="AK798" s="625" t="s">
        <v>143</v>
      </c>
      <c r="AL798" s="625"/>
      <c r="AM798" s="625"/>
      <c r="AN798" s="625"/>
      <c r="AO798" s="64"/>
      <c r="AP798" s="469">
        <f>+AG804</f>
        <v>1970617</v>
      </c>
      <c r="AQ798" s="64"/>
      <c r="AR798" s="469">
        <f>+AG806</f>
        <v>25901</v>
      </c>
      <c r="AS798" s="64"/>
      <c r="AT798" s="64"/>
      <c r="AU798" s="64"/>
      <c r="AV798" s="489">
        <f t="shared" si="2530"/>
        <v>1.3143599187462607E-2</v>
      </c>
      <c r="AW798" s="468"/>
      <c r="AX798" s="500"/>
    </row>
    <row r="799" spans="2:72" ht="15.6" x14ac:dyDescent="0.3">
      <c r="D799" s="428"/>
      <c r="AD799" s="1"/>
      <c r="AE799" s="507"/>
      <c r="AF799" s="546"/>
      <c r="AG799" s="1"/>
      <c r="AH799" s="1"/>
      <c r="AI799" s="485"/>
      <c r="AJ799" s="467"/>
      <c r="AK799" s="543"/>
      <c r="AL799" s="543" t="s">
        <v>151</v>
      </c>
      <c r="AM799" s="543"/>
      <c r="AN799" s="543"/>
      <c r="AO799" s="64"/>
      <c r="AP799" s="469">
        <f>SUM(D144:D174)</f>
        <v>1493931</v>
      </c>
      <c r="AQ799" s="64"/>
      <c r="AR799" s="469">
        <f>SUM(W144:W174)</f>
        <v>30354</v>
      </c>
      <c r="AS799" s="64"/>
      <c r="AT799" s="64"/>
      <c r="AU799" s="64"/>
      <c r="AV799" s="489">
        <f t="shared" si="2530"/>
        <v>2.0318207467413155E-2</v>
      </c>
      <c r="AW799" s="468"/>
      <c r="AX799" s="500"/>
    </row>
    <row r="800" spans="2:72" ht="15.6" x14ac:dyDescent="0.3">
      <c r="D800" s="428"/>
      <c r="AD800" s="1"/>
      <c r="AE800" s="507"/>
      <c r="AF800" s="546"/>
      <c r="AG800" s="1"/>
      <c r="AH800" s="1"/>
      <c r="AI800" s="485"/>
      <c r="AJ800" s="467"/>
      <c r="AK800" s="543"/>
      <c r="AL800" s="543" t="s">
        <v>152</v>
      </c>
      <c r="AM800" s="543"/>
      <c r="AN800" s="543"/>
      <c r="AO800" s="64"/>
      <c r="AP800" s="469">
        <f>SUM(D175:D204)</f>
        <v>1202331</v>
      </c>
      <c r="AQ800" s="64"/>
      <c r="AR800" s="544">
        <f>SUM(W175:W204)</f>
        <v>24042</v>
      </c>
      <c r="AS800" s="64"/>
      <c r="AT800" s="64"/>
      <c r="AU800" s="64"/>
      <c r="AV800" s="489">
        <f t="shared" si="2530"/>
        <v>1.9996157464125936E-2</v>
      </c>
      <c r="AW800" s="468"/>
      <c r="AX800" s="500"/>
    </row>
    <row r="801" spans="2:87" ht="15.6" x14ac:dyDescent="0.3">
      <c r="D801" s="428"/>
      <c r="AD801" s="1"/>
      <c r="AE801" s="507"/>
      <c r="AF801" s="546"/>
      <c r="AG801" s="1"/>
      <c r="AH801" s="1"/>
      <c r="AI801" s="485"/>
      <c r="AJ801" s="467"/>
      <c r="AK801" s="543"/>
      <c r="AL801" s="543" t="s">
        <v>153</v>
      </c>
      <c r="AM801" s="543"/>
      <c r="AN801" s="543"/>
      <c r="AO801" s="64"/>
      <c r="AP801" s="469">
        <f>SUM(D205:D230)</f>
        <v>1470960</v>
      </c>
      <c r="AQ801" s="64"/>
      <c r="AR801" s="469">
        <f>SUM(W205:W235)</f>
        <v>24156</v>
      </c>
      <c r="AS801" s="64"/>
      <c r="AT801" s="64"/>
      <c r="AU801" s="64"/>
      <c r="AV801" s="489">
        <f t="shared" si="2530"/>
        <v>1.6421928536465982E-2</v>
      </c>
      <c r="AW801" s="468"/>
      <c r="AX801" s="500"/>
      <c r="BA801" s="486">
        <f>+AV795-AV801</f>
        <v>4.5521892988085955E-2</v>
      </c>
    </row>
    <row r="802" spans="2:87" ht="15" thickBot="1" x14ac:dyDescent="0.35">
      <c r="B802" s="427"/>
      <c r="D802" s="235"/>
      <c r="AD802" s="1"/>
      <c r="AE802" s="507"/>
      <c r="AF802" s="546"/>
      <c r="AG802" s="1"/>
      <c r="AH802" s="1"/>
      <c r="AI802" s="485"/>
      <c r="AJ802" s="467"/>
      <c r="AK802" s="480"/>
      <c r="AL802" s="480"/>
      <c r="AM802" s="480"/>
      <c r="AN802" s="480"/>
      <c r="AO802" s="481"/>
      <c r="AP802" s="482"/>
      <c r="AQ802" s="481"/>
      <c r="AR802" s="482"/>
      <c r="AS802" s="481"/>
      <c r="AT802" s="481"/>
      <c r="AU802" s="481"/>
      <c r="AV802" s="483"/>
      <c r="AW802" s="468"/>
      <c r="AX802" s="500"/>
      <c r="BA802">
        <f>+BA801/AV795</f>
        <v>0.73488996751747038</v>
      </c>
    </row>
    <row r="803" spans="2:87" ht="15.6" x14ac:dyDescent="0.3">
      <c r="B803" s="427"/>
      <c r="D803" s="235"/>
      <c r="AD803" s="1"/>
      <c r="AE803" s="507"/>
      <c r="AF803" s="546"/>
      <c r="AG803" s="1"/>
      <c r="AH803" s="1"/>
      <c r="AI803" s="485"/>
      <c r="AJ803" s="467"/>
      <c r="AK803" s="623" t="s">
        <v>138</v>
      </c>
      <c r="AL803" s="623"/>
      <c r="AM803" s="623"/>
      <c r="AN803" s="623"/>
      <c r="AO803" s="64"/>
      <c r="AP803" s="469"/>
      <c r="AQ803" s="64"/>
      <c r="AR803" s="469">
        <f>+AR795</f>
        <v>55687</v>
      </c>
      <c r="AS803" s="64"/>
      <c r="AT803" s="64"/>
      <c r="AU803" s="64"/>
      <c r="AV803" s="144"/>
      <c r="AW803" s="468"/>
      <c r="AX803" s="500"/>
    </row>
    <row r="804" spans="2:87" ht="15.6" x14ac:dyDescent="0.3">
      <c r="B804" s="427"/>
      <c r="D804" s="235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10"/>
      <c r="AE804" s="507"/>
      <c r="AF804" s="546"/>
      <c r="AG804" s="33">
        <f>SUM(D113:D143)</f>
        <v>1970617</v>
      </c>
      <c r="AH804" s="1"/>
      <c r="AI804" s="485"/>
      <c r="AJ804" s="467"/>
      <c r="AK804" s="609" t="s">
        <v>153</v>
      </c>
      <c r="AL804" s="609"/>
      <c r="AM804" s="609"/>
      <c r="AN804" s="609"/>
      <c r="AO804" s="64"/>
      <c r="AP804" s="469"/>
      <c r="AQ804" s="64"/>
      <c r="AR804" s="469">
        <f>+AR801</f>
        <v>24156</v>
      </c>
      <c r="AS804" s="64"/>
      <c r="AT804" s="64"/>
      <c r="AU804" s="64"/>
      <c r="AV804" s="144"/>
      <c r="AW804" s="468"/>
      <c r="AX804" s="500"/>
    </row>
    <row r="805" spans="2:87" ht="15.6" x14ac:dyDescent="0.3">
      <c r="B805" s="427"/>
      <c r="D805" s="235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10"/>
      <c r="AE805" s="507"/>
      <c r="AF805" s="546"/>
      <c r="AG805" s="33">
        <f>SUM(W125:W138)</f>
        <v>12117</v>
      </c>
      <c r="AH805" s="1"/>
      <c r="AI805" s="485"/>
      <c r="AJ805" s="467"/>
      <c r="AK805" s="63"/>
      <c r="AL805" s="497" t="s">
        <v>3</v>
      </c>
      <c r="AM805" s="63"/>
      <c r="AN805" s="63"/>
      <c r="AO805" s="64"/>
      <c r="AP805" s="469"/>
      <c r="AQ805" s="64"/>
      <c r="AR805" s="469">
        <f>+AR803-AR804</f>
        <v>31531</v>
      </c>
      <c r="AS805" s="64"/>
      <c r="AT805" s="64"/>
      <c r="AU805" s="64"/>
      <c r="AV805" s="484">
        <f>+AR805/AR803</f>
        <v>0.5662183274372834</v>
      </c>
      <c r="AW805" s="468"/>
      <c r="AX805" s="500"/>
    </row>
    <row r="806" spans="2:87" ht="15" thickBot="1" x14ac:dyDescent="0.35">
      <c r="D806" s="427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10"/>
      <c r="AE806" s="507"/>
      <c r="AF806" s="548"/>
      <c r="AG806" s="33">
        <f>SUM(W113:W143)</f>
        <v>25901</v>
      </c>
      <c r="AH806" s="1"/>
      <c r="AI806" s="485"/>
      <c r="AJ806" s="470"/>
      <c r="AK806" s="471"/>
      <c r="AL806" s="471"/>
      <c r="AM806" s="471"/>
      <c r="AN806" s="471"/>
      <c r="AO806" s="471"/>
      <c r="AP806" s="471"/>
      <c r="AQ806" s="471"/>
      <c r="AR806" s="471"/>
      <c r="AS806" s="471"/>
      <c r="AT806" s="471"/>
      <c r="AU806" s="471"/>
      <c r="AV806" s="471"/>
      <c r="AW806" s="472"/>
      <c r="AX806" s="500"/>
      <c r="BD806" s="78"/>
      <c r="BE806" s="78"/>
      <c r="BF806" s="78"/>
      <c r="BG806" s="78"/>
      <c r="BH806" s="78"/>
      <c r="BI806" s="78"/>
      <c r="BJ806" s="78"/>
      <c r="BK806" s="78"/>
      <c r="BL806" s="78"/>
      <c r="BM806" s="78"/>
      <c r="BN806" s="78"/>
      <c r="BO806" s="78"/>
      <c r="BP806" s="78"/>
      <c r="BQ806" s="78"/>
      <c r="BR806" s="78"/>
      <c r="BS806" s="1"/>
      <c r="BT806" s="1"/>
      <c r="BU806" s="1"/>
      <c r="BV806" s="1"/>
      <c r="BW806" s="78"/>
      <c r="BX806" s="78"/>
      <c r="BY806" s="78"/>
      <c r="BZ806" s="78"/>
      <c r="CA806" s="78"/>
      <c r="CB806" s="78"/>
      <c r="CC806" s="78"/>
      <c r="CD806" s="78"/>
      <c r="CE806" s="78"/>
      <c r="CF806" s="78"/>
      <c r="CG806" s="78"/>
      <c r="CH806" s="78"/>
      <c r="CI806" s="78"/>
    </row>
    <row r="807" spans="2:87" x14ac:dyDescent="0.3"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10"/>
      <c r="AE807" s="507"/>
      <c r="AF807" s="507"/>
      <c r="AG807" s="507"/>
      <c r="AH807" s="507"/>
      <c r="AI807" s="507"/>
      <c r="AJ807" s="500"/>
      <c r="AK807" s="500"/>
      <c r="AL807" s="500"/>
      <c r="AM807" s="500"/>
      <c r="AN807" s="500"/>
      <c r="AO807" s="500"/>
      <c r="AP807" s="500"/>
      <c r="AQ807" s="500"/>
      <c r="AR807" s="500"/>
      <c r="AS807" s="500"/>
      <c r="AT807" s="500"/>
      <c r="AU807" s="500"/>
      <c r="AV807" s="500"/>
      <c r="AW807" s="500"/>
      <c r="AX807" s="500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77"/>
      <c r="BX807" s="77"/>
      <c r="BY807" s="77"/>
      <c r="BZ807" s="77"/>
      <c r="CA807" s="109"/>
      <c r="CB807" s="1"/>
      <c r="CC807" s="1"/>
      <c r="CD807" s="1"/>
      <c r="CE807" s="1"/>
      <c r="CF807" s="1"/>
      <c r="CG807" s="1"/>
      <c r="CH807" s="1"/>
      <c r="CI807" s="1"/>
    </row>
    <row r="808" spans="2:87" x14ac:dyDescent="0.3">
      <c r="D808">
        <v>10</v>
      </c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10"/>
      <c r="AE808" s="10"/>
      <c r="AF808" s="10"/>
      <c r="AG808" s="10"/>
      <c r="AH808" s="10"/>
      <c r="AI808" s="10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77"/>
      <c r="BX808" s="77"/>
      <c r="BY808" s="77"/>
      <c r="BZ808" s="77"/>
      <c r="CA808" s="77"/>
      <c r="CB808" s="1"/>
      <c r="CC808" s="1"/>
      <c r="CD808" s="1"/>
      <c r="CE808" s="1"/>
      <c r="CF808" s="1"/>
      <c r="CG808" s="1"/>
      <c r="CH808" s="1"/>
      <c r="CI808" s="1"/>
    </row>
    <row r="809" spans="2:87" x14ac:dyDescent="0.3">
      <c r="D809" s="1">
        <v>77000000</v>
      </c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10"/>
      <c r="AE809" s="10"/>
      <c r="AF809" s="10"/>
      <c r="AG809" s="10"/>
      <c r="AH809" s="10"/>
      <c r="AI809" s="10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77"/>
      <c r="BX809" s="77"/>
      <c r="BY809" s="77"/>
      <c r="BZ809" s="77"/>
      <c r="CA809" s="77"/>
      <c r="CB809" s="1"/>
      <c r="CC809" s="1"/>
      <c r="CD809" s="1"/>
      <c r="CE809" s="1"/>
      <c r="CF809" s="1"/>
      <c r="CG809" s="1"/>
    </row>
    <row r="810" spans="2:87" x14ac:dyDescent="0.3">
      <c r="D810" s="57">
        <f>+D809/D812</f>
        <v>0.23262839879154079</v>
      </c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10"/>
      <c r="AE810" s="10"/>
      <c r="AF810" s="10"/>
      <c r="AG810" s="501"/>
      <c r="AH810" s="10"/>
      <c r="AI810" s="10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77"/>
      <c r="BX810" s="77"/>
      <c r="BY810" s="77"/>
      <c r="BZ810" s="77"/>
      <c r="CA810" s="77"/>
      <c r="CB810" s="1"/>
      <c r="CC810" s="1"/>
      <c r="CD810" s="1"/>
      <c r="CE810" s="1"/>
      <c r="CF810" s="1"/>
      <c r="CG810" s="1"/>
    </row>
    <row r="811" spans="2:87" x14ac:dyDescent="0.3"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10"/>
      <c r="AE811" s="10"/>
      <c r="AF811" s="507"/>
      <c r="AG811" s="526"/>
      <c r="AH811" s="507"/>
      <c r="AI811" s="507"/>
      <c r="AJ811" s="500"/>
      <c r="AK811" s="500"/>
      <c r="AL811" s="500"/>
      <c r="AM811" s="500"/>
      <c r="AN811" s="500"/>
      <c r="AO811" s="500"/>
      <c r="AP811" s="500"/>
      <c r="AQ811" s="500"/>
      <c r="AR811" s="500"/>
      <c r="AS811" s="500"/>
      <c r="AT811" s="500"/>
      <c r="AU811" s="500"/>
      <c r="AV811" s="500"/>
      <c r="AW811" s="500"/>
      <c r="AX811" s="500"/>
      <c r="AY811" s="500"/>
      <c r="AZ811" s="500"/>
      <c r="BA811" s="500"/>
      <c r="BB811" s="500"/>
      <c r="BC811" s="500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77"/>
      <c r="BX811" s="77"/>
      <c r="BY811" s="110"/>
      <c r="BZ811" s="77"/>
      <c r="CA811" s="77"/>
    </row>
    <row r="812" spans="2:87" x14ac:dyDescent="0.3">
      <c r="D812" s="1">
        <v>331000000</v>
      </c>
      <c r="H812">
        <v>0.13400000000000001</v>
      </c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10"/>
      <c r="AE812" s="10"/>
      <c r="AF812" s="507"/>
      <c r="AG812" s="527"/>
      <c r="AH812" s="507"/>
      <c r="AI812" s="507"/>
      <c r="AJ812" s="524"/>
      <c r="AK812" s="524"/>
      <c r="AL812" s="525"/>
      <c r="AM812" s="525"/>
      <c r="AN812" s="525"/>
      <c r="AO812" s="525"/>
      <c r="AP812" s="525"/>
      <c r="AQ812" s="525"/>
      <c r="AR812" s="525"/>
      <c r="AS812" s="525"/>
      <c r="AT812" s="525"/>
      <c r="AU812" s="525"/>
      <c r="AV812" s="525"/>
      <c r="AW812" s="525"/>
      <c r="AX812" s="525"/>
      <c r="AY812" s="525"/>
      <c r="AZ812" s="525"/>
      <c r="BA812" s="525"/>
      <c r="BB812" s="524"/>
      <c r="BC812" s="524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77"/>
      <c r="BX812" s="77"/>
      <c r="BY812" s="77"/>
      <c r="BZ812" s="77"/>
      <c r="CA812" s="77"/>
    </row>
    <row r="813" spans="2:87" x14ac:dyDescent="0.3">
      <c r="D813" s="1">
        <f>+D812*H812</f>
        <v>44354000</v>
      </c>
      <c r="H813" s="1">
        <f>+D813*0.001</f>
        <v>44354</v>
      </c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10"/>
      <c r="AE813" s="10"/>
      <c r="AF813" s="507"/>
      <c r="AG813" s="526"/>
      <c r="AH813" s="507"/>
      <c r="AI813" s="507"/>
      <c r="AJ813" s="524"/>
      <c r="AK813" s="524"/>
      <c r="AL813" s="138"/>
      <c r="AM813" s="138"/>
      <c r="AN813" s="138"/>
      <c r="AO813" s="138"/>
      <c r="AP813" s="138"/>
      <c r="AQ813" s="138"/>
      <c r="AR813" s="138"/>
      <c r="AS813" s="78"/>
      <c r="AT813" s="78"/>
      <c r="AU813" s="78"/>
      <c r="AV813" s="98"/>
      <c r="AW813" s="98"/>
      <c r="AX813" s="98"/>
      <c r="AY813" s="98"/>
      <c r="AZ813" s="524"/>
      <c r="BA813" s="524"/>
      <c r="BB813" s="530"/>
      <c r="BC813" s="524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77"/>
      <c r="BX813" s="77"/>
      <c r="BY813" s="77"/>
      <c r="BZ813" s="77"/>
      <c r="CA813" s="77"/>
    </row>
    <row r="814" spans="2:87" x14ac:dyDescent="0.3">
      <c r="D814" s="425">
        <v>7.1999999999999995E-2</v>
      </c>
      <c r="H814" s="1">
        <f>+AA204*H812</f>
        <v>28746.886000000002</v>
      </c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10"/>
      <c r="AE814" s="10"/>
      <c r="AF814" s="507"/>
      <c r="AG814" s="526">
        <v>44031</v>
      </c>
      <c r="AH814" s="507"/>
      <c r="AI814" s="507"/>
      <c r="AJ814" s="524"/>
      <c r="AK814" s="524"/>
      <c r="AL814" s="138"/>
      <c r="AM814" s="138"/>
      <c r="AN814" s="138"/>
      <c r="AO814" s="138"/>
      <c r="AP814" s="138"/>
      <c r="AQ814" s="138"/>
      <c r="AR814" s="138"/>
      <c r="AS814" s="138"/>
      <c r="AT814" s="98"/>
      <c r="AU814" s="78"/>
      <c r="AV814" s="98"/>
      <c r="AW814" s="98"/>
      <c r="AX814" s="98"/>
      <c r="AY814" s="98"/>
      <c r="AZ814" s="524"/>
      <c r="BA814" s="524"/>
      <c r="BB814" s="530"/>
      <c r="BC814" s="524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77"/>
      <c r="BX814" s="77"/>
      <c r="BY814" s="77"/>
      <c r="BZ814" s="77"/>
      <c r="CA814" s="77"/>
    </row>
    <row r="815" spans="2:87" x14ac:dyDescent="0.3"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10"/>
      <c r="AE815" s="10"/>
      <c r="AF815" s="507"/>
      <c r="AG815" s="526">
        <v>44038</v>
      </c>
      <c r="AH815" s="507"/>
      <c r="AI815" s="507"/>
      <c r="AJ815" s="524"/>
      <c r="AK815" s="524"/>
      <c r="AL815" s="78"/>
      <c r="AM815" s="78"/>
      <c r="AN815" s="139"/>
      <c r="AO815" s="139"/>
      <c r="AP815" s="139"/>
      <c r="AQ815" s="139"/>
      <c r="AR815" s="139"/>
      <c r="AS815" s="78"/>
      <c r="AT815" s="78"/>
      <c r="AU815" s="78"/>
      <c r="AV815" s="98"/>
      <c r="AW815" s="98"/>
      <c r="AX815" s="98"/>
      <c r="AY815" s="98"/>
      <c r="AZ815" s="524"/>
      <c r="BA815" s="524"/>
      <c r="BB815" s="530"/>
      <c r="BC815" s="524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77"/>
      <c r="BX815" s="77"/>
      <c r="BY815" s="77"/>
      <c r="BZ815" s="77"/>
      <c r="CA815" s="77"/>
    </row>
    <row r="816" spans="2:87" x14ac:dyDescent="0.3">
      <c r="D816" s="235">
        <v>4.2000000000000003E-2</v>
      </c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10"/>
      <c r="AE816" s="10"/>
      <c r="AF816" s="507"/>
      <c r="AG816" s="526">
        <v>44045</v>
      </c>
      <c r="AH816" s="507"/>
      <c r="AI816" s="507"/>
      <c r="AJ816" s="524"/>
      <c r="AK816" s="524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98"/>
      <c r="AW816" s="98"/>
      <c r="AX816" s="98"/>
      <c r="AY816" s="98"/>
      <c r="AZ816" s="524"/>
      <c r="BA816" s="524"/>
      <c r="BB816" s="530"/>
      <c r="BC816" s="524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2:79" x14ac:dyDescent="0.3">
      <c r="D817" s="531">
        <f>+D812*D814*D816</f>
        <v>1000944.0000000001</v>
      </c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10"/>
      <c r="AE817" s="10"/>
      <c r="AF817" s="507"/>
      <c r="AG817" s="526">
        <v>44052</v>
      </c>
      <c r="AH817" s="507"/>
      <c r="AI817" s="507"/>
      <c r="AJ817" s="524"/>
      <c r="AK817" s="524"/>
      <c r="AL817" s="78"/>
      <c r="AM817" s="78"/>
      <c r="AN817" s="139"/>
      <c r="AO817" s="139"/>
      <c r="AP817" s="139"/>
      <c r="AQ817" s="139"/>
      <c r="AR817" s="139"/>
      <c r="AS817" s="139"/>
      <c r="AT817" s="139"/>
      <c r="AU817" s="78"/>
      <c r="AV817" s="98"/>
      <c r="AW817" s="98"/>
      <c r="AX817" s="98"/>
      <c r="AY817" s="98"/>
      <c r="AZ817" s="524"/>
      <c r="BA817" s="524"/>
      <c r="BB817" s="530"/>
      <c r="BC817" s="524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2:79" x14ac:dyDescent="0.3"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10"/>
      <c r="AE818" s="10"/>
      <c r="AF818" s="507"/>
      <c r="AG818" s="526"/>
      <c r="AH818" s="507"/>
      <c r="AI818" s="507"/>
      <c r="AJ818" s="524"/>
      <c r="AK818" s="524"/>
      <c r="AL818" s="78"/>
      <c r="AM818" s="78"/>
      <c r="AN818" s="139"/>
      <c r="AO818" s="139"/>
      <c r="AP818" s="139"/>
      <c r="AQ818" s="139"/>
      <c r="AR818" s="139"/>
      <c r="AS818" s="139"/>
      <c r="AT818" s="139"/>
      <c r="AU818" s="78"/>
      <c r="AV818" s="98"/>
      <c r="AW818" s="98"/>
      <c r="AX818" s="98"/>
      <c r="AY818" s="98"/>
      <c r="AZ818" s="524"/>
      <c r="BA818" s="524"/>
      <c r="BB818" s="530"/>
      <c r="BC818" s="524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2:79" x14ac:dyDescent="0.3"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10"/>
      <c r="AE819" s="10"/>
      <c r="AF819" s="507"/>
      <c r="AG819" s="526"/>
      <c r="AH819" s="507"/>
      <c r="AI819" s="507"/>
      <c r="AJ819" s="524"/>
      <c r="AK819" s="524"/>
      <c r="AL819" s="78"/>
      <c r="AM819" s="78"/>
      <c r="AN819" s="139"/>
      <c r="AO819" s="139"/>
      <c r="AP819" s="139"/>
      <c r="AQ819" s="139"/>
      <c r="AR819" s="139"/>
      <c r="AS819" s="139"/>
      <c r="AT819" s="139"/>
      <c r="AU819" s="78"/>
      <c r="AV819" s="98"/>
      <c r="AW819" s="98"/>
      <c r="AX819" s="98"/>
      <c r="AY819" s="98"/>
      <c r="AZ819" s="524"/>
      <c r="BA819" s="524"/>
      <c r="BB819" s="530"/>
      <c r="BC819" s="524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2:79" x14ac:dyDescent="0.3"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10"/>
      <c r="AE820" s="10"/>
      <c r="AF820" s="507"/>
      <c r="AG820" s="528"/>
      <c r="AH820" s="507"/>
      <c r="AI820" s="507"/>
      <c r="AJ820" s="524"/>
      <c r="AK820" s="524"/>
      <c r="AL820" s="78"/>
      <c r="AM820" s="78"/>
      <c r="AN820" s="139"/>
      <c r="AO820" s="139"/>
      <c r="AP820" s="139"/>
      <c r="AQ820" s="139"/>
      <c r="AR820" s="139"/>
      <c r="AS820" s="139"/>
      <c r="AT820" s="139"/>
      <c r="AU820" s="78"/>
      <c r="AV820" s="98"/>
      <c r="AW820" s="98"/>
      <c r="AX820" s="98"/>
      <c r="AY820" s="98"/>
      <c r="AZ820" s="524"/>
      <c r="BA820" s="524"/>
      <c r="BB820" s="530"/>
      <c r="BC820" s="524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2:79" x14ac:dyDescent="0.3"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10"/>
      <c r="AE821" s="10"/>
      <c r="AF821" s="507"/>
      <c r="AG821" s="507"/>
      <c r="AH821" s="507"/>
      <c r="AI821" s="507"/>
      <c r="AJ821" s="524"/>
      <c r="AK821" s="524"/>
      <c r="AL821" s="78"/>
      <c r="AM821" s="78"/>
      <c r="AN821" s="139"/>
      <c r="AO821" s="139"/>
      <c r="AP821" s="139"/>
      <c r="AQ821" s="139"/>
      <c r="AR821" s="139"/>
      <c r="AS821" s="139"/>
      <c r="AT821" s="139"/>
      <c r="AU821" s="78"/>
      <c r="AV821" s="98"/>
      <c r="AW821" s="98"/>
      <c r="AX821" s="98"/>
      <c r="AY821" s="98"/>
      <c r="AZ821" s="524"/>
      <c r="BA821" s="524"/>
      <c r="BB821" s="530"/>
      <c r="BC821" s="524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2:79" x14ac:dyDescent="0.3"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10"/>
      <c r="AE822" s="10"/>
      <c r="AF822" s="507"/>
      <c r="AG822" s="507"/>
      <c r="AH822" s="507"/>
      <c r="AI822" s="507"/>
      <c r="AJ822" s="524"/>
      <c r="AK822" s="524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78"/>
      <c r="AW822" s="78"/>
      <c r="AX822" s="78"/>
      <c r="AY822" s="78"/>
      <c r="AZ822" s="524"/>
      <c r="BA822" s="530"/>
      <c r="BB822" s="530"/>
      <c r="BC822" s="524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2:79" x14ac:dyDescent="0.3">
      <c r="AD823" s="10"/>
      <c r="AE823" s="10"/>
      <c r="AF823" s="507"/>
      <c r="AG823" s="507"/>
      <c r="AH823" s="507"/>
      <c r="AI823" s="507"/>
      <c r="AJ823" s="524"/>
      <c r="AK823" s="524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78"/>
      <c r="AW823" s="78"/>
      <c r="AX823" s="78"/>
      <c r="AY823" s="78"/>
      <c r="AZ823" s="524"/>
      <c r="BA823" s="530"/>
      <c r="BB823" s="530"/>
      <c r="BC823" s="524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2:79" ht="15" thickBot="1" x14ac:dyDescent="0.35">
      <c r="B824" s="500"/>
      <c r="C824" s="500"/>
      <c r="D824" s="500"/>
      <c r="E824" s="500"/>
      <c r="F824" s="500"/>
      <c r="G824" s="500"/>
      <c r="H824" s="500"/>
      <c r="I824" s="500"/>
      <c r="J824" s="500"/>
      <c r="K824" s="500"/>
      <c r="L824" s="500"/>
      <c r="M824" s="500"/>
      <c r="N824" s="500"/>
      <c r="O824" s="500"/>
      <c r="P824" s="500"/>
      <c r="Q824" s="500"/>
      <c r="R824" s="500"/>
      <c r="S824" s="500"/>
      <c r="T824" s="500"/>
      <c r="U824" s="500"/>
      <c r="V824" s="500"/>
      <c r="AD824" s="10"/>
      <c r="AE824" s="10"/>
      <c r="AF824" s="507"/>
      <c r="AG824" s="507"/>
      <c r="AH824" s="507"/>
      <c r="AI824" s="507"/>
      <c r="AJ824" s="524"/>
      <c r="AK824" s="524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78"/>
      <c r="AW824" s="78"/>
      <c r="AX824" s="78"/>
      <c r="AY824" s="78"/>
      <c r="AZ824" s="524"/>
      <c r="BA824" s="530"/>
      <c r="BB824" s="530"/>
      <c r="BC824" s="524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2:79" x14ac:dyDescent="0.3">
      <c r="B825" s="500"/>
      <c r="C825" s="510"/>
      <c r="D825" s="357"/>
      <c r="E825" s="357"/>
      <c r="F825" s="357"/>
      <c r="G825" s="357"/>
      <c r="H825" s="357"/>
      <c r="I825" s="357"/>
      <c r="J825" s="357"/>
      <c r="K825" s="357"/>
      <c r="L825" s="357"/>
      <c r="M825" s="357"/>
      <c r="N825" s="357"/>
      <c r="O825" s="357"/>
      <c r="P825" s="511"/>
      <c r="V825" s="500"/>
      <c r="AD825" s="10"/>
      <c r="AE825" s="10"/>
      <c r="AF825" s="507"/>
      <c r="AG825" s="507"/>
      <c r="AH825" s="507"/>
      <c r="AI825" s="507"/>
      <c r="AJ825" s="524"/>
      <c r="AK825" s="524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78"/>
      <c r="AW825" s="78"/>
      <c r="AX825" s="78"/>
      <c r="AY825" s="78"/>
      <c r="AZ825" s="524"/>
      <c r="BA825" s="530"/>
      <c r="BB825" s="530"/>
      <c r="BC825" s="524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2:79" x14ac:dyDescent="0.3">
      <c r="B826" s="500"/>
      <c r="C826" s="512"/>
      <c r="D826" s="502" t="s">
        <v>149</v>
      </c>
      <c r="E826" s="387"/>
      <c r="F826" s="387"/>
      <c r="G826" s="387"/>
      <c r="H826" s="627" t="s">
        <v>20</v>
      </c>
      <c r="I826" s="627"/>
      <c r="J826" s="627"/>
      <c r="K826" s="387"/>
      <c r="L826" s="387"/>
      <c r="M826" s="387"/>
      <c r="N826" s="387"/>
      <c r="O826" s="387"/>
      <c r="P826" s="513"/>
      <c r="V826" s="500"/>
      <c r="AD826" s="10"/>
      <c r="AE826" s="10"/>
      <c r="AF826" s="507"/>
      <c r="AG826" s="507"/>
      <c r="AH826" s="507"/>
      <c r="AI826" s="507"/>
      <c r="AJ826" s="524"/>
      <c r="AK826" s="524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78"/>
      <c r="AW826" s="78"/>
      <c r="AX826" s="78"/>
      <c r="AY826" s="78"/>
      <c r="AZ826" s="524"/>
      <c r="BA826" s="530"/>
      <c r="BB826" s="530"/>
      <c r="BC826" s="524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2:79" x14ac:dyDescent="0.3">
      <c r="B827" s="500"/>
      <c r="C827" s="512"/>
      <c r="D827" s="514" t="s">
        <v>150</v>
      </c>
      <c r="E827" s="387"/>
      <c r="F827" s="387"/>
      <c r="G827" s="387"/>
      <c r="H827" s="515" t="s">
        <v>147</v>
      </c>
      <c r="I827" s="502"/>
      <c r="J827" s="516" t="s">
        <v>148</v>
      </c>
      <c r="K827" s="502"/>
      <c r="L827" s="502"/>
      <c r="M827" s="502"/>
      <c r="N827" s="502"/>
      <c r="O827" s="517" t="s">
        <v>3</v>
      </c>
      <c r="P827" s="513"/>
      <c r="V827" s="500"/>
      <c r="AD827" s="10"/>
      <c r="AE827" s="10"/>
      <c r="AF827" s="507"/>
      <c r="AG827" s="507"/>
      <c r="AH827" s="507"/>
      <c r="AI827" s="507"/>
      <c r="AJ827" s="524"/>
      <c r="AK827" s="524"/>
      <c r="AL827" s="529"/>
      <c r="AM827" s="529"/>
      <c r="AN827" s="529"/>
      <c r="AO827" s="529"/>
      <c r="AP827" s="529"/>
      <c r="AQ827" s="529"/>
      <c r="AR827" s="529"/>
      <c r="AS827" s="529"/>
      <c r="AT827" s="529"/>
      <c r="AU827" s="529"/>
      <c r="AV827" s="524"/>
      <c r="AW827" s="524"/>
      <c r="AX827" s="524"/>
      <c r="AY827" s="524"/>
      <c r="AZ827" s="524"/>
      <c r="BA827" s="530"/>
      <c r="BB827" s="530"/>
      <c r="BC827" s="524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2:79" x14ac:dyDescent="0.3">
      <c r="B828" s="500"/>
      <c r="C828" s="512"/>
      <c r="D828" s="503" t="s">
        <v>146</v>
      </c>
      <c r="E828" s="15"/>
      <c r="F828" s="15"/>
      <c r="G828" s="15"/>
      <c r="H828" s="518">
        <f>SUM(D133:D139)</f>
        <v>471981</v>
      </c>
      <c r="I828" s="15"/>
      <c r="J828" s="16">
        <f>+H828/7</f>
        <v>67425.857142857145</v>
      </c>
      <c r="K828" s="15"/>
      <c r="L828" s="15"/>
      <c r="M828" s="15"/>
      <c r="N828" s="15"/>
      <c r="O828" s="15"/>
      <c r="P828" s="513"/>
      <c r="V828" s="500"/>
      <c r="AD828" s="10"/>
      <c r="AE828" s="10"/>
      <c r="AF828" s="507"/>
      <c r="AG828" s="507"/>
      <c r="AH828" s="507"/>
      <c r="AI828" s="507"/>
      <c r="AJ828" s="524"/>
      <c r="AK828" s="524"/>
      <c r="AL828" s="529"/>
      <c r="AM828" s="529"/>
      <c r="AN828" s="529"/>
      <c r="AO828" s="529"/>
      <c r="AP828" s="529"/>
      <c r="AQ828" s="529"/>
      <c r="AR828" s="529"/>
      <c r="AS828" s="529"/>
      <c r="AT828" s="529"/>
      <c r="AU828" s="529"/>
      <c r="AV828" s="529"/>
      <c r="AW828" s="529"/>
      <c r="AX828" s="529"/>
      <c r="AY828" s="529"/>
      <c r="AZ828" s="524"/>
      <c r="BA828" s="524"/>
      <c r="BB828" s="530"/>
      <c r="BC828" s="524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2:79" x14ac:dyDescent="0.3">
      <c r="B829" s="500"/>
      <c r="C829" s="512"/>
      <c r="D829" s="503" t="s">
        <v>145</v>
      </c>
      <c r="E829" s="15"/>
      <c r="F829" s="15"/>
      <c r="G829" s="15"/>
      <c r="H829" s="16">
        <f>SUM(D140:D146)</f>
        <v>427527</v>
      </c>
      <c r="I829" s="15"/>
      <c r="J829" s="16">
        <f>+H829/7</f>
        <v>61075.285714285717</v>
      </c>
      <c r="K829" s="15"/>
      <c r="L829" s="15"/>
      <c r="M829" s="15"/>
      <c r="N829" s="15"/>
      <c r="O829" s="15"/>
      <c r="P829" s="513"/>
      <c r="V829" s="500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78"/>
      <c r="AU829" s="98"/>
      <c r="AV829" s="140"/>
      <c r="AW829" s="140"/>
      <c r="AX829" s="140"/>
      <c r="AY829" s="140"/>
      <c r="AZ829" s="98"/>
      <c r="BA829" s="98"/>
      <c r="BB829" s="98"/>
      <c r="BC829" s="98"/>
    </row>
    <row r="830" spans="2:79" x14ac:dyDescent="0.3">
      <c r="B830" s="506"/>
      <c r="C830" s="512"/>
      <c r="D830" s="503" t="s">
        <v>144</v>
      </c>
      <c r="E830" s="15"/>
      <c r="F830" s="15"/>
      <c r="G830" s="15"/>
      <c r="H830" s="16">
        <f>SUM(D147:D153)</f>
        <v>383516</v>
      </c>
      <c r="I830" s="15"/>
      <c r="J830" s="16">
        <f>+H830/7</f>
        <v>54788</v>
      </c>
      <c r="K830" s="15"/>
      <c r="L830" s="15"/>
      <c r="M830" s="15"/>
      <c r="N830" s="15"/>
      <c r="O830" s="518">
        <f>+H828-H830</f>
        <v>88465</v>
      </c>
      <c r="P830" s="513"/>
      <c r="V830" s="500"/>
      <c r="AA830">
        <f>+O830/7</f>
        <v>12637.857142857143</v>
      </c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98"/>
      <c r="AV830" s="78"/>
      <c r="AW830" s="78"/>
      <c r="AX830" s="78"/>
      <c r="AY830" s="78"/>
      <c r="AZ830" s="98"/>
      <c r="BA830" s="141"/>
      <c r="BB830" s="98"/>
      <c r="BC830" s="98"/>
    </row>
    <row r="831" spans="2:79" x14ac:dyDescent="0.3">
      <c r="B831" s="507"/>
      <c r="C831" s="512"/>
      <c r="D831" s="519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60">
        <f>+O830/H828</f>
        <v>0.18743339244588236</v>
      </c>
      <c r="P831" s="513"/>
      <c r="V831" s="500"/>
      <c r="X831" s="61"/>
      <c r="Y831" s="61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78">
        <v>480454</v>
      </c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</row>
    <row r="832" spans="2:79" ht="15" thickBot="1" x14ac:dyDescent="0.35">
      <c r="B832" s="507"/>
      <c r="C832" s="520"/>
      <c r="D832" s="521"/>
      <c r="E832" s="521"/>
      <c r="F832" s="521"/>
      <c r="G832" s="521"/>
      <c r="H832" s="521"/>
      <c r="I832" s="521"/>
      <c r="J832" s="522"/>
      <c r="K832" s="521"/>
      <c r="L832" s="521"/>
      <c r="M832" s="521"/>
      <c r="N832" s="521"/>
      <c r="O832" s="521"/>
      <c r="P832" s="523"/>
      <c r="V832" s="500"/>
      <c r="X832" s="61"/>
      <c r="Y832" s="61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140">
        <f>+N201</f>
        <v>290088</v>
      </c>
      <c r="AQ832" s="98"/>
      <c r="AR832" s="98"/>
      <c r="AS832" s="98"/>
      <c r="AT832" s="98"/>
      <c r="AU832" s="98"/>
      <c r="AV832" s="98"/>
      <c r="AW832" s="98"/>
      <c r="AX832" s="98"/>
      <c r="AY832" s="98"/>
      <c r="AZ832" s="98"/>
      <c r="BA832" s="98"/>
      <c r="BB832" s="98"/>
      <c r="BC832" s="98"/>
    </row>
    <row r="833" spans="2:61" x14ac:dyDescent="0.3">
      <c r="B833" s="507"/>
      <c r="C833" s="500"/>
      <c r="D833" s="508"/>
      <c r="E833" s="500"/>
      <c r="F833" s="500"/>
      <c r="G833" s="500"/>
      <c r="H833" s="509"/>
      <c r="I833" s="500"/>
      <c r="J833" s="500"/>
      <c r="K833" s="500"/>
      <c r="L833" s="500"/>
      <c r="M833" s="500"/>
      <c r="N833" s="500"/>
      <c r="O833" s="500"/>
      <c r="P833" s="500"/>
      <c r="Q833" s="500"/>
      <c r="R833" s="500"/>
      <c r="S833" s="500"/>
      <c r="T833" s="500"/>
      <c r="U833" s="500"/>
      <c r="V833" s="500"/>
      <c r="X833" s="61"/>
      <c r="Y833" s="61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140">
        <f>+AP831-AP832</f>
        <v>190366</v>
      </c>
      <c r="AQ833" s="98"/>
      <c r="AR833" s="98"/>
    </row>
    <row r="834" spans="2:61" x14ac:dyDescent="0.3">
      <c r="B834" s="1"/>
      <c r="D834" s="55"/>
      <c r="X834" s="61"/>
      <c r="Y834" s="61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84">
        <f>+AP833/AP831</f>
        <v>0.3962210742339537</v>
      </c>
      <c r="AQ834" s="98"/>
      <c r="AR834" s="98"/>
    </row>
    <row r="835" spans="2:61" x14ac:dyDescent="0.3">
      <c r="B835" s="55"/>
      <c r="D835" s="55"/>
      <c r="J835" s="56">
        <f>+J828-J830</f>
        <v>12637.857142857145</v>
      </c>
      <c r="X835" s="61"/>
      <c r="Y835" s="61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</row>
    <row r="836" spans="2:61" x14ac:dyDescent="0.3">
      <c r="B836" s="57"/>
      <c r="D836" s="55"/>
      <c r="X836" s="61"/>
      <c r="Y836" s="61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</row>
    <row r="837" spans="2:61" x14ac:dyDescent="0.3">
      <c r="B837" s="1"/>
      <c r="D837" s="55"/>
      <c r="X837" s="61"/>
      <c r="Y837" s="61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</row>
    <row r="838" spans="2:61" x14ac:dyDescent="0.3">
      <c r="B838" s="1"/>
      <c r="D838" s="55"/>
      <c r="Z838" s="106"/>
      <c r="AA838" s="106"/>
      <c r="AB838" s="106"/>
      <c r="AC838" s="106"/>
      <c r="AD838" s="106"/>
      <c r="AE838" s="106"/>
      <c r="AF838" s="106"/>
      <c r="AG838" s="106"/>
      <c r="AH838" s="106"/>
      <c r="AI838" s="106"/>
      <c r="AJ838" s="106"/>
      <c r="AK838" s="106"/>
      <c r="AL838" s="106"/>
      <c r="AM838" s="106"/>
      <c r="AN838" s="106"/>
      <c r="AO838" s="106"/>
      <c r="AP838" s="106"/>
      <c r="AQ838" s="106"/>
      <c r="AR838" s="106"/>
    </row>
    <row r="839" spans="2:61" x14ac:dyDescent="0.3">
      <c r="B839" s="1"/>
      <c r="D839" s="55"/>
      <c r="AT839" s="500"/>
      <c r="AU839" s="500"/>
      <c r="AV839" s="500"/>
      <c r="AW839" s="500"/>
      <c r="AX839" s="500"/>
      <c r="AY839" s="500"/>
      <c r="AZ839" s="500"/>
      <c r="BA839" s="500"/>
      <c r="BB839" s="500"/>
      <c r="BC839" s="500"/>
      <c r="BD839" s="500"/>
      <c r="BE839" s="500"/>
      <c r="BF839" s="500"/>
      <c r="BG839" s="500"/>
      <c r="BH839" s="500"/>
      <c r="BI839" s="500"/>
    </row>
    <row r="840" spans="2:61" ht="15.6" x14ac:dyDescent="0.3">
      <c r="B840" s="1"/>
      <c r="D840" s="55"/>
      <c r="AT840" s="500"/>
      <c r="AU840" s="533"/>
      <c r="AV840" s="534"/>
      <c r="AW840" s="534"/>
      <c r="AX840" s="534"/>
      <c r="AY840" s="534"/>
      <c r="AZ840" s="534"/>
      <c r="BA840" s="534"/>
      <c r="BB840" s="534"/>
      <c r="BC840" s="534"/>
      <c r="BD840" s="534"/>
      <c r="BE840" s="534" t="s">
        <v>156</v>
      </c>
      <c r="BF840" s="534"/>
      <c r="BG840" s="534" t="s">
        <v>2</v>
      </c>
      <c r="BH840" s="533"/>
      <c r="BI840" s="500"/>
    </row>
    <row r="841" spans="2:61" ht="16.2" thickBot="1" x14ac:dyDescent="0.35">
      <c r="B841" s="57" t="e">
        <f>+B840/B839</f>
        <v>#DIV/0!</v>
      </c>
      <c r="D841" s="55"/>
      <c r="AT841" s="500"/>
      <c r="AU841" s="533"/>
      <c r="AV841" s="634" t="s">
        <v>155</v>
      </c>
      <c r="AW841" s="634"/>
      <c r="AX841" s="634"/>
      <c r="AY841" s="534"/>
      <c r="AZ841" s="534"/>
      <c r="BA841" s="535" t="s">
        <v>20</v>
      </c>
      <c r="BB841" s="534"/>
      <c r="BC841" s="535" t="s">
        <v>3</v>
      </c>
      <c r="BD841" s="534"/>
      <c r="BE841" s="535" t="s">
        <v>65</v>
      </c>
      <c r="BF841" s="534"/>
      <c r="BG841" s="535" t="s">
        <v>65</v>
      </c>
      <c r="BH841" s="533"/>
      <c r="BI841" s="500"/>
    </row>
    <row r="842" spans="2:61" ht="21" x14ac:dyDescent="0.4">
      <c r="B842" s="1"/>
      <c r="D842" s="55"/>
      <c r="AT842" s="500"/>
      <c r="AU842" s="533"/>
      <c r="AV842" s="536" t="s">
        <v>143</v>
      </c>
      <c r="AW842" s="533"/>
      <c r="AX842" s="537"/>
      <c r="AY842" s="533"/>
      <c r="AZ842" s="533"/>
      <c r="BA842" s="538">
        <f>+N143</f>
        <v>1970617</v>
      </c>
      <c r="BB842" s="537"/>
      <c r="BC842" s="537"/>
      <c r="BD842" s="537"/>
      <c r="BE842" s="537"/>
      <c r="BF842" s="537"/>
      <c r="BG842" s="537"/>
      <c r="BH842" s="533"/>
      <c r="BI842" s="500"/>
    </row>
    <row r="843" spans="2:61" ht="21" x14ac:dyDescent="0.4">
      <c r="B843" s="1"/>
      <c r="D843" s="55"/>
      <c r="AT843" s="500"/>
      <c r="AU843" s="533"/>
      <c r="AV843" s="536" t="s">
        <v>151</v>
      </c>
      <c r="AW843" s="533"/>
      <c r="AX843" s="537"/>
      <c r="AY843" s="533"/>
      <c r="AZ843" s="533"/>
      <c r="BA843" s="538">
        <f>+N174</f>
        <v>1493931</v>
      </c>
      <c r="BB843" s="537"/>
      <c r="BC843" s="538">
        <f>+BA843-BA842</f>
        <v>-476686</v>
      </c>
      <c r="BD843" s="537"/>
      <c r="BE843" s="539">
        <f>+BC843/BA842</f>
        <v>-0.24189682723735764</v>
      </c>
      <c r="BF843" s="537"/>
      <c r="BG843" s="537"/>
      <c r="BH843" s="533"/>
      <c r="BI843" s="500"/>
    </row>
    <row r="844" spans="2:61" ht="21" x14ac:dyDescent="0.4">
      <c r="B844" s="1">
        <f>+B840*50</f>
        <v>0</v>
      </c>
      <c r="D844" s="55"/>
      <c r="AT844" s="500"/>
      <c r="AU844" s="533"/>
      <c r="AV844" s="536" t="s">
        <v>152</v>
      </c>
      <c r="AW844" s="533"/>
      <c r="AX844" s="537"/>
      <c r="AY844" s="533"/>
      <c r="AZ844" s="533"/>
      <c r="BA844" s="538">
        <f>+N204</f>
        <v>1202331</v>
      </c>
      <c r="BB844" s="537"/>
      <c r="BC844" s="538">
        <f>+BA844-BA843</f>
        <v>-291600</v>
      </c>
      <c r="BD844" s="537"/>
      <c r="BE844" s="539">
        <f>+BC844/BA843</f>
        <v>-0.19518973767864781</v>
      </c>
      <c r="BF844" s="537"/>
      <c r="BG844" s="537"/>
      <c r="BH844" s="533"/>
      <c r="BI844" s="500"/>
    </row>
    <row r="845" spans="2:61" ht="21" x14ac:dyDescent="0.4">
      <c r="B845" s="1"/>
      <c r="D845" s="55"/>
      <c r="AT845" s="500"/>
      <c r="AU845" s="533"/>
      <c r="AV845" s="536" t="s">
        <v>153</v>
      </c>
      <c r="AW845" s="533"/>
      <c r="AX845" s="537"/>
      <c r="AY845" s="533"/>
      <c r="AZ845" s="540" t="s">
        <v>26</v>
      </c>
      <c r="BA845" s="538">
        <f>+N218</f>
        <v>371489</v>
      </c>
      <c r="BB845" s="537"/>
      <c r="BC845" s="538">
        <f>+BA845-BA844</f>
        <v>-830842</v>
      </c>
      <c r="BD845" s="537"/>
      <c r="BE845" s="539">
        <f>+BC845/BA844</f>
        <v>-0.69102601529861574</v>
      </c>
      <c r="BF845" s="537"/>
      <c r="BG845" s="539">
        <f>+(BA845-BA842)/BA842</f>
        <v>-0.81148594577231392</v>
      </c>
      <c r="BH845" s="533"/>
      <c r="BI845" s="500"/>
    </row>
    <row r="846" spans="2:61" x14ac:dyDescent="0.3">
      <c r="B846" s="1"/>
      <c r="D846" s="55"/>
      <c r="AT846" s="500"/>
      <c r="AU846" s="533"/>
      <c r="AV846" s="533"/>
      <c r="AW846" s="533"/>
      <c r="AX846" s="533"/>
      <c r="AY846" s="533"/>
      <c r="AZ846" s="533"/>
      <c r="BA846" s="533"/>
      <c r="BB846" s="533"/>
      <c r="BC846" s="533"/>
      <c r="BD846" s="533"/>
      <c r="BE846" s="533"/>
      <c r="BF846" s="533"/>
      <c r="BG846" s="533"/>
      <c r="BH846" s="533"/>
      <c r="BI846" s="500"/>
    </row>
    <row r="847" spans="2:61" ht="16.2" x14ac:dyDescent="0.3">
      <c r="B847" s="1"/>
      <c r="D847" s="55"/>
      <c r="AT847" s="500"/>
      <c r="AU847" s="533"/>
      <c r="AV847" s="533"/>
      <c r="AW847" s="533"/>
      <c r="AX847" s="541" t="s">
        <v>26</v>
      </c>
      <c r="AY847" s="533"/>
      <c r="AZ847" s="542" t="s">
        <v>154</v>
      </c>
      <c r="BA847" s="533"/>
      <c r="BB847" s="533"/>
      <c r="BC847" s="533"/>
      <c r="BD847" s="533"/>
      <c r="BE847" s="533"/>
      <c r="BF847" s="533"/>
      <c r="BG847" s="533"/>
      <c r="BH847" s="533"/>
      <c r="BI847" s="500"/>
    </row>
    <row r="848" spans="2:61" x14ac:dyDescent="0.3">
      <c r="B848" s="1"/>
      <c r="D848" s="55"/>
      <c r="AT848" s="500"/>
      <c r="AU848" s="533"/>
      <c r="AV848" s="533"/>
      <c r="AW848" s="533"/>
      <c r="AX848" s="533"/>
      <c r="AY848" s="533"/>
      <c r="AZ848" s="533"/>
      <c r="BA848" s="533"/>
      <c r="BB848" s="533"/>
      <c r="BC848" s="533"/>
      <c r="BD848" s="533"/>
      <c r="BE848" s="533"/>
      <c r="BF848" s="533"/>
      <c r="BG848" s="533"/>
      <c r="BH848" s="533"/>
      <c r="BI848" s="500"/>
    </row>
    <row r="849" spans="2:61" x14ac:dyDescent="0.3">
      <c r="B849" s="1"/>
      <c r="D849" s="55"/>
      <c r="AT849" s="532"/>
      <c r="AU849" s="532"/>
      <c r="AV849" s="532"/>
      <c r="AW849" s="532"/>
      <c r="AX849" s="532"/>
      <c r="AY849" s="532"/>
      <c r="AZ849" s="532"/>
      <c r="BA849" s="532"/>
      <c r="BB849" s="532"/>
      <c r="BC849" s="532"/>
      <c r="BD849" s="532"/>
      <c r="BE849" s="532"/>
      <c r="BF849" s="532"/>
      <c r="BG849" s="532"/>
      <c r="BH849" s="532"/>
      <c r="BI849" s="532"/>
    </row>
    <row r="850" spans="2:61" x14ac:dyDescent="0.3">
      <c r="B850" s="1"/>
      <c r="D850" s="55"/>
    </row>
    <row r="851" spans="2:61" x14ac:dyDescent="0.3">
      <c r="B851" s="1"/>
      <c r="D851" s="55"/>
      <c r="AS851" s="61"/>
      <c r="AT851" s="500"/>
      <c r="AU851" s="500"/>
      <c r="AV851" s="500"/>
      <c r="AW851" s="500"/>
      <c r="AX851" s="500"/>
      <c r="AY851" s="500"/>
      <c r="AZ851" s="500"/>
      <c r="BA851" s="500"/>
      <c r="BB851" s="500"/>
      <c r="BC851" s="500"/>
      <c r="BD851" s="500"/>
      <c r="BE851" s="500"/>
      <c r="BF851" s="500"/>
      <c r="BG851" s="500"/>
      <c r="BH851" s="500"/>
      <c r="BI851" s="500"/>
    </row>
    <row r="852" spans="2:61" x14ac:dyDescent="0.3">
      <c r="B852" s="1"/>
      <c r="D852" s="55"/>
      <c r="AT852" s="500"/>
      <c r="AU852" s="550"/>
      <c r="AV852" s="550"/>
      <c r="AW852" s="550"/>
      <c r="AX852" s="550"/>
      <c r="AY852" s="550"/>
      <c r="AZ852" s="550"/>
      <c r="BA852" s="550"/>
      <c r="BB852" s="550"/>
      <c r="BC852" s="550"/>
      <c r="BD852" s="550"/>
      <c r="BE852" s="550"/>
      <c r="BF852" s="550"/>
      <c r="BG852" s="550"/>
      <c r="BH852" s="550"/>
      <c r="BI852" s="500"/>
    </row>
    <row r="853" spans="2:61" ht="15" thickBot="1" x14ac:dyDescent="0.35">
      <c r="B853" s="1"/>
      <c r="D853" s="55"/>
      <c r="AT853" s="500"/>
      <c r="AU853" s="550"/>
      <c r="AV853" s="610" t="s">
        <v>160</v>
      </c>
      <c r="AW853" s="610"/>
      <c r="AX853" s="610"/>
      <c r="AY853" s="551"/>
      <c r="AZ853" s="551"/>
      <c r="BA853" s="552" t="s">
        <v>23</v>
      </c>
      <c r="BB853" s="553"/>
      <c r="BC853" s="552" t="s">
        <v>3</v>
      </c>
      <c r="BD853" s="553"/>
      <c r="BE853" s="552" t="s">
        <v>20</v>
      </c>
      <c r="BF853" s="553"/>
      <c r="BG853" s="552" t="s">
        <v>21</v>
      </c>
      <c r="BH853" s="550"/>
      <c r="BI853" s="500"/>
    </row>
    <row r="854" spans="2:61" x14ac:dyDescent="0.3">
      <c r="B854" s="1"/>
      <c r="AT854" s="500"/>
      <c r="AU854" s="550"/>
      <c r="AV854" s="551" t="s">
        <v>143</v>
      </c>
      <c r="AW854" s="551"/>
      <c r="AX854" s="551"/>
      <c r="AY854" s="551"/>
      <c r="AZ854" s="551"/>
      <c r="BA854" s="554">
        <f>+BK275</f>
        <v>13351981</v>
      </c>
      <c r="BB854" s="551"/>
      <c r="BC854" s="551"/>
      <c r="BD854" s="551"/>
      <c r="BE854" s="555">
        <f>+N143</f>
        <v>1970617</v>
      </c>
      <c r="BF854" s="551"/>
      <c r="BG854" s="556">
        <f>+BE854/BA854</f>
        <v>0.14758985951223269</v>
      </c>
      <c r="BH854" s="550"/>
      <c r="BI854" s="500"/>
    </row>
    <row r="855" spans="2:61" x14ac:dyDescent="0.3">
      <c r="B855" s="1"/>
      <c r="AT855" s="500"/>
      <c r="AU855" s="550"/>
      <c r="AV855" s="551"/>
      <c r="AW855" s="551"/>
      <c r="AX855" s="551"/>
      <c r="AY855" s="551"/>
      <c r="AZ855" s="551"/>
      <c r="BA855" s="554"/>
      <c r="BB855" s="551"/>
      <c r="BC855" s="551"/>
      <c r="BD855" s="551"/>
      <c r="BE855" s="551"/>
      <c r="BF855" s="551"/>
      <c r="BG855" s="556"/>
      <c r="BH855" s="550"/>
      <c r="BI855" s="500"/>
    </row>
    <row r="856" spans="2:61" x14ac:dyDescent="0.3">
      <c r="B856" s="1"/>
      <c r="AT856" s="500"/>
      <c r="AU856" s="550"/>
      <c r="AV856" s="551" t="s">
        <v>159</v>
      </c>
      <c r="AW856" s="551"/>
      <c r="AX856" s="551"/>
      <c r="AY856" s="551"/>
      <c r="AZ856" s="551"/>
      <c r="BA856" s="554">
        <v>52440389</v>
      </c>
      <c r="BB856" s="551"/>
      <c r="BC856" s="556">
        <f>+(BA856-BA854)/BA854</f>
        <v>2.9275362210296736</v>
      </c>
      <c r="BD856" s="551"/>
      <c r="BE856" s="555">
        <f>+N273</f>
        <v>1462688</v>
      </c>
      <c r="BF856" s="551"/>
      <c r="BG856" s="556">
        <f>+BE856/BA856</f>
        <v>2.7892394162064665E-2</v>
      </c>
      <c r="BH856" s="550"/>
      <c r="BI856" s="500"/>
    </row>
    <row r="857" spans="2:61" x14ac:dyDescent="0.3">
      <c r="B857" s="1"/>
      <c r="AT857" s="500"/>
      <c r="AU857" s="550"/>
      <c r="AV857" s="551"/>
      <c r="AW857" s="551"/>
      <c r="AX857" s="551"/>
      <c r="AY857" s="551"/>
      <c r="AZ857" s="551"/>
      <c r="BA857" s="554"/>
      <c r="BB857" s="551"/>
      <c r="BC857" s="551"/>
      <c r="BD857" s="551"/>
      <c r="BE857" s="551"/>
      <c r="BF857" s="551"/>
      <c r="BG857" s="551"/>
      <c r="BH857" s="550"/>
      <c r="BI857" s="500"/>
    </row>
    <row r="858" spans="2:61" x14ac:dyDescent="0.3">
      <c r="B858" s="1"/>
      <c r="AT858" s="500"/>
      <c r="AU858" s="550"/>
      <c r="AV858" s="631" t="s">
        <v>105</v>
      </c>
      <c r="AW858" s="631"/>
      <c r="AX858" s="631"/>
      <c r="AY858" s="631"/>
      <c r="AZ858" s="551"/>
      <c r="BA858" s="555">
        <f>+BA856-BA854</f>
        <v>39088408</v>
      </c>
      <c r="BB858" s="551"/>
      <c r="BC858" s="551"/>
      <c r="BD858" s="551"/>
      <c r="BE858" s="555">
        <f>+BE856-BE854</f>
        <v>-507929</v>
      </c>
      <c r="BF858" s="551"/>
      <c r="BG858" s="558"/>
      <c r="BH858" s="550"/>
      <c r="BI858" s="500"/>
    </row>
    <row r="859" spans="2:61" x14ac:dyDescent="0.3">
      <c r="B859" s="1"/>
      <c r="AT859" s="500"/>
      <c r="AU859" s="550"/>
      <c r="AV859" s="550"/>
      <c r="AW859" s="550"/>
      <c r="AX859" s="550"/>
      <c r="AY859" s="550"/>
      <c r="AZ859" s="550"/>
      <c r="BA859" s="550"/>
      <c r="BB859" s="550"/>
      <c r="BC859" s="550"/>
      <c r="BD859" s="550"/>
      <c r="BE859" s="550"/>
      <c r="BF859" s="550"/>
      <c r="BG859" s="550"/>
      <c r="BH859" s="550"/>
      <c r="BI859" s="500"/>
    </row>
    <row r="860" spans="2:61" x14ac:dyDescent="0.3">
      <c r="B860" s="1"/>
      <c r="AT860" s="500"/>
      <c r="AU860" s="500"/>
      <c r="AV860" s="500"/>
      <c r="AW860" s="500"/>
      <c r="AX860" s="500"/>
      <c r="AY860" s="500"/>
      <c r="AZ860" s="500"/>
      <c r="BA860" s="500"/>
      <c r="BB860" s="500"/>
      <c r="BC860" s="500"/>
      <c r="BD860" s="500"/>
      <c r="BE860" s="557"/>
      <c r="BF860" s="500"/>
      <c r="BG860" s="507"/>
      <c r="BH860" s="500"/>
      <c r="BI860" s="500"/>
    </row>
    <row r="861" spans="2:61" x14ac:dyDescent="0.3">
      <c r="B861" s="1"/>
    </row>
    <row r="862" spans="2:61" x14ac:dyDescent="0.3">
      <c r="B862" s="1"/>
    </row>
    <row r="863" spans="2:61" x14ac:dyDescent="0.3">
      <c r="B863" s="1"/>
      <c r="H863" s="1">
        <v>4000000</v>
      </c>
      <c r="AR863" s="500"/>
      <c r="AS863" s="500"/>
      <c r="AT863" s="500"/>
      <c r="AU863" s="500"/>
      <c r="AV863" s="500"/>
      <c r="AW863" s="500"/>
      <c r="AX863" s="500"/>
      <c r="AY863" s="500"/>
      <c r="AZ863" s="500"/>
      <c r="BA863" s="500"/>
      <c r="BB863" s="500"/>
      <c r="BC863" s="500"/>
      <c r="BD863" s="500"/>
      <c r="BE863" s="500"/>
      <c r="BF863" s="500"/>
      <c r="BG863" s="500"/>
      <c r="BH863" s="500"/>
      <c r="BI863" s="500"/>
    </row>
    <row r="864" spans="2:61" ht="15.6" x14ac:dyDescent="0.3">
      <c r="B864" s="1"/>
      <c r="H864" s="1"/>
      <c r="AR864" s="500"/>
      <c r="AS864" s="626" t="s">
        <v>170</v>
      </c>
      <c r="AT864" s="626"/>
      <c r="AU864" s="626"/>
      <c r="AV864" s="626"/>
      <c r="AW864" s="626"/>
      <c r="AX864" s="626"/>
      <c r="AY864" s="626"/>
      <c r="AZ864" s="626"/>
      <c r="BA864" s="626"/>
      <c r="BB864" s="626"/>
      <c r="BC864" s="626"/>
      <c r="BD864" s="626"/>
      <c r="BE864" s="626"/>
      <c r="BF864" s="626"/>
      <c r="BG864" s="626"/>
      <c r="BH864" s="626"/>
      <c r="BI864" s="500"/>
    </row>
    <row r="865" spans="4:72" x14ac:dyDescent="0.3">
      <c r="H865" s="1">
        <f>+H863/7</f>
        <v>571428.57142857148</v>
      </c>
      <c r="AR865" s="500"/>
      <c r="AS865" s="533"/>
      <c r="AT865" s="561"/>
      <c r="AU865" s="561"/>
      <c r="AV865" s="561"/>
      <c r="AW865" s="561"/>
      <c r="AX865" s="561"/>
      <c r="AY865" s="561"/>
      <c r="AZ865" s="561"/>
      <c r="BA865" s="561"/>
      <c r="BB865" s="561"/>
      <c r="BC865" s="561"/>
      <c r="BD865" s="561"/>
      <c r="BE865" s="632" t="s">
        <v>166</v>
      </c>
      <c r="BF865" s="561"/>
      <c r="BG865" s="638" t="s">
        <v>167</v>
      </c>
      <c r="BH865" s="533"/>
      <c r="BI865" s="500"/>
    </row>
    <row r="866" spans="4:72" x14ac:dyDescent="0.3">
      <c r="AR866" s="500"/>
      <c r="AS866" s="533"/>
      <c r="AT866" s="608" t="s">
        <v>19</v>
      </c>
      <c r="AU866" s="608"/>
      <c r="AV866" s="608"/>
      <c r="AW866" s="608"/>
      <c r="AX866" s="608"/>
      <c r="AY866" s="608"/>
      <c r="AZ866" s="561"/>
      <c r="BA866" s="560" t="s">
        <v>20</v>
      </c>
      <c r="BB866" s="561"/>
      <c r="BC866" s="560" t="s">
        <v>165</v>
      </c>
      <c r="BD866" s="561"/>
      <c r="BE866" s="633"/>
      <c r="BF866" s="561"/>
      <c r="BG866" s="636"/>
      <c r="BH866" s="533"/>
      <c r="BI866" s="500"/>
    </row>
    <row r="867" spans="4:72" x14ac:dyDescent="0.3">
      <c r="H867" t="s">
        <v>168</v>
      </c>
      <c r="J867">
        <v>28</v>
      </c>
      <c r="N867" s="1">
        <f>+H865*J867</f>
        <v>16000000.000000002</v>
      </c>
      <c r="AR867" s="500"/>
      <c r="AS867" s="533"/>
      <c r="AT867" s="628" t="s">
        <v>162</v>
      </c>
      <c r="AU867" s="628"/>
      <c r="AV867" s="628"/>
      <c r="AW867" s="628"/>
      <c r="AX867" s="628"/>
      <c r="AY867" s="561"/>
      <c r="AZ867" s="561"/>
      <c r="BA867" s="562">
        <f>+H174</f>
        <v>6826001</v>
      </c>
      <c r="BB867" s="561"/>
      <c r="BC867" s="561">
        <v>10</v>
      </c>
      <c r="BD867" s="561"/>
      <c r="BE867" s="563">
        <f>+BA867*BC867</f>
        <v>68260010</v>
      </c>
      <c r="BF867" s="561"/>
      <c r="BG867" s="561"/>
      <c r="BH867" s="533"/>
      <c r="BI867" s="500"/>
      <c r="BP867" s="56">
        <f>+BE867-BA867</f>
        <v>61434009</v>
      </c>
    </row>
    <row r="868" spans="4:72" x14ac:dyDescent="0.3">
      <c r="D868" s="56">
        <f>+N867+N868</f>
        <v>33714285.714285716</v>
      </c>
      <c r="H868" t="s">
        <v>169</v>
      </c>
      <c r="J868">
        <v>31</v>
      </c>
      <c r="N868" s="1">
        <f>+J868*H$865</f>
        <v>17714285.714285716</v>
      </c>
      <c r="AR868" s="500"/>
      <c r="AS868" s="533"/>
      <c r="AT868" s="628" t="s">
        <v>171</v>
      </c>
      <c r="AU868" s="628"/>
      <c r="AV868" s="628"/>
      <c r="AW868" s="628"/>
      <c r="AX868" s="628"/>
      <c r="AY868" s="561"/>
      <c r="AZ868" s="561"/>
      <c r="BA868" s="562">
        <f>+BA880-BA867</f>
        <v>3109228</v>
      </c>
      <c r="BB868" s="561"/>
      <c r="BC868" s="561">
        <v>5</v>
      </c>
      <c r="BD868" s="561"/>
      <c r="BE868" s="563">
        <f>+BA868*BC868</f>
        <v>15546140</v>
      </c>
      <c r="BF868" s="561"/>
      <c r="BG868" s="561"/>
      <c r="BH868" s="533"/>
      <c r="BI868" s="500"/>
      <c r="BP868" s="56">
        <f>+BE868-BA868</f>
        <v>12436912</v>
      </c>
    </row>
    <row r="869" spans="4:72" x14ac:dyDescent="0.3">
      <c r="D869" s="56">
        <f>+D868+N869</f>
        <v>50857142.857142866</v>
      </c>
      <c r="H869" t="s">
        <v>138</v>
      </c>
      <c r="J869">
        <v>30</v>
      </c>
      <c r="N869" s="1">
        <f>+J869*H$865</f>
        <v>17142857.142857146</v>
      </c>
      <c r="AR869" s="500"/>
      <c r="AS869" s="533"/>
      <c r="AT869" s="628" t="s">
        <v>163</v>
      </c>
      <c r="AU869" s="628"/>
      <c r="AV869" s="628"/>
      <c r="AW869" s="628"/>
      <c r="AX869" s="628"/>
      <c r="AY869" s="628"/>
      <c r="AZ869" s="628"/>
      <c r="BA869" s="562">
        <f>+BA882-BA880</f>
        <v>16784558</v>
      </c>
      <c r="BB869" s="561"/>
      <c r="BC869" s="561">
        <v>1</v>
      </c>
      <c r="BD869" s="561"/>
      <c r="BE869" s="563">
        <f>+BC869*BA869</f>
        <v>16784558</v>
      </c>
      <c r="BF869" s="561"/>
      <c r="BG869" s="561"/>
      <c r="BH869" s="533"/>
      <c r="BI869" s="500"/>
      <c r="BP869" s="56">
        <f>+BE869-BA869</f>
        <v>0</v>
      </c>
    </row>
    <row r="870" spans="4:72" x14ac:dyDescent="0.3">
      <c r="D870" s="56">
        <f>+D869+N870</f>
        <v>68571428.571428582</v>
      </c>
      <c r="H870" t="s">
        <v>139</v>
      </c>
      <c r="J870">
        <v>31</v>
      </c>
      <c r="N870" s="1">
        <f>+J870*H$865</f>
        <v>17714285.714285716</v>
      </c>
      <c r="AR870" s="500"/>
      <c r="AS870" s="533"/>
      <c r="AT870" s="569" t="s">
        <v>183</v>
      </c>
      <c r="AU870" s="561"/>
      <c r="AV870" s="561"/>
      <c r="AW870" s="561"/>
      <c r="AX870" s="561"/>
      <c r="AY870" s="561"/>
      <c r="AZ870" s="561"/>
      <c r="BA870" s="562">
        <f>SUM(D328:D386)</f>
        <v>4197929</v>
      </c>
      <c r="BB870" s="561"/>
      <c r="BC870" s="561">
        <v>1</v>
      </c>
      <c r="BD870" s="561"/>
      <c r="BE870" s="563">
        <f>+BC870*BA870</f>
        <v>4197929</v>
      </c>
      <c r="BF870" s="561"/>
      <c r="BG870" s="561"/>
      <c r="BH870" s="533"/>
      <c r="BI870" s="500"/>
      <c r="BP870" s="56">
        <f>+BE870-BA870</f>
        <v>0</v>
      </c>
    </row>
    <row r="871" spans="4:72" x14ac:dyDescent="0.3">
      <c r="D871" s="56"/>
      <c r="N871" s="1"/>
      <c r="AR871" s="500"/>
      <c r="AS871" s="533"/>
      <c r="AT871" s="569" t="s">
        <v>188</v>
      </c>
      <c r="AU871" s="561"/>
      <c r="AV871" s="561"/>
      <c r="AW871" s="561"/>
      <c r="AX871" s="561"/>
      <c r="AY871" s="561"/>
      <c r="AZ871" s="561"/>
      <c r="BA871" s="562">
        <f>SUM(D387:D509)</f>
        <v>4225210</v>
      </c>
      <c r="BB871" s="561"/>
      <c r="BC871" s="561">
        <v>1</v>
      </c>
      <c r="BD871" s="561"/>
      <c r="BE871" s="563">
        <f>+BC871*BA871</f>
        <v>4225210</v>
      </c>
      <c r="BF871" s="561"/>
      <c r="BG871" s="561"/>
      <c r="BH871" s="533"/>
      <c r="BI871" s="500"/>
      <c r="BP871" s="56"/>
    </row>
    <row r="872" spans="4:72" x14ac:dyDescent="0.3">
      <c r="AR872" s="500"/>
      <c r="AS872" s="533"/>
      <c r="AT872" s="628" t="s">
        <v>189</v>
      </c>
      <c r="AU872" s="628"/>
      <c r="AV872" s="628"/>
      <c r="AW872" s="628"/>
      <c r="AX872" s="628"/>
      <c r="AY872" s="628"/>
      <c r="AZ872" s="628"/>
      <c r="BA872" s="585">
        <f>SUM(D510:D635)</f>
        <v>11511436</v>
      </c>
      <c r="BB872" s="561"/>
      <c r="BC872" s="561"/>
      <c r="BD872" s="561"/>
      <c r="BE872" s="563"/>
      <c r="BF872" s="561"/>
      <c r="BG872" s="561"/>
      <c r="BH872" s="533"/>
      <c r="BI872" s="500"/>
      <c r="BP872" s="56">
        <f>+BA870-BA871</f>
        <v>-27281</v>
      </c>
    </row>
    <row r="873" spans="4:72" ht="15" thickBot="1" x14ac:dyDescent="0.35">
      <c r="D873" s="56">
        <f>+BE873+D870</f>
        <v>177585275.5714286</v>
      </c>
      <c r="H873" s="59">
        <f>+D873/320000000</f>
        <v>0.55495398616071434</v>
      </c>
      <c r="AR873" s="500"/>
      <c r="AS873" s="533"/>
      <c r="AT873" s="561"/>
      <c r="AU873" s="561"/>
      <c r="AV873" s="561"/>
      <c r="AW873" s="561"/>
      <c r="AX873" s="561"/>
      <c r="AY873" s="561"/>
      <c r="AZ873" s="561"/>
      <c r="BA873" s="564">
        <f>SUM(BA867:BA872)</f>
        <v>46654362</v>
      </c>
      <c r="BB873" s="561"/>
      <c r="BC873" s="561"/>
      <c r="BD873" s="561"/>
      <c r="BE873" s="564">
        <f>SUM(BE867:BE872)</f>
        <v>109013847</v>
      </c>
      <c r="BF873" s="561"/>
      <c r="BG873" s="565">
        <f>+BE873/320000000</f>
        <v>0.34066827187499998</v>
      </c>
      <c r="BH873" s="533"/>
      <c r="BI873" s="500"/>
      <c r="BP873" s="59">
        <f>+BP872/BA870</f>
        <v>-6.4986806589630271E-3</v>
      </c>
    </row>
    <row r="874" spans="4:72" ht="15" thickTop="1" x14ac:dyDescent="0.3">
      <c r="D874" s="56"/>
      <c r="H874" s="59"/>
      <c r="AR874" s="500"/>
      <c r="AS874" s="533"/>
      <c r="AT874" s="575" t="s">
        <v>185</v>
      </c>
      <c r="AU874" s="561"/>
      <c r="AV874" s="561"/>
      <c r="AW874" s="561"/>
      <c r="AX874" s="561"/>
      <c r="AY874" s="561"/>
      <c r="AZ874" s="561"/>
      <c r="BA874" s="484">
        <f>+BY894</f>
        <v>0.61144144144144141</v>
      </c>
      <c r="BB874" s="561"/>
      <c r="BC874" s="561"/>
      <c r="BD874" s="561"/>
      <c r="BE874" s="574"/>
      <c r="BF874" s="561"/>
      <c r="BG874" s="484"/>
      <c r="BH874" s="533"/>
      <c r="BI874" s="500"/>
      <c r="BP874" s="59"/>
    </row>
    <row r="875" spans="4:72" x14ac:dyDescent="0.3">
      <c r="D875" s="56"/>
      <c r="H875" s="59"/>
      <c r="AR875" s="500"/>
      <c r="AS875" s="533"/>
      <c r="AT875" s="575" t="s">
        <v>187</v>
      </c>
      <c r="AU875" s="561"/>
      <c r="AV875" s="561"/>
      <c r="AW875" s="561"/>
      <c r="AX875" s="561"/>
      <c r="AY875" s="561"/>
      <c r="AZ875" s="561"/>
      <c r="BA875" s="576">
        <f>+BA873*BA874</f>
        <v>28526410.350810811</v>
      </c>
      <c r="BB875" s="561"/>
      <c r="BC875" s="561"/>
      <c r="BD875" s="561"/>
      <c r="BE875" s="574"/>
      <c r="BF875" s="561"/>
      <c r="BG875" s="484"/>
      <c r="BH875" s="533"/>
      <c r="BI875" s="500"/>
      <c r="BP875" s="59"/>
    </row>
    <row r="876" spans="4:72" ht="15" thickBot="1" x14ac:dyDescent="0.35">
      <c r="D876" s="56"/>
      <c r="H876" s="59"/>
      <c r="AR876" s="500"/>
      <c r="AS876" s="533"/>
      <c r="AT876" s="575" t="s">
        <v>186</v>
      </c>
      <c r="AU876" s="561"/>
      <c r="AV876" s="561"/>
      <c r="AW876" s="561"/>
      <c r="AX876" s="561"/>
      <c r="AY876" s="561"/>
      <c r="AZ876" s="561"/>
      <c r="BA876" s="564">
        <f>+BA873-BA875</f>
        <v>18127951.649189189</v>
      </c>
      <c r="BB876" s="561"/>
      <c r="BC876" s="561"/>
      <c r="BD876" s="561"/>
      <c r="BE876" s="574"/>
      <c r="BF876" s="561"/>
      <c r="BG876" s="484"/>
      <c r="BH876" s="533"/>
      <c r="BI876" s="500"/>
      <c r="BP876" s="59"/>
    </row>
    <row r="877" spans="4:72" ht="15" thickTop="1" x14ac:dyDescent="0.3">
      <c r="AR877" s="500"/>
      <c r="AS877" s="533"/>
      <c r="AT877" s="561"/>
      <c r="AU877" s="561"/>
      <c r="AV877" s="561"/>
      <c r="AW877" s="561"/>
      <c r="AX877" s="561"/>
      <c r="AY877" s="561"/>
      <c r="AZ877" s="561"/>
      <c r="BA877" s="561"/>
      <c r="BB877" s="561"/>
      <c r="BC877" s="561"/>
      <c r="BD877" s="561"/>
      <c r="BE877" s="561"/>
      <c r="BF877" s="561"/>
      <c r="BG877" s="561"/>
      <c r="BH877" s="533"/>
      <c r="BI877" s="500"/>
      <c r="BP877">
        <v>35761323</v>
      </c>
      <c r="BR877" s="56">
        <f>+BA873-BP877</f>
        <v>10893039</v>
      </c>
    </row>
    <row r="878" spans="4:72" x14ac:dyDescent="0.3">
      <c r="AR878" s="500"/>
      <c r="AS878" s="500"/>
      <c r="AT878" s="500"/>
      <c r="AU878" s="500"/>
      <c r="AV878" s="500"/>
      <c r="AW878" s="500"/>
      <c r="AX878" s="500"/>
      <c r="AY878" s="500"/>
      <c r="AZ878" s="500"/>
      <c r="BA878" s="500"/>
      <c r="BB878" s="500"/>
      <c r="BC878" s="500"/>
      <c r="BD878" s="500"/>
      <c r="BE878" s="500"/>
      <c r="BF878" s="500"/>
      <c r="BG878" s="500"/>
      <c r="BH878" s="500"/>
      <c r="BI878" s="500"/>
    </row>
    <row r="879" spans="4:72" x14ac:dyDescent="0.3">
      <c r="BP879" s="586">
        <v>221538504.58886749</v>
      </c>
      <c r="BQ879" s="587"/>
      <c r="BR879" s="587"/>
      <c r="BS879" s="587"/>
      <c r="BT879" s="587"/>
    </row>
    <row r="880" spans="4:72" x14ac:dyDescent="0.3">
      <c r="AV880" t="s">
        <v>153</v>
      </c>
      <c r="BA880" s="56">
        <f>+H235</f>
        <v>9935229</v>
      </c>
    </row>
    <row r="882" spans="44:90" x14ac:dyDescent="0.3">
      <c r="AV882" t="s">
        <v>164</v>
      </c>
      <c r="BA882" s="56">
        <f>+H327</f>
        <v>26719787</v>
      </c>
    </row>
    <row r="883" spans="44:90" x14ac:dyDescent="0.3">
      <c r="BA883" s="56"/>
    </row>
    <row r="884" spans="44:90" x14ac:dyDescent="0.3">
      <c r="AR884" s="500"/>
      <c r="AS884" s="500"/>
      <c r="AT884" s="500"/>
      <c r="AU884" s="500"/>
      <c r="AV884" s="500"/>
      <c r="AW884" s="500"/>
      <c r="AX884" s="500"/>
      <c r="AY884" s="500"/>
      <c r="AZ884" s="500"/>
      <c r="BA884" s="557"/>
      <c r="BB884" s="500"/>
      <c r="BC884" s="500"/>
      <c r="BD884" s="500"/>
      <c r="BE884" s="500"/>
      <c r="BF884" s="500"/>
      <c r="BG884" s="500"/>
      <c r="BH884" s="500"/>
      <c r="BI884" s="500"/>
      <c r="BJ884" s="500"/>
      <c r="BK884" s="500"/>
      <c r="BL884" s="500"/>
      <c r="BM884" s="500"/>
      <c r="BN884" s="500"/>
      <c r="BO884" s="500"/>
      <c r="BP884" s="500"/>
      <c r="BQ884" s="500"/>
      <c r="BR884" s="500"/>
      <c r="BS884" s="500"/>
      <c r="BT884" s="500"/>
      <c r="BU884" s="500"/>
      <c r="BV884" s="500"/>
      <c r="BW884" s="500"/>
    </row>
    <row r="885" spans="44:90" ht="14.4" customHeight="1" x14ac:dyDescent="0.3">
      <c r="AR885" s="500"/>
      <c r="AS885" s="533"/>
      <c r="AT885" s="608" t="s">
        <v>176</v>
      </c>
      <c r="AU885" s="608"/>
      <c r="AV885" s="608"/>
      <c r="AW885" s="608"/>
      <c r="AX885" s="608"/>
      <c r="AY885" s="608"/>
      <c r="AZ885" s="608"/>
      <c r="BA885" s="608"/>
      <c r="BB885" s="608"/>
      <c r="BC885" s="608"/>
      <c r="BD885" s="608"/>
      <c r="BE885" s="608"/>
      <c r="BF885" s="608"/>
      <c r="BG885" s="608"/>
      <c r="BH885" s="608"/>
      <c r="BI885" s="608"/>
      <c r="BJ885" s="608"/>
      <c r="BK885" s="608"/>
      <c r="BL885" s="608"/>
      <c r="BM885" s="608"/>
      <c r="BN885" s="608"/>
      <c r="BO885" s="608"/>
      <c r="BP885" s="608"/>
      <c r="BQ885" s="608"/>
      <c r="BR885" s="608"/>
      <c r="BS885" s="608"/>
      <c r="BT885" s="608"/>
      <c r="BU885" s="608"/>
      <c r="BV885" s="608"/>
      <c r="BW885" s="500"/>
    </row>
    <row r="886" spans="44:90" ht="14.4" customHeight="1" x14ac:dyDescent="0.3">
      <c r="AR886" s="500"/>
      <c r="AS886" s="533"/>
      <c r="AT886" s="533"/>
      <c r="AU886" s="533"/>
      <c r="AV886" s="533"/>
      <c r="AW886" s="533"/>
      <c r="AX886" s="533"/>
      <c r="AY886" s="533"/>
      <c r="AZ886" s="533"/>
      <c r="BA886" s="629" t="s">
        <v>172</v>
      </c>
      <c r="BB886" s="629"/>
      <c r="BC886" s="629"/>
      <c r="BD886" s="629"/>
      <c r="BE886" s="629"/>
      <c r="BF886" s="561"/>
      <c r="BG886" s="608" t="s">
        <v>180</v>
      </c>
      <c r="BH886" s="608"/>
      <c r="BI886" s="608"/>
      <c r="BJ886" s="608"/>
      <c r="BK886" s="608"/>
      <c r="BL886" s="608"/>
      <c r="BM886" s="608"/>
      <c r="BN886" s="608"/>
      <c r="BO886" s="608"/>
      <c r="BP886" s="608"/>
      <c r="BQ886" s="533"/>
      <c r="BR886" s="635" t="s">
        <v>176</v>
      </c>
      <c r="BS886" s="635"/>
      <c r="BT886" s="635"/>
      <c r="BU886" s="635"/>
      <c r="BV886" s="635"/>
      <c r="BW886" s="500"/>
    </row>
    <row r="887" spans="44:90" x14ac:dyDescent="0.3">
      <c r="AR887" s="500"/>
      <c r="AS887" s="533"/>
      <c r="AT887" s="533"/>
      <c r="AU887" s="533"/>
      <c r="AV887" s="533"/>
      <c r="AW887" s="533"/>
      <c r="AX887" s="533"/>
      <c r="AY887" s="533"/>
      <c r="AZ887" s="533"/>
      <c r="BA887" s="570" t="s">
        <v>177</v>
      </c>
      <c r="BB887" s="571"/>
      <c r="BC887" s="572" t="s">
        <v>182</v>
      </c>
      <c r="BD887" s="571"/>
      <c r="BE887" s="572" t="s">
        <v>178</v>
      </c>
      <c r="BF887" s="561"/>
      <c r="BG887" s="570"/>
      <c r="BH887" s="571"/>
      <c r="BI887" s="630"/>
      <c r="BJ887" s="630"/>
      <c r="BK887" s="630"/>
      <c r="BL887" s="630"/>
      <c r="BM887" s="630"/>
      <c r="BN887" s="630"/>
      <c r="BO887" s="473"/>
      <c r="BP887" s="572"/>
      <c r="BQ887" s="533"/>
      <c r="BR887" s="636"/>
      <c r="BS887" s="636"/>
      <c r="BT887" s="636"/>
      <c r="BU887" s="636"/>
      <c r="BV887" s="636"/>
      <c r="BW887" s="500"/>
    </row>
    <row r="888" spans="44:90" x14ac:dyDescent="0.3">
      <c r="AR888" s="500"/>
      <c r="AS888" s="533"/>
      <c r="AT888" s="533"/>
      <c r="AU888" s="533"/>
      <c r="AV888" s="533"/>
      <c r="AW888" s="533"/>
      <c r="AX888" s="533"/>
      <c r="AY888" s="533"/>
      <c r="AZ888" s="533"/>
      <c r="BA888" s="568" t="s">
        <v>173</v>
      </c>
      <c r="BB888" s="566"/>
      <c r="BC888" s="568" t="s">
        <v>175</v>
      </c>
      <c r="BD888" s="566"/>
      <c r="BE888" s="568" t="s">
        <v>174</v>
      </c>
      <c r="BF888" s="561"/>
      <c r="BG888" s="567" t="s">
        <v>180</v>
      </c>
      <c r="BH888" s="561"/>
      <c r="BI888" s="595" t="s">
        <v>184</v>
      </c>
      <c r="BJ888" s="595"/>
      <c r="BK888" s="595"/>
      <c r="BL888" s="595"/>
      <c r="BM888" s="595"/>
      <c r="BN888" s="595"/>
      <c r="BO888" s="561"/>
      <c r="BP888" s="568" t="s">
        <v>181</v>
      </c>
      <c r="BQ888" s="533"/>
      <c r="BR888" s="637" t="s">
        <v>179</v>
      </c>
      <c r="BS888" s="637"/>
      <c r="BT888" s="637"/>
      <c r="BU888" s="637"/>
      <c r="BV888" s="637"/>
      <c r="BW888" s="500"/>
    </row>
    <row r="889" spans="44:90" x14ac:dyDescent="0.3">
      <c r="AR889" s="500"/>
      <c r="AS889" s="533"/>
      <c r="AT889" s="628" t="s">
        <v>162</v>
      </c>
      <c r="AU889" s="628"/>
      <c r="AV889" s="628"/>
      <c r="AW889" s="628"/>
      <c r="AX889" s="628"/>
      <c r="AY889" s="561"/>
      <c r="AZ889" s="561"/>
      <c r="BA889" s="562">
        <f>+BA867</f>
        <v>6826001</v>
      </c>
      <c r="BB889" s="561"/>
      <c r="BC889" s="562">
        <f>+BE889-BA889</f>
        <v>61434009</v>
      </c>
      <c r="BD889" s="561"/>
      <c r="BE889" s="562">
        <f>+BE867</f>
        <v>68260010</v>
      </c>
      <c r="BF889" s="533"/>
      <c r="BG889" s="563">
        <v>0</v>
      </c>
      <c r="BH889" s="563"/>
      <c r="BI889" s="563"/>
      <c r="BJ889" s="563"/>
      <c r="BK889" s="563"/>
      <c r="BL889" s="563"/>
      <c r="BM889" s="563"/>
      <c r="BN889" s="563">
        <f>+BG889</f>
        <v>0</v>
      </c>
      <c r="BO889" s="563"/>
      <c r="BP889" s="563">
        <f>+BN889*0.5</f>
        <v>0</v>
      </c>
      <c r="BQ889" s="561"/>
      <c r="BR889" s="586">
        <f t="shared" ref="BR889:BR894" si="2531">+BE889+BP889</f>
        <v>68260010</v>
      </c>
      <c r="BS889" s="587"/>
      <c r="BT889" s="587"/>
      <c r="BU889" s="587"/>
      <c r="BV889" s="587"/>
      <c r="BW889" s="500"/>
      <c r="CA889" s="56">
        <f>+BR889</f>
        <v>68260010</v>
      </c>
    </row>
    <row r="890" spans="44:90" x14ac:dyDescent="0.3">
      <c r="AR890" s="500"/>
      <c r="AS890" s="533"/>
      <c r="AT890" s="628" t="s">
        <v>171</v>
      </c>
      <c r="AU890" s="628"/>
      <c r="AV890" s="628"/>
      <c r="AW890" s="628"/>
      <c r="AX890" s="628"/>
      <c r="AY890" s="561"/>
      <c r="AZ890" s="561"/>
      <c r="BA890" s="562">
        <f>+BA889+BA868</f>
        <v>9935229</v>
      </c>
      <c r="BB890" s="561"/>
      <c r="BC890" s="562">
        <f>+BE890-BA890</f>
        <v>73870921</v>
      </c>
      <c r="BD890" s="561"/>
      <c r="BE890" s="562">
        <f>+BE889+BE868</f>
        <v>83806150</v>
      </c>
      <c r="BF890" s="533"/>
      <c r="BG890" s="563">
        <v>0</v>
      </c>
      <c r="BH890" s="563"/>
      <c r="BI890" s="563"/>
      <c r="BJ890" s="563"/>
      <c r="BK890" s="563"/>
      <c r="BL890" s="563"/>
      <c r="BM890" s="563"/>
      <c r="BN890" s="563">
        <f>+BN889+BG890</f>
        <v>0</v>
      </c>
      <c r="BO890" s="563"/>
      <c r="BP890" s="563">
        <f>+BN890*0.5</f>
        <v>0</v>
      </c>
      <c r="BQ890" s="561"/>
      <c r="BR890" s="586">
        <f t="shared" si="2531"/>
        <v>83806150</v>
      </c>
      <c r="BS890" s="587"/>
      <c r="BT890" s="587"/>
      <c r="BU890" s="587"/>
      <c r="BV890" s="587"/>
      <c r="BW890" s="500"/>
    </row>
    <row r="891" spans="44:90" x14ac:dyDescent="0.3">
      <c r="AR891" s="500"/>
      <c r="AS891" s="533"/>
      <c r="AT891" s="628" t="s">
        <v>163</v>
      </c>
      <c r="AU891" s="628"/>
      <c r="AV891" s="628"/>
      <c r="AW891" s="628"/>
      <c r="AX891" s="628"/>
      <c r="AY891" s="628"/>
      <c r="AZ891" s="628"/>
      <c r="BA891" s="562">
        <f>+BA890+BA869</f>
        <v>26719787</v>
      </c>
      <c r="BB891" s="561"/>
      <c r="BC891" s="562">
        <f>(+BE891-BA891)*(1-0.2)</f>
        <v>59096736.800000004</v>
      </c>
      <c r="BD891" s="561"/>
      <c r="BE891" s="562">
        <f>+BE890+BE869</f>
        <v>100590708</v>
      </c>
      <c r="BF891" s="533"/>
      <c r="BG891" s="563">
        <f>13400000+5660000</f>
        <v>19060000</v>
      </c>
      <c r="BH891" s="563"/>
      <c r="BI891" s="588"/>
      <c r="BJ891" s="588"/>
      <c r="BK891" s="588"/>
      <c r="BL891" s="588"/>
      <c r="BM891" s="588"/>
      <c r="BN891" s="588"/>
      <c r="BO891" s="563"/>
      <c r="BP891" s="563">
        <f>+BG891</f>
        <v>19060000</v>
      </c>
      <c r="BQ891" s="561"/>
      <c r="BR891" s="586">
        <f t="shared" si="2531"/>
        <v>119650708</v>
      </c>
      <c r="BS891" s="587"/>
      <c r="BT891" s="587"/>
      <c r="BU891" s="587"/>
      <c r="BV891" s="587"/>
      <c r="BW891" s="500"/>
    </row>
    <row r="892" spans="44:90" x14ac:dyDescent="0.3">
      <c r="AR892" s="500"/>
      <c r="AS892" s="533"/>
      <c r="AT892" s="569" t="s">
        <v>183</v>
      </c>
      <c r="AU892" s="561"/>
      <c r="AV892" s="561"/>
      <c r="AW892" s="561"/>
      <c r="AX892" s="561"/>
      <c r="AY892" s="561"/>
      <c r="AZ892" s="561"/>
      <c r="BA892" s="562">
        <f>+BA891+BA870</f>
        <v>30917716</v>
      </c>
      <c r="BB892" s="561"/>
      <c r="BC892" s="562">
        <f>(+BE892-BA892)*(1-0.34)</f>
        <v>48754807.859999992</v>
      </c>
      <c r="BD892" s="561"/>
      <c r="BE892" s="562">
        <f>+BE891+BE870</f>
        <v>104788637</v>
      </c>
      <c r="BF892" s="533"/>
      <c r="BG892" s="563">
        <f>53420000-BG891</f>
        <v>34360000</v>
      </c>
      <c r="BH892" s="563"/>
      <c r="BI892" s="588"/>
      <c r="BJ892" s="588"/>
      <c r="BK892" s="588"/>
      <c r="BL892" s="588"/>
      <c r="BM892" s="588"/>
      <c r="BN892" s="588"/>
      <c r="BO892" s="563"/>
      <c r="BP892" s="563">
        <f>+BP891+BG892</f>
        <v>53420000</v>
      </c>
      <c r="BQ892" s="561"/>
      <c r="BR892" s="586">
        <f t="shared" si="2531"/>
        <v>158208637</v>
      </c>
      <c r="BS892" s="587"/>
      <c r="BT892" s="587"/>
      <c r="BU892" s="587"/>
      <c r="BV892" s="587"/>
      <c r="BW892" s="500"/>
    </row>
    <row r="893" spans="44:90" x14ac:dyDescent="0.3">
      <c r="AR893" s="500"/>
      <c r="AS893" s="533"/>
      <c r="AT893" s="569" t="s">
        <v>188</v>
      </c>
      <c r="AU893" s="561"/>
      <c r="AV893" s="561"/>
      <c r="AW893" s="561"/>
      <c r="AX893" s="561"/>
      <c r="AY893" s="561"/>
      <c r="AZ893" s="561"/>
      <c r="BA893" s="562">
        <v>17702720</v>
      </c>
      <c r="BB893" s="561"/>
      <c r="BC893" s="562">
        <v>36659557</v>
      </c>
      <c r="BD893" s="561"/>
      <c r="BE893" s="562">
        <f>+BA893+BC893</f>
        <v>54362277</v>
      </c>
      <c r="BF893" s="533"/>
      <c r="BG893" s="563">
        <f>164760000-BP892</f>
        <v>111340000</v>
      </c>
      <c r="BH893" s="563"/>
      <c r="BI893" s="588"/>
      <c r="BJ893" s="588"/>
      <c r="BK893" s="588"/>
      <c r="BL893" s="588"/>
      <c r="BM893" s="588"/>
      <c r="BN893" s="588"/>
      <c r="BO893" s="563"/>
      <c r="BP893" s="563">
        <f>+BP892+BG893</f>
        <v>164760000</v>
      </c>
      <c r="BQ893" s="561"/>
      <c r="BR893" s="586">
        <f t="shared" si="2531"/>
        <v>219122277</v>
      </c>
      <c r="BS893" s="587"/>
      <c r="BT893" s="587"/>
      <c r="BU893" s="587"/>
      <c r="BV893" s="587"/>
      <c r="BW893" s="500"/>
      <c r="CL893" s="1">
        <v>333000000</v>
      </c>
    </row>
    <row r="894" spans="44:90" x14ac:dyDescent="0.3">
      <c r="AR894" s="500"/>
      <c r="AS894" s="533"/>
      <c r="AT894" s="569" t="s">
        <v>189</v>
      </c>
      <c r="AU894" s="561"/>
      <c r="AV894" s="561"/>
      <c r="AW894" s="561"/>
      <c r="AX894" s="561"/>
      <c r="AY894" s="561"/>
      <c r="AZ894" s="561"/>
      <c r="BA894" s="562">
        <f>+BA876</f>
        <v>18127951.649189189</v>
      </c>
      <c r="BB894" s="561"/>
      <c r="BC894" s="562">
        <f>+BC890*BY894</f>
        <v>45167742.416846842</v>
      </c>
      <c r="BD894" s="561"/>
      <c r="BE894" s="562">
        <f>+BA894+BC894</f>
        <v>63295694.066036031</v>
      </c>
      <c r="BF894" s="533"/>
      <c r="BG894" s="563">
        <f>203610000-BP893</f>
        <v>38850000</v>
      </c>
      <c r="BH894" s="563"/>
      <c r="BI894" s="588"/>
      <c r="BJ894" s="588"/>
      <c r="BK894" s="588"/>
      <c r="BL894" s="588"/>
      <c r="BM894" s="588"/>
      <c r="BN894" s="588"/>
      <c r="BO894" s="563"/>
      <c r="BP894" s="563">
        <f>+BP893+BG894</f>
        <v>203610000</v>
      </c>
      <c r="BQ894" s="561"/>
      <c r="BR894" s="586">
        <f t="shared" si="2531"/>
        <v>266905694.06603605</v>
      </c>
      <c r="BS894" s="586"/>
      <c r="BT894" s="586"/>
      <c r="BU894" s="586"/>
      <c r="BV894" s="586"/>
      <c r="BW894" s="500"/>
      <c r="BY894" s="59">
        <f>+BP894/CL893</f>
        <v>0.61144144144144141</v>
      </c>
      <c r="CL894" s="1"/>
    </row>
    <row r="895" spans="44:90" x14ac:dyDescent="0.3">
      <c r="AR895" s="500"/>
      <c r="AS895" s="500"/>
      <c r="AT895" s="500"/>
      <c r="AU895" s="500"/>
      <c r="AV895" s="500"/>
      <c r="AW895" s="500"/>
      <c r="AX895" s="500"/>
      <c r="AY895" s="500"/>
      <c r="AZ895" s="500"/>
      <c r="BA895" s="500"/>
      <c r="BB895" s="500"/>
      <c r="BC895" s="500"/>
      <c r="BD895" s="500"/>
      <c r="BE895" s="500"/>
      <c r="BF895" s="500"/>
      <c r="BG895" s="500"/>
      <c r="BH895" s="500"/>
      <c r="BI895" s="500"/>
      <c r="BJ895" s="500"/>
      <c r="BK895" s="500"/>
      <c r="BL895" s="500"/>
      <c r="BM895" s="500"/>
      <c r="BN895" s="500"/>
      <c r="BO895" s="500"/>
      <c r="BP895" s="500"/>
      <c r="BQ895" s="500"/>
      <c r="BR895" s="500"/>
      <c r="BS895" s="500"/>
      <c r="BT895" s="500"/>
      <c r="BU895" s="500"/>
      <c r="BV895" s="500"/>
      <c r="BW895" s="500"/>
      <c r="CL895" s="59">
        <f>+BR894/CL893</f>
        <v>0.80151860079890702</v>
      </c>
    </row>
    <row r="897" spans="42:90" x14ac:dyDescent="0.3">
      <c r="BA897" s="56">
        <f>+BR893+BA875</f>
        <v>247648687.35081083</v>
      </c>
      <c r="BC897" s="59">
        <f>+BA897/CL893</f>
        <v>0.74368975180423669</v>
      </c>
      <c r="BE897" s="56"/>
      <c r="BG897" s="1">
        <v>202530000</v>
      </c>
      <c r="BP897" s="1">
        <f>+(BP894-BP893)/2</f>
        <v>19425000</v>
      </c>
      <c r="CL897" s="56">
        <f>+CL893-BR893</f>
        <v>113877723</v>
      </c>
    </row>
    <row r="898" spans="42:90" x14ac:dyDescent="0.3">
      <c r="BG898" s="56">
        <f>+BP894-BG897</f>
        <v>1080000</v>
      </c>
      <c r="BP898" s="56">
        <v>1800000</v>
      </c>
    </row>
    <row r="899" spans="42:90" ht="15" thickBot="1" x14ac:dyDescent="0.35">
      <c r="BP899" s="578">
        <f>+BP897-BP898</f>
        <v>17625000</v>
      </c>
    </row>
    <row r="900" spans="42:90" ht="15" thickTop="1" x14ac:dyDescent="0.3">
      <c r="CL900" s="59">
        <f>+BP893/CL893</f>
        <v>0.49477477477477477</v>
      </c>
    </row>
    <row r="902" spans="42:90" x14ac:dyDescent="0.3">
      <c r="BE902" s="500"/>
      <c r="BF902" s="500"/>
      <c r="BG902" s="500"/>
      <c r="BH902" s="500"/>
      <c r="BI902" s="500"/>
      <c r="BJ902" s="500"/>
      <c r="BK902" s="500"/>
      <c r="BL902" s="500"/>
      <c r="BM902" s="500"/>
      <c r="BN902" s="500"/>
      <c r="BO902" s="500"/>
      <c r="BP902" s="500"/>
      <c r="BQ902" s="500"/>
      <c r="BR902" s="500"/>
      <c r="BS902" s="500"/>
      <c r="BT902" s="500"/>
      <c r="BU902" s="500"/>
      <c r="BV902" s="500"/>
      <c r="BW902" s="500"/>
      <c r="BX902" s="500"/>
      <c r="BY902" s="500"/>
    </row>
    <row r="903" spans="42:90" x14ac:dyDescent="0.3">
      <c r="BE903" s="500"/>
      <c r="BF903" s="500"/>
      <c r="BG903" s="500"/>
      <c r="BH903" s="500"/>
      <c r="BI903" s="500"/>
      <c r="BJ903" s="500"/>
      <c r="BK903" s="500"/>
      <c r="BL903" s="500"/>
      <c r="BM903" s="500"/>
      <c r="BN903" s="500"/>
      <c r="BO903" s="500"/>
      <c r="BP903" s="500"/>
      <c r="BQ903" s="500"/>
      <c r="BR903" s="500"/>
      <c r="BS903" s="500"/>
      <c r="BT903" s="500"/>
      <c r="BU903" s="500"/>
      <c r="BV903" s="500"/>
      <c r="BW903" s="500"/>
      <c r="BX903" s="500"/>
      <c r="BY903" s="500"/>
    </row>
    <row r="904" spans="42:90" x14ac:dyDescent="0.3">
      <c r="AP904" s="1">
        <v>1500000</v>
      </c>
      <c r="BE904" s="500"/>
      <c r="BF904" s="500"/>
      <c r="BG904" s="500"/>
      <c r="BH904" s="500"/>
      <c r="BI904" s="500"/>
      <c r="BJ904" s="500"/>
      <c r="BK904" s="500"/>
      <c r="BL904" s="500"/>
      <c r="BM904" s="500"/>
      <c r="BN904" s="500"/>
      <c r="BO904" s="500"/>
      <c r="BP904" s="500"/>
      <c r="BQ904" s="500"/>
      <c r="BR904" s="500"/>
      <c r="BS904" s="500"/>
      <c r="BT904" s="500"/>
      <c r="BU904" s="500"/>
      <c r="BV904" s="500"/>
      <c r="BW904" s="500"/>
      <c r="BX904" s="500"/>
      <c r="BY904" s="500"/>
    </row>
    <row r="905" spans="42:90" x14ac:dyDescent="0.3">
      <c r="AP905">
        <v>7</v>
      </c>
      <c r="BE905" s="500"/>
      <c r="BY905" s="500"/>
      <c r="CL905">
        <v>177090000</v>
      </c>
    </row>
    <row r="906" spans="42:90" x14ac:dyDescent="0.3">
      <c r="AP906" s="1">
        <f>+AP904*AP905</f>
        <v>10500000</v>
      </c>
      <c r="BE906" s="500"/>
      <c r="BY906" s="500"/>
      <c r="CL906" s="231">
        <f>+CL905/CL893</f>
        <v>0.53180180180180181</v>
      </c>
    </row>
    <row r="907" spans="42:90" x14ac:dyDescent="0.3">
      <c r="BE907" s="500"/>
      <c r="BY907" s="500"/>
    </row>
    <row r="908" spans="42:90" x14ac:dyDescent="0.3">
      <c r="BE908" s="500"/>
      <c r="BY908" s="500"/>
    </row>
    <row r="909" spans="42:90" x14ac:dyDescent="0.3">
      <c r="BE909" s="500"/>
      <c r="BY909" s="500"/>
      <c r="CL909" s="56">
        <f>+BR893+27420000</f>
        <v>246542277</v>
      </c>
    </row>
    <row r="910" spans="42:90" x14ac:dyDescent="0.3">
      <c r="BE910" s="500"/>
      <c r="BY910" s="500"/>
    </row>
    <row r="911" spans="42:90" x14ac:dyDescent="0.3">
      <c r="BE911" s="500"/>
      <c r="BY911" s="500"/>
      <c r="CL911" s="59">
        <f>+CL909/CL893</f>
        <v>0.74036719819819818</v>
      </c>
    </row>
    <row r="912" spans="42:90" x14ac:dyDescent="0.3">
      <c r="BE912" s="500"/>
      <c r="BY912" s="500"/>
    </row>
    <row r="913" spans="57:77" x14ac:dyDescent="0.3">
      <c r="BE913" s="500"/>
      <c r="BY913" s="500"/>
    </row>
    <row r="914" spans="57:77" x14ac:dyDescent="0.3">
      <c r="BE914" s="500"/>
      <c r="BY914" s="500"/>
    </row>
    <row r="915" spans="57:77" x14ac:dyDescent="0.3">
      <c r="BE915" s="500"/>
      <c r="BY915" s="500"/>
    </row>
    <row r="916" spans="57:77" x14ac:dyDescent="0.3">
      <c r="BE916" s="500"/>
      <c r="BY916" s="500"/>
    </row>
    <row r="917" spans="57:77" x14ac:dyDescent="0.3">
      <c r="BE917" s="500"/>
      <c r="BY917" s="500"/>
    </row>
    <row r="918" spans="57:77" x14ac:dyDescent="0.3">
      <c r="BE918" s="500"/>
      <c r="BF918" s="500"/>
      <c r="BG918" s="500"/>
      <c r="BH918" s="500"/>
      <c r="BI918" s="500"/>
      <c r="BJ918" s="500"/>
      <c r="BK918" s="500"/>
      <c r="BL918" s="500"/>
      <c r="BM918" s="500"/>
      <c r="BN918" s="500"/>
      <c r="BO918" s="500"/>
      <c r="BP918" s="500"/>
      <c r="BQ918" s="500"/>
      <c r="BR918" s="500"/>
      <c r="BS918" s="500"/>
      <c r="BT918" s="500"/>
      <c r="BU918" s="500"/>
      <c r="BV918" s="500"/>
      <c r="BW918" s="500"/>
      <c r="BX918" s="500"/>
      <c r="BY918" s="500"/>
    </row>
    <row r="919" spans="57:77" x14ac:dyDescent="0.3">
      <c r="BE919" s="500"/>
      <c r="BF919" s="500"/>
      <c r="BG919" s="500"/>
      <c r="BH919" s="500"/>
      <c r="BI919" s="500"/>
      <c r="BJ919" s="500"/>
      <c r="BK919" s="500"/>
      <c r="BL919" s="500"/>
      <c r="BM919" s="500"/>
      <c r="BN919" s="500"/>
      <c r="BO919" s="500"/>
      <c r="BP919" s="500"/>
      <c r="BQ919" s="500"/>
      <c r="BR919" s="500"/>
      <c r="BS919" s="500"/>
      <c r="BT919" s="500"/>
      <c r="BU919" s="500"/>
      <c r="BV919" s="500"/>
      <c r="BW919" s="500"/>
      <c r="BX919" s="500"/>
      <c r="BY919" s="500"/>
    </row>
    <row r="920" spans="57:77" x14ac:dyDescent="0.3">
      <c r="BE920" s="500"/>
      <c r="BF920" s="500"/>
      <c r="BG920" s="500"/>
      <c r="BH920" s="500"/>
      <c r="BI920" s="500"/>
      <c r="BJ920" s="500"/>
      <c r="BK920" s="500"/>
      <c r="BL920" s="500"/>
      <c r="BM920" s="500"/>
      <c r="BN920" s="500"/>
      <c r="BO920" s="500"/>
      <c r="BP920" s="500"/>
      <c r="BQ920" s="500"/>
      <c r="BR920" s="500"/>
      <c r="BS920" s="500"/>
      <c r="BT920" s="500"/>
      <c r="BU920" s="500"/>
      <c r="BV920" s="500"/>
      <c r="BW920" s="500"/>
      <c r="BX920" s="500"/>
      <c r="BY920" s="500"/>
    </row>
    <row r="921" spans="57:77" x14ac:dyDescent="0.3">
      <c r="BE921" s="500"/>
      <c r="BF921" s="500"/>
      <c r="BG921" s="500"/>
      <c r="BH921" s="500"/>
      <c r="BI921" s="500"/>
      <c r="BJ921" s="500"/>
      <c r="BK921" s="500"/>
      <c r="BL921" s="500"/>
      <c r="BM921" s="500"/>
      <c r="BN921" s="500"/>
      <c r="BO921" s="500"/>
      <c r="BP921" s="500"/>
      <c r="BQ921" s="500"/>
      <c r="BR921" s="500"/>
      <c r="BS921" s="500"/>
      <c r="BT921" s="500"/>
      <c r="BU921" s="500"/>
      <c r="BV921" s="500"/>
      <c r="BW921" s="500"/>
      <c r="BX921" s="500"/>
      <c r="BY921" s="500"/>
    </row>
    <row r="922" spans="57:77" x14ac:dyDescent="0.3">
      <c r="BE922" s="500"/>
      <c r="BF922" s="500"/>
      <c r="BG922" s="500"/>
      <c r="BH922" s="500"/>
      <c r="BI922" s="500"/>
      <c r="BJ922" s="500"/>
      <c r="BK922" s="500"/>
      <c r="BL922" s="500"/>
      <c r="BM922" s="500"/>
      <c r="BN922" s="500"/>
      <c r="BO922" s="500"/>
      <c r="BP922" s="500"/>
      <c r="BQ922" s="500"/>
      <c r="BR922" s="500"/>
      <c r="BS922" s="500"/>
      <c r="BT922" s="500"/>
      <c r="BU922" s="500"/>
      <c r="BV922" s="500"/>
      <c r="BW922" s="500"/>
      <c r="BX922" s="500"/>
      <c r="BY922" s="500"/>
    </row>
    <row r="923" spans="57:77" x14ac:dyDescent="0.3">
      <c r="BE923" s="500"/>
      <c r="BF923" s="500"/>
      <c r="BG923" s="500"/>
      <c r="BH923" s="500"/>
      <c r="BI923" s="500"/>
      <c r="BJ923" s="500"/>
      <c r="BK923" s="500"/>
      <c r="BL923" s="500"/>
      <c r="BM923" s="500"/>
      <c r="BN923" s="500"/>
      <c r="BO923" s="500"/>
      <c r="BP923" s="500"/>
      <c r="BQ923" s="500"/>
      <c r="BR923" s="500"/>
      <c r="BS923" s="500"/>
      <c r="BT923" s="500"/>
      <c r="BU923" s="500"/>
      <c r="BV923" s="500"/>
      <c r="BW923" s="500"/>
      <c r="BX923" s="500"/>
      <c r="BY923" s="500"/>
    </row>
    <row r="924" spans="57:77" x14ac:dyDescent="0.3">
      <c r="BE924" s="500"/>
      <c r="BF924" s="500"/>
      <c r="BG924" s="500"/>
      <c r="BH924" s="500"/>
      <c r="BI924" s="500"/>
      <c r="BJ924" s="500"/>
      <c r="BK924" s="500"/>
      <c r="BL924" s="500"/>
      <c r="BM924" s="500"/>
      <c r="BN924" s="500"/>
      <c r="BO924" s="500"/>
      <c r="BP924" s="500"/>
      <c r="BQ924" s="500"/>
      <c r="BR924" s="500"/>
      <c r="BS924" s="500"/>
      <c r="BT924" s="500"/>
      <c r="BU924" s="500"/>
      <c r="BV924" s="500"/>
      <c r="BW924" s="500"/>
      <c r="BX924" s="500"/>
      <c r="BY924" s="500"/>
    </row>
    <row r="925" spans="57:77" x14ac:dyDescent="0.3">
      <c r="BE925" s="500"/>
      <c r="BF925" s="500"/>
      <c r="BG925" s="500"/>
      <c r="BH925" s="500"/>
      <c r="BI925" s="500"/>
      <c r="BJ925" s="500"/>
      <c r="BK925" s="500"/>
      <c r="BL925" s="500"/>
      <c r="BM925" s="500"/>
      <c r="BN925" s="500"/>
      <c r="BO925" s="500"/>
      <c r="BP925" s="500"/>
      <c r="BQ925" s="500"/>
      <c r="BR925" s="500"/>
      <c r="BS925" s="500"/>
      <c r="BT925" s="500"/>
      <c r="BU925" s="500"/>
      <c r="BV925" s="500"/>
      <c r="BW925" s="500"/>
      <c r="BX925" s="500"/>
      <c r="BY925" s="500"/>
    </row>
  </sheetData>
  <mergeCells count="60">
    <mergeCell ref="BR894:BV894"/>
    <mergeCell ref="AV858:AY858"/>
    <mergeCell ref="BE865:BE866"/>
    <mergeCell ref="AV841:AX841"/>
    <mergeCell ref="BR886:BV887"/>
    <mergeCell ref="BR888:BV888"/>
    <mergeCell ref="AT868:AX868"/>
    <mergeCell ref="AT872:AZ872"/>
    <mergeCell ref="AT866:AY866"/>
    <mergeCell ref="AT869:AZ869"/>
    <mergeCell ref="AT885:BV885"/>
    <mergeCell ref="BG865:BG866"/>
    <mergeCell ref="AT867:AX867"/>
    <mergeCell ref="BP879:BT879"/>
    <mergeCell ref="BI893:BN893"/>
    <mergeCell ref="BR889:BV889"/>
    <mergeCell ref="AK798:AN798"/>
    <mergeCell ref="AS864:BH864"/>
    <mergeCell ref="H826:J826"/>
    <mergeCell ref="AK803:AN803"/>
    <mergeCell ref="BI894:BN894"/>
    <mergeCell ref="AT889:AX889"/>
    <mergeCell ref="AT890:AX890"/>
    <mergeCell ref="AT891:AZ891"/>
    <mergeCell ref="BA886:BE886"/>
    <mergeCell ref="BG886:BP886"/>
    <mergeCell ref="BI888:BN888"/>
    <mergeCell ref="BI887:BN887"/>
    <mergeCell ref="AK794:AN794"/>
    <mergeCell ref="AK804:AN804"/>
    <mergeCell ref="AV853:AX853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793:AV793"/>
    <mergeCell ref="AK795:AN795"/>
    <mergeCell ref="AK796:AN796"/>
    <mergeCell ref="AK797:AN797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890:BV890"/>
    <mergeCell ref="BR891:BV891"/>
    <mergeCell ref="BR893:BV893"/>
    <mergeCell ref="BI892:BN892"/>
    <mergeCell ref="BR892:BV892"/>
    <mergeCell ref="BI891:BN891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799:AP801 AR799:AR80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794"/>
  <sheetViews>
    <sheetView topLeftCell="A749" workbookViewId="0">
      <selection activeCell="C776" sqref="C776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+K782</f>
        <v>8120340</v>
      </c>
      <c r="AG16" s="187"/>
      <c r="AH16" s="201">
        <f>+AJ31</f>
        <v>25497.976881943643</v>
      </c>
      <c r="AI16" s="201"/>
      <c r="AJ16" s="202">
        <f>+S782</f>
        <v>112441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1738231</v>
      </c>
      <c r="AG17" s="188"/>
      <c r="AH17" s="149">
        <v>25219</v>
      </c>
      <c r="AI17" s="201"/>
      <c r="AJ17" s="148">
        <v>20222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2808171</v>
      </c>
      <c r="AG18" s="188"/>
      <c r="AH18" s="149">
        <v>21935</v>
      </c>
      <c r="AI18" s="201"/>
      <c r="AJ18" s="148">
        <v>44608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12666742</v>
      </c>
      <c r="AG19" s="188"/>
      <c r="AH19" s="188"/>
      <c r="AI19" s="188"/>
      <c r="AJ19" s="206">
        <f>SUM(AJ16:AJ18)</f>
        <v>177271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Table'!H780</f>
        <v>0.17491250882313286</v>
      </c>
      <c r="AG21" s="188"/>
      <c r="AH21" s="188"/>
      <c r="AI21" s="188"/>
      <c r="AJ21" s="208">
        <f>+AJ19/'Main Table'!AA780</f>
        <v>0.19909678607689335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+E782</f>
        <v>5123612</v>
      </c>
      <c r="AE27" s="155"/>
      <c r="AF27" s="186">
        <v>26338</v>
      </c>
      <c r="AG27" s="155"/>
      <c r="AH27" s="177">
        <f>+AD27/AD$31</f>
        <v>0.51971142673720161</v>
      </c>
      <c r="AI27" s="177"/>
      <c r="AJ27" s="155">
        <f>+AF27*AH27</f>
        <v>13688.159557404417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+G782</f>
        <v>2244918</v>
      </c>
      <c r="AE28" s="155"/>
      <c r="AF28" s="186">
        <v>25274</v>
      </c>
      <c r="AG28" s="155"/>
      <c r="AH28" s="177">
        <f>+AD28/AD$31</f>
        <v>0.22771231246394635</v>
      </c>
      <c r="AI28" s="177"/>
      <c r="AJ28" s="155">
        <f>+AF28*AH28</f>
        <v>5755.2009852137799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+I782</f>
        <v>751810</v>
      </c>
      <c r="AE29" s="155"/>
      <c r="AF29" s="186">
        <v>21087</v>
      </c>
      <c r="AG29" s="155"/>
      <c r="AH29" s="177">
        <f>+AD29/AD$31</f>
        <v>7.6259530919846288E-2</v>
      </c>
      <c r="AI29" s="177"/>
      <c r="AJ29" s="155">
        <f>+AF29*AH29</f>
        <v>1608.0847285067987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1738231</v>
      </c>
      <c r="AE30" s="237"/>
      <c r="AF30" s="155">
        <f>+AH17</f>
        <v>25219</v>
      </c>
      <c r="AG30" s="237"/>
      <c r="AH30" s="177">
        <f>+AD30/AD$31</f>
        <v>0.17631672987900579</v>
      </c>
      <c r="AI30" s="237"/>
      <c r="AJ30" s="155">
        <f>+AF30*AH30</f>
        <v>4446.5316108186471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9858571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25497.976881943643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Table'!AA780</f>
        <v>890376</v>
      </c>
      <c r="AJ49" s="56">
        <f>+AJ19</f>
        <v>177271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177271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713105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299504.09999999998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413600.9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0.46452386407540186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780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76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779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3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3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3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3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3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3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3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3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3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3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3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3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3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3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3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3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3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3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3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3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3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3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3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3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3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3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3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3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3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3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3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3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3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3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3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3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3">
      <c r="C777" s="158">
        <f t="shared" si="244"/>
        <v>44676</v>
      </c>
      <c r="E777" s="241"/>
      <c r="F777" s="7"/>
      <c r="G777" s="7"/>
      <c r="H777" s="581"/>
      <c r="I777" s="7"/>
      <c r="J777" s="244"/>
      <c r="K777" s="7"/>
      <c r="L777" s="6"/>
      <c r="M777" s="438"/>
      <c r="N777" s="29"/>
      <c r="O777" s="29"/>
      <c r="P777" s="29"/>
      <c r="Q777" s="332"/>
      <c r="R777" s="6"/>
      <c r="S777" s="7"/>
      <c r="T777" s="6"/>
      <c r="U777" s="243"/>
      <c r="Y777" s="56"/>
    </row>
    <row r="778" spans="3:25" x14ac:dyDescent="0.3">
      <c r="C778" s="158">
        <f t="shared" si="244"/>
        <v>44677</v>
      </c>
      <c r="E778" s="241"/>
      <c r="F778" s="7"/>
      <c r="G778" s="7"/>
      <c r="H778" s="581"/>
      <c r="I778" s="7"/>
      <c r="J778" s="244"/>
      <c r="K778" s="7"/>
      <c r="L778" s="6"/>
      <c r="M778" s="438"/>
      <c r="N778" s="29"/>
      <c r="O778" s="29"/>
      <c r="P778" s="29"/>
      <c r="Q778" s="332"/>
      <c r="R778" s="6"/>
      <c r="S778" s="7"/>
      <c r="T778" s="6"/>
      <c r="U778" s="243"/>
      <c r="Y778" s="56"/>
    </row>
    <row r="779" spans="3:25" x14ac:dyDescent="0.3">
      <c r="C779" s="158">
        <f t="shared" si="244"/>
        <v>44678</v>
      </c>
      <c r="E779" s="241"/>
      <c r="F779" s="7"/>
      <c r="G779" s="7"/>
      <c r="H779" s="7"/>
      <c r="I779" s="7"/>
      <c r="J779" s="244"/>
      <c r="K779" s="7"/>
      <c r="L779" s="6"/>
      <c r="M779" s="438"/>
      <c r="N779" s="29"/>
      <c r="O779" s="29"/>
      <c r="P779" s="29"/>
      <c r="Q779" s="332"/>
      <c r="R779" s="6"/>
      <c r="S779" s="7"/>
      <c r="T779" s="6"/>
      <c r="U779" s="243"/>
      <c r="Y779" s="56"/>
    </row>
    <row r="780" spans="3:25" ht="15" thickBot="1" x14ac:dyDescent="0.35">
      <c r="C780" s="157">
        <f t="shared" si="93"/>
        <v>44679</v>
      </c>
      <c r="E780" s="245"/>
      <c r="F780" s="246"/>
      <c r="G780" s="246"/>
      <c r="H780" s="246"/>
      <c r="I780" s="246"/>
      <c r="J780" s="246"/>
      <c r="K780" s="246"/>
      <c r="L780" s="247"/>
      <c r="M780" s="248"/>
      <c r="N780" s="248"/>
      <c r="O780" s="248"/>
      <c r="P780" s="248"/>
      <c r="Q780" s="331"/>
      <c r="R780" s="247"/>
      <c r="S780" s="247"/>
      <c r="T780" s="247"/>
      <c r="U780" s="249"/>
      <c r="W780">
        <f>+W405+1</f>
        <v>396</v>
      </c>
      <c r="Y780" s="59"/>
    </row>
    <row r="781" spans="3:25" x14ac:dyDescent="0.3">
      <c r="E781" s="56"/>
      <c r="F781" s="1"/>
      <c r="G781" s="56"/>
      <c r="H781" s="56"/>
      <c r="I781" s="56"/>
      <c r="J781" s="1"/>
      <c r="K781" s="56"/>
      <c r="S781" s="56"/>
    </row>
    <row r="782" spans="3:25" x14ac:dyDescent="0.3">
      <c r="C782" s="166" t="s">
        <v>73</v>
      </c>
      <c r="E782" s="56">
        <f>+E776</f>
        <v>5123612</v>
      </c>
      <c r="F782" s="56"/>
      <c r="G782" s="56">
        <f t="shared" ref="G782:U782" si="410">+G776</f>
        <v>2244918</v>
      </c>
      <c r="H782" s="56">
        <f t="shared" si="410"/>
        <v>0</v>
      </c>
      <c r="I782" s="56">
        <f t="shared" si="410"/>
        <v>751810</v>
      </c>
      <c r="J782" s="56">
        <f t="shared" si="410"/>
        <v>0</v>
      </c>
      <c r="K782" s="56">
        <f t="shared" si="410"/>
        <v>8120340</v>
      </c>
      <c r="L782" s="56">
        <f t="shared" si="410"/>
        <v>0</v>
      </c>
      <c r="M782" s="56">
        <f t="shared" si="410"/>
        <v>8.2589328906548592E-4</v>
      </c>
      <c r="N782" s="56">
        <f t="shared" si="410"/>
        <v>0</v>
      </c>
      <c r="O782" s="56">
        <f t="shared" si="410"/>
        <v>0</v>
      </c>
      <c r="P782" s="56">
        <f t="shared" si="410"/>
        <v>0</v>
      </c>
      <c r="Q782" s="56">
        <f t="shared" si="410"/>
        <v>6701</v>
      </c>
      <c r="R782" s="56">
        <f t="shared" si="410"/>
        <v>0</v>
      </c>
      <c r="S782" s="56">
        <f t="shared" si="410"/>
        <v>112441</v>
      </c>
      <c r="T782" s="56">
        <f t="shared" si="410"/>
        <v>0</v>
      </c>
      <c r="U782" s="56">
        <f t="shared" si="410"/>
        <v>2.402125115017657E-2</v>
      </c>
      <c r="V782" s="56">
        <f>+V259</f>
        <v>0</v>
      </c>
    </row>
    <row r="783" spans="3:25" x14ac:dyDescent="0.3">
      <c r="E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</row>
    <row r="784" spans="3:25" x14ac:dyDescent="0.3">
      <c r="E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3:41" x14ac:dyDescent="0.3">
      <c r="C785" s="111"/>
      <c r="D785" s="112"/>
      <c r="E785" s="349"/>
      <c r="F785" s="10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</row>
    <row r="786" spans="3:41" x14ac:dyDescent="0.3">
      <c r="E786" s="56"/>
      <c r="K786" s="56"/>
      <c r="Q786" s="56"/>
    </row>
    <row r="787" spans="3:41" x14ac:dyDescent="0.3">
      <c r="D787" s="549" t="s">
        <v>26</v>
      </c>
      <c r="E787" t="s">
        <v>158</v>
      </c>
      <c r="K787" s="549"/>
      <c r="Q787" s="56"/>
      <c r="S787" s="59"/>
    </row>
    <row r="789" spans="3:41" x14ac:dyDescent="0.3">
      <c r="U789" s="549"/>
    </row>
    <row r="790" spans="3:41" x14ac:dyDescent="0.3">
      <c r="AO790" s="1">
        <v>3797000</v>
      </c>
    </row>
    <row r="791" spans="3:41" x14ac:dyDescent="0.3">
      <c r="C791" s="1"/>
    </row>
    <row r="792" spans="3:41" x14ac:dyDescent="0.3">
      <c r="C792" s="1"/>
      <c r="AO792" s="1">
        <v>30000</v>
      </c>
    </row>
    <row r="793" spans="3:41" x14ac:dyDescent="0.3">
      <c r="C793" s="59"/>
    </row>
    <row r="794" spans="3:41" x14ac:dyDescent="0.3">
      <c r="AO794" s="235">
        <f>+AO792/AO790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770"/>
  <sheetViews>
    <sheetView tabSelected="1" topLeftCell="A716" workbookViewId="0">
      <selection activeCell="AK728" sqref="AK728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4.089973281076415E-3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Table'!H765</f>
        <v>72122828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Table'!AA780</f>
        <v>890376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1426</v>
      </c>
      <c r="J22" s="116"/>
      <c r="K22" s="127"/>
      <c r="L22" s="238">
        <v>1465</v>
      </c>
      <c r="M22" s="127"/>
      <c r="N22" s="147">
        <f>+(I22-L22)/I22</f>
        <v>-2.7349228611500701E-2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71231026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Table'!AP780</f>
        <v>80465351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-9234325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80465351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71231026</v>
      </c>
      <c r="J27" s="116"/>
      <c r="K27" s="733">
        <v>71188570</v>
      </c>
      <c r="L27" s="733"/>
      <c r="M27" s="127"/>
      <c r="N27" s="137">
        <f>+I27-K27</f>
        <v>42456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0.9836150024770226</v>
      </c>
      <c r="J28" s="127"/>
      <c r="K28" s="127"/>
      <c r="L28" s="127"/>
      <c r="M28" s="98"/>
      <c r="N28" s="463">
        <f>+N27/K27</f>
        <v>5.9638787518839049E-4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Table'!H780</f>
        <v>72417588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71231026</v>
      </c>
      <c r="J34" s="706"/>
      <c r="K34" s="22"/>
      <c r="L34" s="25">
        <f>+I34/$I$32</f>
        <v>0.9836150024770226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890376</v>
      </c>
      <c r="J35" s="713"/>
      <c r="K35" s="22"/>
      <c r="L35" s="25">
        <f>+I35/$I$32</f>
        <v>1.2295024241901015E-2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296186</v>
      </c>
      <c r="J36" s="708"/>
      <c r="K36" s="259"/>
      <c r="L36" s="234">
        <f>+I36/$I$32</f>
        <v>4.089973281076415E-3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Table'!AP798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Table'!AP839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4.089973281076415E-3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4.089973281076415E-3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4.089973281076415E-3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4.089973281076415E-3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3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3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3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3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3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3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3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3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3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3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3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3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3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3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3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3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3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3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3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3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3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3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3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3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3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3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3">
      <c r="O725" s="98"/>
      <c r="T725" s="250"/>
      <c r="U725" s="252">
        <f t="shared" ref="U725:U734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3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3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3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3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3">
      <c r="O730" s="98"/>
      <c r="T730" s="250"/>
      <c r="U730" s="573">
        <f t="shared" si="125"/>
        <v>44675</v>
      </c>
      <c r="V730" s="6"/>
      <c r="W730" s="580">
        <f>+I$36</f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3">
      <c r="O731" s="98"/>
      <c r="T731" s="250"/>
      <c r="U731" s="252">
        <f t="shared" si="125"/>
        <v>44676</v>
      </c>
      <c r="V731" s="6"/>
      <c r="W731" s="253"/>
      <c r="X731" s="6"/>
      <c r="Y731" s="44"/>
      <c r="Z731" s="6"/>
      <c r="AA731" s="254"/>
      <c r="AB731" s="6"/>
      <c r="AC731" s="258"/>
      <c r="AD731" s="251"/>
    </row>
    <row r="732" spans="15:30" x14ac:dyDescent="0.3">
      <c r="O732" s="98"/>
      <c r="T732" s="250"/>
      <c r="U732" s="252">
        <f t="shared" si="125"/>
        <v>44677</v>
      </c>
      <c r="V732" s="6"/>
      <c r="W732" s="253"/>
      <c r="X732" s="6"/>
      <c r="Y732" s="44"/>
      <c r="Z732" s="6"/>
      <c r="AA732" s="254"/>
      <c r="AB732" s="6"/>
      <c r="AC732" s="258"/>
      <c r="AD732" s="251"/>
    </row>
    <row r="733" spans="15:30" x14ac:dyDescent="0.3">
      <c r="O733" s="98"/>
      <c r="T733" s="250"/>
      <c r="U733" s="252">
        <f t="shared" si="125"/>
        <v>44678</v>
      </c>
      <c r="V733" s="6"/>
      <c r="W733" s="253"/>
      <c r="X733" s="6"/>
      <c r="Y733" s="44"/>
      <c r="Z733" s="6"/>
      <c r="AA733" s="254"/>
      <c r="AB733" s="6"/>
      <c r="AC733" s="258"/>
      <c r="AD733" s="251"/>
    </row>
    <row r="734" spans="15:30" ht="15" thickBot="1" x14ac:dyDescent="0.35">
      <c r="O734" s="98"/>
      <c r="T734" s="255"/>
      <c r="U734" s="350">
        <f t="shared" si="125"/>
        <v>44679</v>
      </c>
      <c r="V734" s="247"/>
      <c r="W734" s="351"/>
      <c r="X734" s="247"/>
      <c r="Y734" s="256"/>
      <c r="Z734" s="247"/>
      <c r="AA734" s="352"/>
      <c r="AB734" s="247"/>
      <c r="AC734" s="353"/>
      <c r="AD734" s="257"/>
    </row>
    <row r="735" spans="15:30" x14ac:dyDescent="0.3">
      <c r="O735" s="98"/>
    </row>
    <row r="736" spans="15:30" x14ac:dyDescent="0.3">
      <c r="O736" s="98"/>
      <c r="P736" s="57"/>
      <c r="Q736" s="57"/>
      <c r="R736" s="57"/>
      <c r="W736" s="56"/>
    </row>
    <row r="737" spans="4:36" x14ac:dyDescent="0.3">
      <c r="O737" s="98"/>
    </row>
    <row r="738" spans="4:36" ht="15" thickBot="1" x14ac:dyDescent="0.35">
      <c r="O738" s="98"/>
    </row>
    <row r="739" spans="4:36" ht="15.6" thickTop="1" thickBot="1" x14ac:dyDescent="0.35">
      <c r="Q739" s="441"/>
      <c r="R739" s="442"/>
      <c r="S739" s="442"/>
      <c r="T739" s="442"/>
      <c r="U739" s="442"/>
      <c r="V739" s="442"/>
      <c r="W739" s="442"/>
      <c r="X739" s="442"/>
      <c r="Y739" s="442"/>
      <c r="Z739" s="442"/>
      <c r="AA739" s="442"/>
      <c r="AB739" s="443"/>
    </row>
    <row r="740" spans="4:36" ht="15" thickBot="1" x14ac:dyDescent="0.35">
      <c r="E740" s="674" t="s">
        <v>106</v>
      </c>
      <c r="F740" s="675"/>
      <c r="G740" s="675"/>
      <c r="H740" s="675"/>
      <c r="I740" s="675"/>
      <c r="J740" s="675"/>
      <c r="K740" s="675"/>
      <c r="L740" s="675"/>
      <c r="M740" s="676"/>
      <c r="Q740" s="444"/>
      <c r="R740" s="6"/>
      <c r="S740" s="6"/>
      <c r="T740" s="6"/>
      <c r="U740" s="5" t="s">
        <v>132</v>
      </c>
      <c r="V740" s="5"/>
      <c r="W740" s="5"/>
      <c r="X740" s="5"/>
      <c r="Y740" s="5"/>
      <c r="Z740" s="5"/>
      <c r="AA740" s="5" t="s">
        <v>28</v>
      </c>
      <c r="AB740" s="445"/>
    </row>
    <row r="741" spans="4:36" x14ac:dyDescent="0.3">
      <c r="E741" s="395"/>
      <c r="F741" s="396" t="s">
        <v>107</v>
      </c>
      <c r="G741" s="396"/>
      <c r="H741" s="396"/>
      <c r="I741" s="677">
        <v>21477737</v>
      </c>
      <c r="J741" s="677"/>
      <c r="K741" s="677"/>
      <c r="L741" s="677"/>
      <c r="M741" s="397"/>
      <c r="Q741" s="444"/>
      <c r="R741" s="437" t="s">
        <v>134</v>
      </c>
      <c r="S741" s="6"/>
      <c r="T741" s="6"/>
      <c r="U741" s="437" t="s">
        <v>133</v>
      </c>
      <c r="V741" s="5"/>
      <c r="W741" s="437" t="s">
        <v>20</v>
      </c>
      <c r="X741" s="5"/>
      <c r="Y741" s="437" t="s">
        <v>4</v>
      </c>
      <c r="Z741" s="5"/>
      <c r="AA741" s="446" t="s">
        <v>131</v>
      </c>
      <c r="AB741" s="445"/>
    </row>
    <row r="742" spans="4:36" x14ac:dyDescent="0.3">
      <c r="E742" s="395"/>
      <c r="F742" s="396" t="s">
        <v>97</v>
      </c>
      <c r="G742" s="396"/>
      <c r="H742" s="396"/>
      <c r="I742" s="396"/>
      <c r="J742" s="396"/>
      <c r="K742" s="396"/>
      <c r="L742" s="398">
        <f>+I754/I741</f>
        <v>4.5847474526762295E-4</v>
      </c>
      <c r="M742" s="397"/>
      <c r="Q742" s="444"/>
      <c r="R742" s="6" t="s">
        <v>121</v>
      </c>
      <c r="S742" s="6"/>
      <c r="T742" s="6"/>
      <c r="U742" s="7">
        <v>2003</v>
      </c>
      <c r="V742" s="6"/>
      <c r="W742" s="7">
        <v>389666</v>
      </c>
      <c r="X742" s="6"/>
      <c r="Y742" s="7">
        <v>31257</v>
      </c>
      <c r="Z742" s="6"/>
      <c r="AA742" s="253">
        <f>+AJ742</f>
        <v>19500</v>
      </c>
      <c r="AB742" s="445"/>
      <c r="AJ742" s="1">
        <v>19500</v>
      </c>
    </row>
    <row r="743" spans="4:36" x14ac:dyDescent="0.3">
      <c r="E743" s="395"/>
      <c r="F743" s="678" t="s">
        <v>95</v>
      </c>
      <c r="G743" s="678"/>
      <c r="H743" s="396"/>
      <c r="I743" s="396"/>
      <c r="J743" s="396"/>
      <c r="K743" s="396"/>
      <c r="L743" s="399">
        <f>+I754/(I741/100000)</f>
        <v>45.847474526762298</v>
      </c>
      <c r="M743" s="397"/>
      <c r="Q743" s="444"/>
      <c r="R743" s="6" t="s">
        <v>122</v>
      </c>
      <c r="S743" s="6"/>
      <c r="T743" s="6"/>
      <c r="U743" s="7">
        <v>1913</v>
      </c>
      <c r="V743" s="6"/>
      <c r="W743" s="7">
        <v>169892</v>
      </c>
      <c r="X743" s="6"/>
      <c r="Y743" s="7">
        <v>13076</v>
      </c>
      <c r="Z743" s="6"/>
      <c r="AA743" s="253">
        <f t="shared" ref="AA743:AA751" si="132">+AJ743</f>
        <v>8900</v>
      </c>
      <c r="AB743" s="445"/>
      <c r="AJ743" s="1">
        <v>8900</v>
      </c>
    </row>
    <row r="744" spans="4:36" x14ac:dyDescent="0.3">
      <c r="E744" s="395"/>
      <c r="F744" s="400"/>
      <c r="G744" s="400"/>
      <c r="H744" s="396"/>
      <c r="I744" s="396"/>
      <c r="J744" s="396"/>
      <c r="K744" s="396"/>
      <c r="L744" s="399"/>
      <c r="M744" s="397"/>
      <c r="Q744" s="444"/>
      <c r="R744" s="6" t="s">
        <v>123</v>
      </c>
      <c r="S744" s="6"/>
      <c r="T744" s="6"/>
      <c r="U744" s="7">
        <v>1568</v>
      </c>
      <c r="V744" s="6"/>
      <c r="W744" s="7">
        <v>16606</v>
      </c>
      <c r="X744" s="6"/>
      <c r="Y744" s="7">
        <v>912</v>
      </c>
      <c r="Z744" s="6"/>
      <c r="AA744" s="253">
        <f t="shared" si="132"/>
        <v>1100</v>
      </c>
      <c r="AB744" s="445"/>
      <c r="AJ744" s="1">
        <v>1100</v>
      </c>
    </row>
    <row r="745" spans="4:36" x14ac:dyDescent="0.3">
      <c r="E745" s="395"/>
      <c r="F745" s="400" t="s">
        <v>108</v>
      </c>
      <c r="G745" s="400"/>
      <c r="H745" s="678" t="s">
        <v>109</v>
      </c>
      <c r="I745" s="678"/>
      <c r="J745" s="396"/>
      <c r="K745" s="396"/>
      <c r="L745" s="399"/>
      <c r="M745" s="397"/>
      <c r="Q745" s="444"/>
      <c r="R745" s="6" t="s">
        <v>56</v>
      </c>
      <c r="S745" s="6"/>
      <c r="T745" s="6"/>
      <c r="U745" s="7">
        <v>1561</v>
      </c>
      <c r="V745" s="6"/>
      <c r="W745" s="7">
        <v>107611</v>
      </c>
      <c r="X745" s="6"/>
      <c r="Y745" s="7">
        <v>7937</v>
      </c>
      <c r="Z745" s="6"/>
      <c r="AA745" s="253">
        <f t="shared" si="132"/>
        <v>7000</v>
      </c>
      <c r="AB745" s="445"/>
      <c r="AJ745" s="1">
        <v>7000</v>
      </c>
    </row>
    <row r="746" spans="4:36" ht="15" thickBot="1" x14ac:dyDescent="0.35">
      <c r="E746" s="401"/>
      <c r="F746" s="402"/>
      <c r="G746" s="402"/>
      <c r="H746" s="402"/>
      <c r="I746" s="402"/>
      <c r="J746" s="402"/>
      <c r="K746" s="402"/>
      <c r="L746" s="402"/>
      <c r="M746" s="403"/>
      <c r="Q746" s="444"/>
      <c r="R746" s="6" t="s">
        <v>128</v>
      </c>
      <c r="S746" s="6"/>
      <c r="T746" s="6"/>
      <c r="U746" s="7">
        <v>1435</v>
      </c>
      <c r="V746" s="6"/>
      <c r="W746" s="7">
        <v>10128</v>
      </c>
      <c r="X746" s="6"/>
      <c r="Y746" s="7">
        <v>541</v>
      </c>
      <c r="Z746" s="6"/>
      <c r="AA746" s="253">
        <f t="shared" si="132"/>
        <v>700</v>
      </c>
      <c r="AB746" s="445"/>
      <c r="AJ746" s="1">
        <v>700</v>
      </c>
    </row>
    <row r="747" spans="4:36" x14ac:dyDescent="0.3">
      <c r="Q747" s="444"/>
      <c r="R747" s="6" t="s">
        <v>124</v>
      </c>
      <c r="S747" s="6"/>
      <c r="T747" s="6"/>
      <c r="U747" s="7">
        <v>1288</v>
      </c>
      <c r="V747" s="6"/>
      <c r="W747" s="7">
        <v>45913</v>
      </c>
      <c r="X747" s="6"/>
      <c r="Y747" s="7">
        <v>4287</v>
      </c>
      <c r="Z747" s="6"/>
      <c r="AA747" s="253">
        <f t="shared" si="132"/>
        <v>3600</v>
      </c>
      <c r="AB747" s="445"/>
      <c r="AJ747" s="1">
        <v>3600</v>
      </c>
    </row>
    <row r="748" spans="4:36" ht="15" thickBot="1" x14ac:dyDescent="0.35">
      <c r="D748" s="78"/>
      <c r="E748" s="139"/>
      <c r="F748" s="139"/>
      <c r="G748" s="139"/>
      <c r="H748" s="139"/>
      <c r="I748" s="310"/>
      <c r="J748" s="78"/>
      <c r="K748" s="98"/>
      <c r="L748" s="98"/>
      <c r="M748" s="98"/>
      <c r="N748" s="98"/>
      <c r="Q748" s="444"/>
      <c r="R748" s="6" t="s">
        <v>129</v>
      </c>
      <c r="S748" s="6"/>
      <c r="T748" s="6"/>
      <c r="U748" s="7">
        <v>1129</v>
      </c>
      <c r="V748" s="6"/>
      <c r="W748" s="7">
        <v>52477</v>
      </c>
      <c r="X748" s="6"/>
      <c r="Y748" s="7">
        <v>3152</v>
      </c>
      <c r="Z748" s="6"/>
      <c r="AA748" s="253">
        <f t="shared" si="132"/>
        <v>4600</v>
      </c>
      <c r="AB748" s="445"/>
      <c r="AJ748" s="1">
        <v>4600</v>
      </c>
    </row>
    <row r="749" spans="4:36" ht="16.2" thickBot="1" x14ac:dyDescent="0.35">
      <c r="D749" s="381"/>
      <c r="E749" s="679" t="s">
        <v>119</v>
      </c>
      <c r="F749" s="680"/>
      <c r="G749" s="680"/>
      <c r="H749" s="680"/>
      <c r="I749" s="680"/>
      <c r="J749" s="681"/>
      <c r="K749" s="382"/>
      <c r="L749" s="394" t="s">
        <v>10</v>
      </c>
      <c r="M749" s="383"/>
      <c r="N749" s="98"/>
      <c r="Q749" s="444"/>
      <c r="R749" s="6" t="s">
        <v>125</v>
      </c>
      <c r="S749" s="6"/>
      <c r="T749" s="6"/>
      <c r="U749" s="7">
        <v>1118</v>
      </c>
      <c r="V749" s="6"/>
      <c r="W749" s="7">
        <v>10889</v>
      </c>
      <c r="X749" s="6"/>
      <c r="Y749" s="7">
        <v>505</v>
      </c>
      <c r="Z749" s="6"/>
      <c r="AA749" s="253">
        <f t="shared" si="132"/>
        <v>980</v>
      </c>
      <c r="AB749" s="445"/>
      <c r="AJ749" s="1">
        <v>980</v>
      </c>
    </row>
    <row r="750" spans="4:36" x14ac:dyDescent="0.3">
      <c r="D750" s="360"/>
      <c r="E750" s="384" t="s">
        <v>75</v>
      </c>
      <c r="F750" s="16"/>
      <c r="G750" s="16"/>
      <c r="H750" s="16"/>
      <c r="I750" s="682">
        <f>+K81</f>
        <v>48675</v>
      </c>
      <c r="J750" s="682"/>
      <c r="K750" s="16"/>
      <c r="L750" s="60">
        <f>+I750/$I$750</f>
        <v>1</v>
      </c>
      <c r="M750" s="385"/>
      <c r="N750" s="98"/>
      <c r="Q750" s="444"/>
      <c r="R750" s="6" t="s">
        <v>126</v>
      </c>
      <c r="S750" s="6"/>
      <c r="T750" s="6"/>
      <c r="U750" s="7">
        <v>1093</v>
      </c>
      <c r="V750" s="6"/>
      <c r="W750" s="7">
        <v>138546</v>
      </c>
      <c r="X750" s="6"/>
      <c r="Y750" s="7">
        <v>6770</v>
      </c>
      <c r="Z750" s="6"/>
      <c r="AA750" s="253">
        <f t="shared" si="132"/>
        <v>12700</v>
      </c>
      <c r="AB750" s="445"/>
      <c r="AJ750" s="1">
        <v>12700</v>
      </c>
    </row>
    <row r="751" spans="4:36" x14ac:dyDescent="0.3">
      <c r="D751" s="360"/>
      <c r="E751" s="384"/>
      <c r="F751" s="16"/>
      <c r="G751" s="16"/>
      <c r="H751" s="16"/>
      <c r="I751" s="16"/>
      <c r="J751" s="16"/>
      <c r="K751" s="16"/>
      <c r="L751" s="16"/>
      <c r="M751" s="385"/>
      <c r="N751" s="98"/>
      <c r="Q751" s="444"/>
      <c r="R751" s="6" t="s">
        <v>127</v>
      </c>
      <c r="S751" s="6"/>
      <c r="T751" s="6"/>
      <c r="U751" s="447">
        <v>1081</v>
      </c>
      <c r="V751" s="6"/>
      <c r="W751" s="447">
        <v>65337</v>
      </c>
      <c r="X751" s="6"/>
      <c r="Y751" s="447">
        <v>3108</v>
      </c>
      <c r="Z751" s="6"/>
      <c r="AA751" s="448">
        <f t="shared" si="132"/>
        <v>6100</v>
      </c>
      <c r="AB751" s="445"/>
      <c r="AJ751" s="439">
        <v>6100</v>
      </c>
    </row>
    <row r="752" spans="4:36" x14ac:dyDescent="0.3">
      <c r="D752" s="372"/>
      <c r="E752" s="15"/>
      <c r="F752" s="386" t="s">
        <v>100</v>
      </c>
      <c r="G752" s="386"/>
      <c r="H752" s="15"/>
      <c r="I752" s="683">
        <f>+I81</f>
        <v>36684</v>
      </c>
      <c r="J752" s="684"/>
      <c r="K752" s="15"/>
      <c r="L752" s="60">
        <f>+I752/$I$750</f>
        <v>0.75365177195685673</v>
      </c>
      <c r="M752" s="365"/>
      <c r="N752" s="98"/>
      <c r="Q752" s="444"/>
      <c r="R752" s="5" t="s">
        <v>31</v>
      </c>
      <c r="S752" s="6"/>
      <c r="T752" s="6"/>
      <c r="U752" s="253">
        <f>+W752/(AA752/100)</f>
        <v>1545.0521632402579</v>
      </c>
      <c r="V752" s="6"/>
      <c r="W752" s="253">
        <f>SUM(W742:W751)</f>
        <v>1007065</v>
      </c>
      <c r="X752" s="6"/>
      <c r="Y752" s="253">
        <f>SUM(Y742:Y751)</f>
        <v>71545</v>
      </c>
      <c r="Z752" s="6"/>
      <c r="AA752" s="253">
        <f>SUM(AA742:AA751)</f>
        <v>65180</v>
      </c>
      <c r="AB752" s="445"/>
      <c r="AJ752" s="56">
        <f>SUM(AJ742:AJ751)</f>
        <v>65180</v>
      </c>
    </row>
    <row r="753" spans="4:36" x14ac:dyDescent="0.3">
      <c r="D753" s="372"/>
      <c r="E753" s="15"/>
      <c r="F753" s="15" t="s">
        <v>76</v>
      </c>
      <c r="G753" s="15"/>
      <c r="H753" s="15"/>
      <c r="I753" s="685">
        <f>+I75</f>
        <v>2144</v>
      </c>
      <c r="J753" s="686"/>
      <c r="K753" s="15"/>
      <c r="L753" s="60">
        <f>+I753/$I$750</f>
        <v>4.4047252182845401E-2</v>
      </c>
      <c r="M753" s="365"/>
      <c r="N753" s="98"/>
      <c r="Q753" s="444"/>
      <c r="R753" s="5"/>
      <c r="S753" s="6"/>
      <c r="T753" s="6"/>
      <c r="U753" s="6"/>
      <c r="V753" s="6"/>
      <c r="W753" s="253"/>
      <c r="X753" s="6"/>
      <c r="Y753" s="253"/>
      <c r="Z753" s="6"/>
      <c r="AA753" s="6"/>
      <c r="AB753" s="445"/>
      <c r="AJ753" s="56"/>
    </row>
    <row r="754" spans="4:36" ht="15" thickBot="1" x14ac:dyDescent="0.35">
      <c r="D754" s="372"/>
      <c r="E754" s="671" t="s">
        <v>101</v>
      </c>
      <c r="F754" s="671"/>
      <c r="G754" s="671"/>
      <c r="H754" s="15"/>
      <c r="I754" s="672">
        <f>+I750-I752-I753</f>
        <v>9847</v>
      </c>
      <c r="J754" s="673"/>
      <c r="K754" s="387"/>
      <c r="L754" s="388">
        <f>+I754/$I$750</f>
        <v>0.20230097586029788</v>
      </c>
      <c r="M754" s="365"/>
      <c r="N754" s="98"/>
      <c r="Q754" s="444"/>
      <c r="R754" s="5" t="s">
        <v>57</v>
      </c>
      <c r="S754" s="6"/>
      <c r="T754" s="6"/>
      <c r="U754" s="7">
        <v>7441</v>
      </c>
      <c r="V754" s="6"/>
      <c r="W754" s="7">
        <f>+'Main Table'!H106</f>
        <v>3029734</v>
      </c>
      <c r="X754" s="6"/>
      <c r="Y754" s="7">
        <f>+'Main Table'!AA106</f>
        <v>129682</v>
      </c>
      <c r="Z754" s="6"/>
      <c r="AA754" s="253">
        <f>+AJ754</f>
        <v>333000</v>
      </c>
      <c r="AB754" s="445"/>
      <c r="AJ754" s="56">
        <v>333000</v>
      </c>
    </row>
    <row r="755" spans="4:36" ht="15.6" thickTop="1" thickBot="1" x14ac:dyDescent="0.35">
      <c r="D755" s="372"/>
      <c r="E755" s="389"/>
      <c r="F755" s="389"/>
      <c r="G755" s="389"/>
      <c r="H755" s="15"/>
      <c r="I755" s="390"/>
      <c r="J755" s="389"/>
      <c r="K755" s="387"/>
      <c r="L755" s="391"/>
      <c r="M755" s="365"/>
      <c r="N755" s="98"/>
      <c r="Q755" s="444"/>
      <c r="R755" s="5" t="s">
        <v>130</v>
      </c>
      <c r="S755" s="6"/>
      <c r="T755" s="6"/>
      <c r="U755" s="449"/>
      <c r="V755" s="6"/>
      <c r="W755" s="450">
        <f>+W752/W754</f>
        <v>0.33239386692033029</v>
      </c>
      <c r="X755" s="6"/>
      <c r="Y755" s="450">
        <f>+Y752/Y754</f>
        <v>0.55169568637127742</v>
      </c>
      <c r="Z755" s="6"/>
      <c r="AA755" s="450">
        <f>+AA752/AA754</f>
        <v>0.19573573573573574</v>
      </c>
      <c r="AB755" s="445"/>
      <c r="AJ755" s="440">
        <f>+AJ752/AJ754</f>
        <v>0.19573573573573574</v>
      </c>
    </row>
    <row r="756" spans="4:36" ht="15.6" thickTop="1" thickBot="1" x14ac:dyDescent="0.35">
      <c r="D756" s="392"/>
      <c r="E756" s="393"/>
      <c r="F756" s="393"/>
      <c r="G756" s="393"/>
      <c r="H756" s="393"/>
      <c r="I756" s="393"/>
      <c r="J756" s="393"/>
      <c r="K756" s="393"/>
      <c r="L756" s="393"/>
      <c r="M756" s="380"/>
      <c r="N756" s="98"/>
      <c r="Q756" s="451"/>
      <c r="R756" s="452"/>
      <c r="S756" s="452"/>
      <c r="T756" s="452"/>
      <c r="U756" s="452"/>
      <c r="V756" s="452"/>
      <c r="W756" s="452"/>
      <c r="X756" s="452"/>
      <c r="Y756" s="452"/>
      <c r="Z756" s="452"/>
      <c r="AA756" s="452"/>
      <c r="AB756" s="453"/>
    </row>
    <row r="760" spans="4:36" x14ac:dyDescent="0.3">
      <c r="F760" s="1">
        <v>1248371</v>
      </c>
    </row>
    <row r="761" spans="4:36" x14ac:dyDescent="0.3">
      <c r="W761" s="1"/>
    </row>
    <row r="762" spans="4:36" x14ac:dyDescent="0.3">
      <c r="F762">
        <v>700</v>
      </c>
    </row>
    <row r="763" spans="4:36" x14ac:dyDescent="0.3">
      <c r="F763" s="76">
        <f>+F762/F760</f>
        <v>5.6073074430597954E-4</v>
      </c>
    </row>
    <row r="765" spans="4:36" x14ac:dyDescent="0.3">
      <c r="F765" s="1">
        <v>60000</v>
      </c>
    </row>
    <row r="766" spans="4:36" x14ac:dyDescent="0.3">
      <c r="F766">
        <f>+F763*F765</f>
        <v>33.643844658358773</v>
      </c>
    </row>
    <row r="768" spans="4:36" x14ac:dyDescent="0.3">
      <c r="F768" s="1">
        <v>331000000</v>
      </c>
    </row>
    <row r="769" spans="6:6" x14ac:dyDescent="0.3">
      <c r="F769" s="56">
        <f>+W86</f>
        <v>811067</v>
      </c>
    </row>
    <row r="770" spans="6:6" x14ac:dyDescent="0.3">
      <c r="F770" s="57">
        <f>+F769/F768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754:G754"/>
    <mergeCell ref="I754:J754"/>
    <mergeCell ref="E740:M740"/>
    <mergeCell ref="I741:L741"/>
    <mergeCell ref="F743:G743"/>
    <mergeCell ref="E749:J749"/>
    <mergeCell ref="I750:J750"/>
    <mergeCell ref="I752:J752"/>
    <mergeCell ref="I753:J753"/>
    <mergeCell ref="H745:I745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2022-04-26T00:48:36Z</dcterms:modified>
</cp:coreProperties>
</file>