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5FD3DAF4-D1B2-47CB-9652-7F22197D8831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Table'!$A$1:$CJ$799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45" i="3" l="1"/>
  <c r="R744" i="3"/>
  <c r="BJ798" i="1" l="1"/>
  <c r="BI798" i="1"/>
  <c r="BB798" i="1"/>
  <c r="AT798" i="1"/>
  <c r="AS798" i="1"/>
  <c r="AK798" i="1"/>
  <c r="AD798" i="1"/>
  <c r="V798" i="1"/>
  <c r="U798" i="1"/>
  <c r="M798" i="1"/>
  <c r="BO797" i="1"/>
  <c r="BO798" i="1" s="1"/>
  <c r="BN797" i="1"/>
  <c r="BN798" i="1" s="1"/>
  <c r="BM797" i="1"/>
  <c r="BM798" i="1" s="1"/>
  <c r="BL797" i="1"/>
  <c r="BL798" i="1" s="1"/>
  <c r="BK797" i="1"/>
  <c r="BK798" i="1" s="1"/>
  <c r="BJ797" i="1"/>
  <c r="BI797" i="1"/>
  <c r="BH797" i="1"/>
  <c r="BH798" i="1" s="1"/>
  <c r="BF797" i="1"/>
  <c r="BF798" i="1" s="1"/>
  <c r="BD797" i="1"/>
  <c r="BD798" i="1" s="1"/>
  <c r="BC797" i="1"/>
  <c r="BC798" i="1" s="1"/>
  <c r="BB797" i="1"/>
  <c r="AZ797" i="1"/>
  <c r="AZ798" i="1" s="1"/>
  <c r="AY797" i="1"/>
  <c r="AY798" i="1" s="1"/>
  <c r="AW797" i="1"/>
  <c r="AW798" i="1" s="1"/>
  <c r="AU797" i="1"/>
  <c r="AU798" i="1" s="1"/>
  <c r="AT797" i="1"/>
  <c r="AS797" i="1"/>
  <c r="AR797" i="1"/>
  <c r="AR798" i="1" s="1"/>
  <c r="AQ797" i="1"/>
  <c r="AQ798" i="1" s="1"/>
  <c r="AP797" i="1"/>
  <c r="AP798" i="1" s="1"/>
  <c r="AO797" i="1"/>
  <c r="AO798" i="1" s="1"/>
  <c r="AN797" i="1"/>
  <c r="AN798" i="1" s="1"/>
  <c r="AM797" i="1"/>
  <c r="AM798" i="1" s="1"/>
  <c r="AK797" i="1"/>
  <c r="AJ797" i="1"/>
  <c r="AJ798" i="1" s="1"/>
  <c r="AI797" i="1"/>
  <c r="AI798" i="1" s="1"/>
  <c r="AH797" i="1"/>
  <c r="AH798" i="1" s="1"/>
  <c r="AG797" i="1"/>
  <c r="AG798" i="1" s="1"/>
  <c r="AF797" i="1"/>
  <c r="AF798" i="1" s="1"/>
  <c r="AD797" i="1"/>
  <c r="AB797" i="1"/>
  <c r="AB798" i="1" s="1"/>
  <c r="Y797" i="1"/>
  <c r="Y798" i="1" s="1"/>
  <c r="X797" i="1"/>
  <c r="X798" i="1" s="1"/>
  <c r="W797" i="1"/>
  <c r="W798" i="1" s="1"/>
  <c r="V797" i="1"/>
  <c r="U797" i="1"/>
  <c r="T797" i="1"/>
  <c r="T798" i="1" s="1"/>
  <c r="R797" i="1"/>
  <c r="R798" i="1" s="1"/>
  <c r="P797" i="1"/>
  <c r="P798" i="1" s="1"/>
  <c r="M797" i="1"/>
  <c r="L797" i="1"/>
  <c r="L798" i="1" s="1"/>
  <c r="K797" i="1"/>
  <c r="K798" i="1" s="1"/>
  <c r="J797" i="1"/>
  <c r="J798" i="1" s="1"/>
  <c r="I797" i="1"/>
  <c r="I798" i="1" s="1"/>
  <c r="H797" i="1"/>
  <c r="H798" i="1" s="1"/>
  <c r="D797" i="1"/>
  <c r="D798" i="1" s="1"/>
  <c r="BW789" i="1"/>
  <c r="BN789" i="1" s="1"/>
  <c r="BE789" i="1"/>
  <c r="BP789" i="1" s="1"/>
  <c r="BR789" i="1" s="1"/>
  <c r="BA789" i="1"/>
  <c r="BA797" i="1" s="1"/>
  <c r="BA798" i="1" s="1"/>
  <c r="AX789" i="1"/>
  <c r="AX797" i="1" s="1"/>
  <c r="AX798" i="1" s="1"/>
  <c r="AL789" i="1"/>
  <c r="AR789" i="1" s="1"/>
  <c r="AA789" i="1"/>
  <c r="AE789" i="1" s="1"/>
  <c r="AE797" i="1" s="1"/>
  <c r="AE798" i="1" s="1"/>
  <c r="Z789" i="1"/>
  <c r="Z797" i="1" s="1"/>
  <c r="Z798" i="1" s="1"/>
  <c r="V789" i="1"/>
  <c r="Q789" i="1"/>
  <c r="S789" i="1" s="1"/>
  <c r="S797" i="1" s="1"/>
  <c r="S798" i="1" s="1"/>
  <c r="N789" i="1"/>
  <c r="N797" i="1" s="1"/>
  <c r="N798" i="1" s="1"/>
  <c r="J789" i="1"/>
  <c r="H789" i="1"/>
  <c r="AV789" i="1" s="1"/>
  <c r="AV797" i="1" s="1"/>
  <c r="AV798" i="1" s="1"/>
  <c r="I20" i="3"/>
  <c r="B789" i="1"/>
  <c r="B790" i="1" s="1"/>
  <c r="B791" i="1" s="1"/>
  <c r="B792" i="1" s="1"/>
  <c r="B793" i="1" s="1"/>
  <c r="B794" i="1" s="1"/>
  <c r="BE788" i="1"/>
  <c r="BA788" i="1"/>
  <c r="BG788" i="1" s="1"/>
  <c r="AL788" i="1"/>
  <c r="AR788" i="1" s="1"/>
  <c r="Z788" i="1"/>
  <c r="Q788" i="1"/>
  <c r="N788" i="1"/>
  <c r="U743" i="3"/>
  <c r="U744" i="3" s="1"/>
  <c r="U745" i="3" s="1"/>
  <c r="U746" i="3" s="1"/>
  <c r="U747" i="3" s="1"/>
  <c r="BE787" i="1"/>
  <c r="BA787" i="1"/>
  <c r="AL787" i="1"/>
  <c r="AR787" i="1" s="1"/>
  <c r="Z787" i="1"/>
  <c r="Q787" i="1"/>
  <c r="N787" i="1"/>
  <c r="BE786" i="1"/>
  <c r="BA786" i="1"/>
  <c r="AL786" i="1"/>
  <c r="Z786" i="1"/>
  <c r="Q786" i="1"/>
  <c r="N786" i="1"/>
  <c r="BE785" i="1"/>
  <c r="BA785" i="1"/>
  <c r="AL785" i="1"/>
  <c r="AR785" i="1" s="1"/>
  <c r="Z785" i="1"/>
  <c r="Q785" i="1"/>
  <c r="N785" i="1"/>
  <c r="BE784" i="1"/>
  <c r="BA784" i="1"/>
  <c r="AL784" i="1"/>
  <c r="AR784" i="1" s="1"/>
  <c r="Z784" i="1"/>
  <c r="Q784" i="1"/>
  <c r="N784" i="1"/>
  <c r="BE783" i="1"/>
  <c r="BA783" i="1"/>
  <c r="AL783" i="1"/>
  <c r="AR783" i="1" s="1"/>
  <c r="Z783" i="1"/>
  <c r="Q783" i="1"/>
  <c r="N783" i="1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E797" i="2"/>
  <c r="W790" i="2"/>
  <c r="S790" i="2"/>
  <c r="K790" i="2"/>
  <c r="Q790" i="2" s="1"/>
  <c r="C791" i="2"/>
  <c r="C792" i="2" s="1"/>
  <c r="C793" i="2" s="1"/>
  <c r="C794" i="2" s="1"/>
  <c r="S789" i="2"/>
  <c r="K789" i="2"/>
  <c r="S788" i="2"/>
  <c r="K788" i="2"/>
  <c r="S787" i="2"/>
  <c r="K787" i="2"/>
  <c r="M787" i="2" s="1"/>
  <c r="S786" i="2"/>
  <c r="K786" i="2"/>
  <c r="S785" i="2"/>
  <c r="K785" i="2"/>
  <c r="Q785" i="2" s="1"/>
  <c r="S784" i="2"/>
  <c r="K784" i="2"/>
  <c r="AL797" i="1" l="1"/>
  <c r="AL798" i="1" s="1"/>
  <c r="AA797" i="1"/>
  <c r="AA798" i="1" s="1"/>
  <c r="Q797" i="1"/>
  <c r="Q798" i="1" s="1"/>
  <c r="BE797" i="1"/>
  <c r="BE798" i="1" s="1"/>
  <c r="BP797" i="1"/>
  <c r="BP798" i="1" s="1"/>
  <c r="AC789" i="1"/>
  <c r="AC797" i="1" s="1"/>
  <c r="AC798" i="1" s="1"/>
  <c r="BG789" i="1"/>
  <c r="BG797" i="1" s="1"/>
  <c r="BG798" i="1" s="1"/>
  <c r="O789" i="1"/>
  <c r="O797" i="1" s="1"/>
  <c r="O798" i="1" s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Q780" i="2" s="1"/>
  <c r="S779" i="2"/>
  <c r="K779" i="2"/>
  <c r="Q779" i="2" s="1"/>
  <c r="S778" i="2"/>
  <c r="K778" i="2"/>
  <c r="Q778" i="2" s="1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S780" i="1" l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802" i="1" l="1"/>
  <c r="W801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BG763" i="1" s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Y768" i="1" l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797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797" i="1"/>
  <c r="BQ798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N800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800" i="1"/>
  <c r="D800" i="1"/>
  <c r="CA684" i="1" l="1"/>
  <c r="CG684" i="1" s="1"/>
  <c r="BY690" i="1"/>
  <c r="BY769" i="1" s="1"/>
  <c r="BY794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89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802" i="1"/>
  <c r="BE802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802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88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97" i="1"/>
  <c r="BU798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97" i="1"/>
  <c r="BV798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23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68" i="3"/>
  <c r="AJ766" i="3"/>
  <c r="AJ769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87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09" i="1"/>
  <c r="D808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88" i="1"/>
  <c r="BG908" i="1"/>
  <c r="BG909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08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23" i="1"/>
  <c r="BP909" i="1"/>
  <c r="BG910" i="1" s="1"/>
  <c r="BN906" i="1"/>
  <c r="BP906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87" i="1"/>
  <c r="BP887" i="1" s="1"/>
  <c r="BP889" i="1"/>
  <c r="BP890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10" i="1"/>
  <c r="BG911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07" i="1"/>
  <c r="BP907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11" i="1" l="1"/>
  <c r="BY911" i="1" s="1"/>
  <c r="Q358" i="2"/>
  <c r="M357" i="2"/>
  <c r="U357" i="2"/>
  <c r="M358" i="2"/>
  <c r="CL917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91" i="1" l="1"/>
  <c r="BG915" i="1"/>
  <c r="BP914" i="1"/>
  <c r="BP916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82" i="1"/>
  <c r="N884" i="1" s="1"/>
  <c r="N885" i="1" l="1"/>
  <c r="D885" i="1" s="1"/>
  <c r="N886" i="1"/>
  <c r="N887" i="1"/>
  <c r="D886" i="1" l="1"/>
  <c r="D887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73" i="1"/>
  <c r="BG873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18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03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97" i="1"/>
  <c r="G798" i="1" s="1"/>
  <c r="F797" i="1"/>
  <c r="F798" i="1" s="1"/>
  <c r="E797" i="1"/>
  <c r="E798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21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18" i="1" l="1"/>
  <c r="AR817" i="1"/>
  <c r="AP817" i="1"/>
  <c r="AR816" i="1"/>
  <c r="AP816" i="1"/>
  <c r="AV816" i="1" l="1"/>
  <c r="AV817" i="1"/>
  <c r="AV818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62" i="1"/>
  <c r="N214" i="1"/>
  <c r="N204" i="1"/>
  <c r="BA861" i="1" s="1"/>
  <c r="N174" i="1"/>
  <c r="BA860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61" i="1" l="1"/>
  <c r="BE861" i="1" s="1"/>
  <c r="Q218" i="2"/>
  <c r="BC862" i="1"/>
  <c r="BE862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30" i="1"/>
  <c r="H830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49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02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00" i="1"/>
  <c r="BK803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50" i="1"/>
  <c r="AP851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45" i="1"/>
  <c r="H846" i="1"/>
  <c r="J846" i="1" s="1"/>
  <c r="H847" i="1"/>
  <c r="J847" i="1" s="1"/>
  <c r="S154" i="2"/>
  <c r="M156" i="2" l="1"/>
  <c r="Q156" i="2"/>
  <c r="O847" i="1"/>
  <c r="AI154" i="1"/>
  <c r="AI161" i="1"/>
  <c r="BK160" i="1"/>
  <c r="BM160" i="1" s="1"/>
  <c r="AR154" i="1"/>
  <c r="BG154" i="1"/>
  <c r="U155" i="2"/>
  <c r="J845" i="1"/>
  <c r="J852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48" i="1"/>
  <c r="AA847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83" i="3"/>
  <c r="F784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23" i="1" l="1"/>
  <c r="AR815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22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27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14" i="1" s="1"/>
  <c r="AH113" i="1"/>
  <c r="AP814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14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34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21" i="1"/>
  <c r="AP815" i="1" s="1"/>
  <c r="AV815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59" i="1"/>
  <c r="BC860" i="1" s="1"/>
  <c r="BE860" i="1" s="1"/>
  <c r="BE871" i="1"/>
  <c r="BE875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62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71" i="1" s="1"/>
  <c r="AL113" i="1"/>
  <c r="K114" i="2"/>
  <c r="V578" i="1" l="1"/>
  <c r="BA875" i="1"/>
  <c r="BC873" i="1"/>
  <c r="BG871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65" i="3"/>
  <c r="AA764" i="3"/>
  <c r="AA763" i="3"/>
  <c r="AA762" i="3"/>
  <c r="AA761" i="3"/>
  <c r="AA760" i="3"/>
  <c r="AA759" i="3"/>
  <c r="AA758" i="3"/>
  <c r="AA757" i="3"/>
  <c r="AA756" i="3"/>
  <c r="Y766" i="3"/>
  <c r="W766" i="3"/>
  <c r="S107" i="2"/>
  <c r="V621" i="1" l="1"/>
  <c r="V622" i="1" s="1"/>
  <c r="V623" i="1" s="1"/>
  <c r="V624" i="1" s="1"/>
  <c r="V625" i="1" s="1"/>
  <c r="V626" i="1" s="1"/>
  <c r="V627" i="1" s="1"/>
  <c r="V628" i="1" s="1"/>
  <c r="AA766" i="3"/>
  <c r="AA769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66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BE83" i="1"/>
  <c r="BA83" i="1"/>
  <c r="AL83" i="1"/>
  <c r="AR83" i="1" s="1"/>
  <c r="S84" i="2"/>
  <c r="K84" i="2"/>
  <c r="F777" i="3"/>
  <c r="F780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813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13" i="1"/>
  <c r="AV813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67" i="3" l="1"/>
  <c r="I764" i="3"/>
  <c r="L764" i="3" s="1"/>
  <c r="I78" i="3"/>
  <c r="I80" i="3" s="1"/>
  <c r="I77" i="3"/>
  <c r="BE64" i="1"/>
  <c r="BA64" i="1"/>
  <c r="AL64" i="1"/>
  <c r="AR64" i="1" s="1"/>
  <c r="K65" i="2"/>
  <c r="Y19" i="3"/>
  <c r="Q66" i="2" l="1"/>
  <c r="M66" i="2"/>
  <c r="L767" i="3"/>
  <c r="I79" i="3"/>
  <c r="I81" i="3" s="1"/>
  <c r="I82" i="3" s="1"/>
  <c r="BG64" i="1"/>
  <c r="U65" i="2"/>
  <c r="S64" i="2"/>
  <c r="N81" i="3" l="1"/>
  <c r="N82" i="3" s="1"/>
  <c r="I766" i="3"/>
  <c r="L766" i="3" s="1"/>
  <c r="K64" i="2"/>
  <c r="BE63" i="1"/>
  <c r="BA63" i="1"/>
  <c r="AL63" i="1"/>
  <c r="AR63" i="1" s="1"/>
  <c r="Y18" i="3"/>
  <c r="Q65" i="2" l="1"/>
  <c r="M65" i="2"/>
  <c r="I768" i="3"/>
  <c r="U64" i="2"/>
  <c r="BG63" i="1"/>
  <c r="L757" i="3" l="1"/>
  <c r="L768" i="3"/>
  <c r="L756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09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58" i="1"/>
  <c r="B861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12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20" i="1"/>
  <c r="AR822" i="1" s="1"/>
  <c r="AV822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12" i="1"/>
  <c r="AV812" i="1" s="1"/>
  <c r="BA818" i="1" s="1"/>
  <c r="BA819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79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C795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U748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68" i="3"/>
  <c r="Y769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68" i="3"/>
  <c r="W769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B795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31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84" i="1" s="1"/>
  <c r="O173" i="1"/>
  <c r="AV173" i="1"/>
  <c r="AC173" i="1"/>
  <c r="BE884" i="1" l="1"/>
  <c r="BA906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06" i="1" l="1"/>
  <c r="BP884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06" i="1" l="1"/>
  <c r="CA906" i="1" s="1"/>
  <c r="BC906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97" i="1" s="1"/>
  <c r="BA885" i="1" s="1"/>
  <c r="J235" i="1"/>
  <c r="O234" i="1"/>
  <c r="AC234" i="1"/>
  <c r="BE885" i="1" l="1"/>
  <c r="BA907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85" i="1" l="1"/>
  <c r="BE907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07" i="1" l="1"/>
  <c r="BC907" i="1"/>
  <c r="BC911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11" i="1"/>
  <c r="AV269" i="1"/>
  <c r="H812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99" i="1"/>
  <c r="BA886" i="1" s="1"/>
  <c r="BA890" i="1" s="1"/>
  <c r="BR894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92" i="1"/>
  <c r="AA403" i="1"/>
  <c r="AA404" i="1" s="1"/>
  <c r="AE402" i="1"/>
  <c r="BE886" i="1"/>
  <c r="BA908" i="1"/>
  <c r="BA909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93" i="1"/>
  <c r="AA405" i="1"/>
  <c r="AE404" i="1"/>
  <c r="AE403" i="1"/>
  <c r="BE890" i="1"/>
  <c r="BE908" i="1"/>
  <c r="BP886" i="1"/>
  <c r="AC329" i="1"/>
  <c r="J330" i="1"/>
  <c r="H330" i="1"/>
  <c r="AV329" i="1"/>
  <c r="O329" i="1"/>
  <c r="BE910" i="1" l="1"/>
  <c r="BA911" i="1"/>
  <c r="BE911" i="1" s="1"/>
  <c r="BR911" i="1" s="1"/>
  <c r="CL912" i="1" s="1"/>
  <c r="BE909" i="1"/>
  <c r="BC908" i="1"/>
  <c r="AX439" i="1"/>
  <c r="BW440" i="1"/>
  <c r="BW441" i="1" s="1"/>
  <c r="BN439" i="1"/>
  <c r="BR424" i="1"/>
  <c r="BP425" i="1"/>
  <c r="BP426" i="1" s="1"/>
  <c r="AE405" i="1"/>
  <c r="AA406" i="1"/>
  <c r="AA407" i="1" s="1"/>
  <c r="BR908" i="1"/>
  <c r="D890" i="1"/>
  <c r="AH580" i="1" s="1"/>
  <c r="BG890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09" i="1"/>
  <c r="BC909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90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94" i="1"/>
  <c r="BW795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10" i="1"/>
  <c r="CL926" i="1" s="1"/>
  <c r="CL928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14" i="1"/>
  <c r="BC914" i="1" s="1"/>
  <c r="CL914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N787" i="1"/>
  <c r="BR763" i="1"/>
  <c r="BP764" i="1"/>
  <c r="AE750" i="1"/>
  <c r="AA751" i="1"/>
  <c r="AV590" i="1"/>
  <c r="J591" i="1"/>
  <c r="H591" i="1"/>
  <c r="O590" i="1"/>
  <c r="AC590" i="1"/>
  <c r="AX788" i="1" l="1"/>
  <c r="BN788" i="1"/>
  <c r="BR764" i="1"/>
  <c r="BP765" i="1"/>
  <c r="AE751" i="1"/>
  <c r="AA752" i="1"/>
  <c r="AA753" i="1" s="1"/>
  <c r="O591" i="1"/>
  <c r="H592" i="1"/>
  <c r="J592" i="1"/>
  <c r="AV591" i="1"/>
  <c r="AC591" i="1"/>
  <c r="BR765" i="1" l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R767" i="1" l="1"/>
  <c r="BP768" i="1"/>
  <c r="BP769" i="1" s="1"/>
  <c r="BR766" i="1"/>
  <c r="AA755" i="1"/>
  <c r="AE754" i="1"/>
  <c r="J594" i="1"/>
  <c r="H594" i="1"/>
  <c r="O593" i="1"/>
  <c r="AV593" i="1"/>
  <c r="AC593" i="1"/>
  <c r="BR769" i="1" l="1"/>
  <c r="BP770" i="1"/>
  <c r="BR768" i="1"/>
  <c r="AE755" i="1"/>
  <c r="AA756" i="1"/>
  <c r="AA757" i="1" s="1"/>
  <c r="O594" i="1"/>
  <c r="J595" i="1"/>
  <c r="H595" i="1"/>
  <c r="AV594" i="1"/>
  <c r="AC594" i="1"/>
  <c r="BR770" i="1" l="1"/>
  <c r="BP771" i="1"/>
  <c r="AE757" i="1"/>
  <c r="AA758" i="1"/>
  <c r="AA759" i="1" s="1"/>
  <c r="AE756" i="1"/>
  <c r="O595" i="1"/>
  <c r="J596" i="1"/>
  <c r="H596" i="1"/>
  <c r="AV595" i="1"/>
  <c r="AC595" i="1"/>
  <c r="BP772" i="1" l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R773" i="1" l="1"/>
  <c r="BP774" i="1"/>
  <c r="BR772" i="1"/>
  <c r="AE760" i="1"/>
  <c r="AA761" i="1"/>
  <c r="AA762" i="1" s="1"/>
  <c r="O597" i="1"/>
  <c r="J598" i="1"/>
  <c r="AV597" i="1"/>
  <c r="H598" i="1"/>
  <c r="AC597" i="1"/>
  <c r="BR774" i="1" l="1"/>
  <c r="BP775" i="1"/>
  <c r="BP776" i="1" s="1"/>
  <c r="AA763" i="1"/>
  <c r="AE762" i="1"/>
  <c r="AE761" i="1"/>
  <c r="AV598" i="1"/>
  <c r="J599" i="1"/>
  <c r="H599" i="1"/>
  <c r="O598" i="1"/>
  <c r="AC598" i="1"/>
  <c r="BR776" i="1" l="1"/>
  <c r="BP777" i="1"/>
  <c r="BR775" i="1"/>
  <c r="AA764" i="1"/>
  <c r="AE763" i="1"/>
  <c r="AV599" i="1"/>
  <c r="H600" i="1"/>
  <c r="J600" i="1"/>
  <c r="O599" i="1"/>
  <c r="AC599" i="1"/>
  <c r="BR777" i="1" l="1"/>
  <c r="BP778" i="1"/>
  <c r="AE764" i="1"/>
  <c r="AA765" i="1"/>
  <c r="H601" i="1"/>
  <c r="J601" i="1"/>
  <c r="O600" i="1"/>
  <c r="AV600" i="1"/>
  <c r="AC600" i="1"/>
  <c r="BR778" i="1" l="1"/>
  <c r="BP779" i="1"/>
  <c r="BP780" i="1" s="1"/>
  <c r="AA766" i="1"/>
  <c r="AA767" i="1" s="1"/>
  <c r="AE765" i="1"/>
  <c r="O601" i="1"/>
  <c r="J602" i="1"/>
  <c r="H602" i="1"/>
  <c r="AV601" i="1"/>
  <c r="AC601" i="1"/>
  <c r="BR780" i="1" l="1"/>
  <c r="BP781" i="1"/>
  <c r="BR779" i="1"/>
  <c r="AE767" i="1"/>
  <c r="AA768" i="1"/>
  <c r="AA769" i="1" s="1"/>
  <c r="AE766" i="1"/>
  <c r="J603" i="1"/>
  <c r="H603" i="1"/>
  <c r="O602" i="1"/>
  <c r="AV602" i="1"/>
  <c r="AC602" i="1"/>
  <c r="BR781" i="1" l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R783" i="1" l="1"/>
  <c r="BP784" i="1"/>
  <c r="BR782" i="1"/>
  <c r="AE770" i="1"/>
  <c r="AA771" i="1"/>
  <c r="AV604" i="1"/>
  <c r="J605" i="1"/>
  <c r="H605" i="1"/>
  <c r="O604" i="1"/>
  <c r="AC604" i="1"/>
  <c r="AA555" i="3"/>
  <c r="AA556" i="3"/>
  <c r="BR784" i="1" l="1"/>
  <c r="BP785" i="1"/>
  <c r="AA772" i="1"/>
  <c r="AA773" i="1" s="1"/>
  <c r="AE771" i="1"/>
  <c r="AV605" i="1"/>
  <c r="H606" i="1"/>
  <c r="J606" i="1"/>
  <c r="O605" i="1"/>
  <c r="AC605" i="1"/>
  <c r="AA561" i="3"/>
  <c r="AA559" i="3"/>
  <c r="BR785" i="1" l="1"/>
  <c r="BP786" i="1"/>
  <c r="AE773" i="1"/>
  <c r="AA774" i="1"/>
  <c r="AE772" i="1"/>
  <c r="AC606" i="1"/>
  <c r="J607" i="1"/>
  <c r="H607" i="1"/>
  <c r="O606" i="1"/>
  <c r="AV606" i="1"/>
  <c r="AA560" i="3"/>
  <c r="BR786" i="1" l="1"/>
  <c r="BP787" i="1"/>
  <c r="AA775" i="1"/>
  <c r="AA776" i="1" s="1"/>
  <c r="AE774" i="1"/>
  <c r="J608" i="1"/>
  <c r="H608" i="1"/>
  <c r="O607" i="1"/>
  <c r="AV607" i="1"/>
  <c r="AC607" i="1"/>
  <c r="BR787" i="1" l="1"/>
  <c r="BP788" i="1"/>
  <c r="AE776" i="1"/>
  <c r="AA777" i="1"/>
  <c r="AE775" i="1"/>
  <c r="O608" i="1"/>
  <c r="AV608" i="1"/>
  <c r="J609" i="1"/>
  <c r="H609" i="1"/>
  <c r="AC608" i="1"/>
  <c r="BR788" i="1" l="1"/>
  <c r="AE777" i="1"/>
  <c r="AA778" i="1"/>
  <c r="O609" i="1"/>
  <c r="H610" i="1"/>
  <c r="J610" i="1"/>
  <c r="AV609" i="1"/>
  <c r="AC609" i="1"/>
  <c r="AE778" i="1" l="1"/>
  <c r="AA779" i="1"/>
  <c r="AA780" i="1" s="1"/>
  <c r="O610" i="1"/>
  <c r="AV610" i="1"/>
  <c r="J611" i="1"/>
  <c r="H611" i="1"/>
  <c r="AC610" i="1"/>
  <c r="AA565" i="3"/>
  <c r="AA563" i="3"/>
  <c r="AA564" i="3"/>
  <c r="AA562" i="3"/>
  <c r="AE780" i="1" l="1"/>
  <c r="AA781" i="1"/>
  <c r="AE779" i="1"/>
  <c r="J612" i="1"/>
  <c r="H612" i="1"/>
  <c r="O611" i="1"/>
  <c r="AV611" i="1"/>
  <c r="AC611" i="1"/>
  <c r="AE781" i="1" l="1"/>
  <c r="AA782" i="1"/>
  <c r="AA783" i="1" s="1"/>
  <c r="O612" i="1"/>
  <c r="J613" i="1"/>
  <c r="H613" i="1"/>
  <c r="AV612" i="1"/>
  <c r="AC612" i="1"/>
  <c r="AA784" i="1" l="1"/>
  <c r="AE783" i="1"/>
  <c r="AE782" i="1"/>
  <c r="O613" i="1"/>
  <c r="J614" i="1"/>
  <c r="H614" i="1"/>
  <c r="AV613" i="1"/>
  <c r="AC613" i="1"/>
  <c r="AE784" i="1" l="1"/>
  <c r="AA785" i="1"/>
  <c r="J615" i="1"/>
  <c r="H615" i="1"/>
  <c r="O614" i="1"/>
  <c r="AV614" i="1"/>
  <c r="AC614" i="1"/>
  <c r="AA567" i="3"/>
  <c r="AA568" i="3"/>
  <c r="AA566" i="3"/>
  <c r="AA786" i="1" l="1"/>
  <c r="AE785" i="1"/>
  <c r="J616" i="1"/>
  <c r="H616" i="1"/>
  <c r="O615" i="1"/>
  <c r="AV615" i="1"/>
  <c r="AC615" i="1"/>
  <c r="AE786" i="1" l="1"/>
  <c r="AA787" i="1"/>
  <c r="O616" i="1"/>
  <c r="J617" i="1"/>
  <c r="H617" i="1"/>
  <c r="AV616" i="1"/>
  <c r="AC616" i="1"/>
  <c r="AE787" i="1" l="1"/>
  <c r="AA788" i="1"/>
  <c r="J618" i="1"/>
  <c r="H618" i="1"/>
  <c r="O617" i="1"/>
  <c r="AV617" i="1"/>
  <c r="AC617" i="1"/>
  <c r="AA572" i="3"/>
  <c r="AA570" i="3"/>
  <c r="AA571" i="3"/>
  <c r="AA569" i="3"/>
  <c r="AE788" i="1" l="1"/>
  <c r="O618" i="1"/>
  <c r="J619" i="1"/>
  <c r="H619" i="1"/>
  <c r="AV618" i="1"/>
  <c r="AC618" i="1"/>
  <c r="I21" i="3" l="1"/>
  <c r="I35" i="3" s="1"/>
  <c r="AJ21" i="2"/>
  <c r="AD49" i="2"/>
  <c r="AD51" i="2" s="1"/>
  <c r="AD53" i="2" s="1"/>
  <c r="AD55" i="2" s="1"/>
  <c r="AD57" i="2" s="1"/>
  <c r="AV619" i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I23" i="3" s="1"/>
  <c r="I25" i="3" s="1"/>
  <c r="I27" i="3" s="1"/>
  <c r="AV776" i="1"/>
  <c r="AC776" i="1"/>
  <c r="I34" i="3" l="1"/>
  <c r="N27" i="3"/>
  <c r="N28" i="3" s="1"/>
  <c r="O777" i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AC788" i="1" l="1"/>
  <c r="AV788" i="1"/>
  <c r="O788" i="1"/>
  <c r="AF21" i="2" l="1"/>
  <c r="I32" i="3"/>
  <c r="L35" i="3" l="1"/>
  <c r="L34" i="3"/>
  <c r="I28" i="3"/>
  <c r="I36" i="3"/>
  <c r="W744" i="3" s="1"/>
  <c r="AA744" i="3" s="1"/>
  <c r="L32" i="3"/>
  <c r="AA743" i="3" l="1"/>
  <c r="L36" i="3"/>
  <c r="Y350" i="3" l="1"/>
  <c r="Y12" i="3"/>
  <c r="Y214" i="3"/>
  <c r="Y121" i="3"/>
  <c r="Y244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<sst xmlns="http://schemas.openxmlformats.org/spreadsheetml/2006/main" count="395" uniqueCount="190">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</sst>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 1 </c:v>
              </c:pt>
              <c:pt idx="1">
                <c:v> 8 </c:v>
              </c:pt>
              <c:pt idx="2">
                <c:v> 15 </c:v>
              </c:pt>
              <c:pt idx="3">
                <c:v> 22 </c:v>
              </c:pt>
              <c:pt idx="4">
                <c:v> 29 </c:v>
              </c:pt>
              <c:pt idx="5">
                <c:v> 36 </c:v>
              </c:pt>
              <c:pt idx="6">
                <c:v> 43 </c:v>
              </c:pt>
              <c:pt idx="7">
                <c:v> 50 </c:v>
              </c:pt>
              <c:pt idx="8">
                <c:v> 57 </c:v>
              </c:pt>
              <c:pt idx="9">
                <c:v> 64 </c:v>
              </c:pt>
              <c:pt idx="10">
                <c:v> 71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Table'!$BA$901:$BA$905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Table'!$BA$906:$BA$911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Table'!$BC$901:$BC$905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Table'!$BC$906:$BC$911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Table'!$BJ$901:$BJ$905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Table'!$BJ$906:$BJ$910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Table'!$BK$901:$BK$905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Table'!$BK$906:$BK$910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Table'!$BL$901:$BL$905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Table'!$BL$906:$BL$910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Table'!$BM$901:$BM$905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Table'!$BM$906:$BM$910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Table'!$BP$901:$BP$905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Table'!$AS$906:$AT$911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Table'!$BP$906:$BP$911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Table'!$AU$901:$AU$905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Table'!$AU$906:$AU$911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Table'!$AV$901:$AV$905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Table'!$AV$906:$AV$910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Table'!$AW$901:$AW$905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Table'!$AW$906:$AW$910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Table'!$AX$901:$AX$905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Table'!$AX$906:$AX$910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Table'!$AY$901:$AY$905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Table'!$AY$906:$AY$910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Table'!$AZ$901:$AZ$905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Table'!$AZ$906:$AZ$910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Table'!$BB$901:$BB$905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Table'!$BB$906:$BB$910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Table'!$BD$901:$BD$905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Table'!$BD$906:$BD$910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Table'!$BE$901:$BE$905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Table'!$BE$906:$BE$910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Table'!$BF$901:$BF$905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Table'!$BF$906:$BF$910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Table'!$BG$901:$BG$905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Table'!$BG$906:$BG$910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Table'!$BH$901:$BH$905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Table'!$BH$906:$BH$910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Table'!$BI$901:$BI$905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Table'!$BI$906:$BI$910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Table'!$BN$901:$BN$905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Table'!$BN$906:$BN$910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Table'!$BO$901:$BO$905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Table'!$BO$906:$BO$910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Table'!$BQ$901:$BQ$905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Table'!$BQ$906:$BQ$910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Table'!$BR$901:$BR$905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Table'!$BR$906:$BR$910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Table'!$BS$901:$BS$905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Table'!$BS$906:$BS$910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Table'!$BT$901:$BT$905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Table'!$BR$906:$BR$911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Table'!$BU$901:$BU$905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Table'!$BU$906:$BU$910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Table'!$BV$901:$BV$905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Table'!$AS$906:$AT$911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Table'!$BV$906:$BV$910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810</xdr:row>
      <xdr:rowOff>99060</xdr:rowOff>
    </xdr:from>
    <xdr:to>
      <xdr:col>22</xdr:col>
      <xdr:colOff>312420</xdr:colOff>
      <xdr:row>811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810</xdr:row>
      <xdr:rowOff>129540</xdr:rowOff>
    </xdr:from>
    <xdr:to>
      <xdr:col>23</xdr:col>
      <xdr:colOff>68580</xdr:colOff>
      <xdr:row>811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828</xdr:row>
      <xdr:rowOff>125730</xdr:rowOff>
    </xdr:from>
    <xdr:to>
      <xdr:col>54</xdr:col>
      <xdr:colOff>213360</xdr:colOff>
      <xdr:row>843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918</xdr:row>
      <xdr:rowOff>91440</xdr:rowOff>
    </xdr:from>
    <xdr:to>
      <xdr:col>76</xdr:col>
      <xdr:colOff>472440</xdr:colOff>
      <xdr:row>941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922</xdr:row>
      <xdr:rowOff>60960</xdr:rowOff>
    </xdr:from>
    <xdr:to>
      <xdr:col>76</xdr:col>
      <xdr:colOff>60960</xdr:colOff>
      <xdr:row>922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0D90A4C7-2E00-4B23-A49F-2F333B56A4A8}"/>
            </a:ext>
          </a:extLst>
        </xdr:cNvPr>
        <xdr:cNvSpPr/>
      </xdr:nvSpPr>
      <xdr:spPr>
        <a:xfrm rot="10800000">
          <a:off x="220065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42"/>
  <sheetViews>
    <sheetView tabSelected="1" topLeftCell="A764" zoomScaleNormal="100" workbookViewId="0">
      <selection activeCell="K792" sqref="K792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SUM(D102:D796)</f>
        <v>70153972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SUM(D109:D803)</f>
        <v>110121040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SUM(D116:D810)</f>
        <v>110572715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SUM(D123:D820)</f>
        <v>441177845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SUM(D124:D821)</f>
        <v>441116126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SUM(D125:D822)</f>
        <v>441057777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SUM(D126:D823)</f>
        <v>440992289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SUM(D127:D824)</f>
        <v>440926241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SUM(D128:D825)</f>
        <v>440854246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SUM(D129:D826)</f>
        <v>517780858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SUM(D130:D827)</f>
        <v>517705871.23262841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SUM(D131:D828)</f>
        <v>517642612.23262841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SUM(D132:D829)</f>
        <v>848577333.23262835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SUM(D133:D830)</f>
        <v>892868454.23262835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SUM(D134:D831)</f>
        <v>892800975.30462837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SUM(D135:D832)</f>
        <v>892729008.30462837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SUM(D136:D833)</f>
        <v>892659565.34662843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SUM(D137:D834)</f>
        <v>893582531.34662843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SUM(D138:D835)</f>
        <v>893515118.34662843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SUM(D139:D836)</f>
        <v>893458988.34662843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SUM(D140:D837)</f>
        <v>893397417.34662843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SUM(D141:D838)</f>
        <v>893332688.34662843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SUM(D142:D839)</f>
        <v>893265767.34662843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SUM(D143:D840)</f>
        <v>893197198.34662843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SUM(D144:D841)</f>
        <v>893126115.34662843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SUM(D145:D842)</f>
        <v>893067574.34662843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SUM(D146:D843)</f>
        <v>893018536.34662843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SUM(D147:D844)</f>
        <v>892969890.34662843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SUM(D148:D845)</f>
        <v>892915326.34662843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SUM(D149:D846)</f>
        <v>892860178.34662843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SUM(D150:D847)</f>
        <v>892801468.34662843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SUM(D151:D848)</f>
        <v>892738222.34662843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SUM(D152:D849)</f>
        <v>892684023.34662843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SUM(D153:D850)</f>
        <v>892636174.34662843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SUM(D154:D851)</f>
        <v>892586374.34662843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SUM(D155:D852)</f>
        <v>892531855.34662843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SUM(D156:D853)</f>
        <v>892477510.34662843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SUM(D157:D854)</f>
        <v>892422146.34662843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SUM(D158:D855)</f>
        <v>892361546.34662843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SUM(D159:D856)</f>
        <v>892308023.34662843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SUM(D160:D857)</f>
        <v>892271180.34662843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SUM(D161:D858)</f>
        <v>892230568.34662843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SUM(D162:D859)</f>
        <v>892186569.34662843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SUM(D163:D860)</f>
        <v>892141596.34662843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SUM(D164:D861)</f>
        <v>892096239.34662843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SUM(D165:D862)</f>
        <v>892045758.34662843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SUM(D166:D863)</f>
        <v>892001929.34662843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SUM(D167:D864)</f>
        <v>891969211.34662843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SUM(D168:D865)</f>
        <v>891927727.34662843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SUM(D169:D866)</f>
        <v>891887629.34662843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SUM(D170:D867)</f>
        <v>891842992.34662843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SUM(D171:D868)</f>
        <v>891796986.34662843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SUM(D172:D869)</f>
        <v>891747385.34662843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SUM(D173:D870)</f>
        <v>891704725.34662843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SUM(D174:D871)</f>
        <v>891670744.34662843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SUM(D175:D872)</f>
        <v>891632184.34662843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SUM(D176:D873)</f>
        <v>891590205.34662843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SUM(D177:D874)</f>
        <v>891548994.34662843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SUM(D178:D875)</f>
        <v>891503530.34662843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SUM(D179:D876)</f>
        <v>891450681.34662843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SUM(D180:D877)</f>
        <v>891408589.34662843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SUM(D181:D878)</f>
        <v>891377479.34662843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SUM(D182:D882)</f>
        <v>891352059.34662843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SUM(D183:D883)</f>
        <v>891323620.34662843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SUM(D184:D884)</f>
        <v>891288377.34662843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SUM(D185:D885)</f>
        <v>924963852.06091416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SUM(D186:D886)</f>
        <v>975774394.91805696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SUM(D187:D887)</f>
        <v>1044306541.4894855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SUM(D188:D889)</f>
        <v>1044274684.4894855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SUM(D189:D890)</f>
        <v>1221821888.060914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SUM(D190:D894)</f>
        <v>1221785441.060914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SUM(D191:D895)</f>
        <v>1221745287.060914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SUM(D192:D896)</f>
        <v>1221698992.060914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SUM(D193:D897)</f>
        <v>1221647647.060914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SUM(D194:D898)</f>
        <v>1221604034.060914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SUM(D195:D899)</f>
        <v>1221570648.060914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SUM(D196:D905)</f>
        <v>1221533844.060914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SUM(D197:D906)</f>
        <v>1221498148.060914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SUM(D198:D907)</f>
        <v>1221456532.060914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SUM(D199:D908)</f>
        <v>1221411177.060914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SUM(D200:D910)</f>
        <v>1221357548.060914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SUM(D201:D912)</f>
        <v>1221314342.060914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SUM(D202:D913)</f>
        <v>1221280560.060914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SUM(D203:D914)</f>
        <v>1221243142.060914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SUM(D204:D915)</f>
        <v>1221198915.060914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SUM(D205:D916)</f>
        <v>1221157986.060914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SUM(D206:D917)</f>
        <v>1221110597.060914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SUM(D207:D918)</f>
        <v>1221059194.060914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SUM(D208:D919)</f>
        <v>1221010269.060914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SUM(D209:D920)</f>
        <v>1220976203.060914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SUM(D210:D921)</f>
        <v>1220938486.060914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SUM(D211:D922)</f>
        <v>1220893818.060914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SUM(D212:D923)</f>
        <v>1220844460.060914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SUM(D213:D924)</f>
        <v>1220787142.060914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SUM(D214:D925)</f>
        <v>1220726159.060914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SUM(D215:D926)</f>
        <v>1220671924.060914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SUM(D216:D927)</f>
        <v>1220629989.060914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SUM(D217:D928)</f>
        <v>1220584198.060914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SUM(D218:D929)</f>
        <v>1220532664.060914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SUM(D219:D930)</f>
        <v>1220472971.060914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SUM(D220:D931)</f>
        <v>1220406842.060914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SUM(D221:D932)</f>
        <v>1220335155.060914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SUM(D222:D933)</f>
        <v>1220280923.060914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SUM(D223:D934)</f>
        <v>1220235982.060914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SUM(D224:D935)</f>
        <v>1220178655.060914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SUM(D225:D936)</f>
        <v>1220116583.060914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SUM(D226:D937)</f>
        <v>1220052920.060914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SUM(D227:D938)</f>
        <v>1219978619.060914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SUM(D228:D939)</f>
        <v>1219897205.060914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SUM(D229:D940)</f>
        <v>1219817756.060914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SUM(D230:D941)</f>
        <v>1219756867.060914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SUM(D231:D942)</f>
        <v>1219687026.060914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SUM(D232:D943)</f>
        <v>1219611954.060914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SUM(D233:D944)</f>
        <v>1219530373.060914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SUM(D234:D945)</f>
        <v>1219438843.060914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SUM(D235:D946)</f>
        <v>1219337382.060914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SUM(D236:D947)</f>
        <v>1219251089.060914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SUM(D237:D948)</f>
        <v>1219179768.060914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SUM(D238:D949)</f>
        <v>1219090863.060914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SUM(D239:D950)</f>
        <v>1218996396.060914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SUM(D240:D951)</f>
        <v>1218888007.060914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SUM(D241:D952)</f>
        <v>1218769688.060914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SUM(D242:D953)</f>
        <v>1218637147.060914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SUM(D243:D954)</f>
        <v>1218512757.060914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SUM(D244:D955)</f>
        <v>1218410031.060914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SUM(D245:D956)</f>
        <v>1218284342.060914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SUM(D246:D957)</f>
        <v>1218148689.060914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SUM(D247:D958)</f>
        <v>1218005783.060914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SUM(D248:D959)</f>
        <v>1217844242.060914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SUM(D249:D960)</f>
        <v>1217660715.060914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SUM(D250:D961)</f>
        <v>1217503462.060914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SUM(D251:D962)</f>
        <v>1217365213.060914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SUM(D252:D963)</f>
        <v>1217203064.060914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SUM(D253:D964)</f>
        <v>1217045803.060914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SUM(D254:D965)</f>
        <v>1216872035.060914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SUM(D255:D966)</f>
        <v>1216679849.060914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SUM(D256:D967)</f>
        <v>1216475670.060914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SUM(D257:D968)</f>
        <v>1216302831.060914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SUM(D258:D969)</f>
        <v>1216166204.060914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SUM(D259:D970)</f>
        <v>1215993904.060914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SUM(D260:D971)</f>
        <v>1215816822.060914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SUM(D261:D972)</f>
        <v>1215635919.060914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SUM(D262:D973)</f>
        <v>1215527856.060914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SUM(D263:D974)</f>
        <v>1215363844.060914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SUM(D264:D975)</f>
        <v>1215220471.060914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SUM(D265:D976)</f>
        <v>1215082283.060914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SUM(D266:D977)</f>
        <v>1214920715.060914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SUM(D267:D978)</f>
        <v>1214738439.060914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SUM(D268:D979)</f>
        <v>1214534702.060914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SUM(D269:D980)</f>
        <v>1214316126.060914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SUM(D270:D981)</f>
        <v>1214080854.060914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SUM(D271:D982)</f>
        <v>1213868371.060914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SUM(D272:D983)</f>
        <v>1213685592.060914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SUM(D273:D984)</f>
        <v>1213485507.060914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SUM(D274:D985)</f>
        <v>1213275751.060914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SUM(D275:D986)</f>
        <v>1213048798.060914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SUM(D276:D987)</f>
        <v>1212821484.060914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SUM(D277:D988)</f>
        <v>1212574723.060914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SUM(D278:D989)</f>
        <v>1212354425.060914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SUM(D279:D990)</f>
        <v>1212166524.060914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SUM(D280:D991)</f>
        <v>1211966792.060914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SUM(D281:D992)</f>
        <v>1211766757.060914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SUM(D282:D993)</f>
        <v>1211516584.060914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SUM(D283:D994)</f>
        <v>1211278712.060914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SUM(D284:D995)</f>
        <v>1211024032.060914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SUM(D285:D996)</f>
        <v>1210834382.060914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SUM(D286:D997)</f>
        <v>1210646102.060914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SUM(D287:D998)</f>
        <v>1210445993.060914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SUM(D288:D999)</f>
        <v>1210246913.060914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SUM(D289:D1000)</f>
        <v>1210014571.060914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SUM(D290:D1001)</f>
        <v>1209821541.060914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SUM(D291:D1002)</f>
        <v>1209722701.060914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SUM(D292:D1003)</f>
        <v>1209562097.060914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SUM(D293:D1004)</f>
        <v>1209434357.060914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SUM(D294:D1005)</f>
        <v>1209247966.060914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SUM(D295:D1006)</f>
        <v>1209048344.060914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SUM(D296:D1007)</f>
        <v>1208813569.060914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SUM(D297:D1008)</f>
        <v>1208585156.060914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SUM(D298:D1009)</f>
        <v>1208419112.060914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SUM(D299:D1010)</f>
        <v>1208186885.060914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SUM(D300:D1011)</f>
        <v>1207992548.060914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SUM(D301:D1012)</f>
        <v>1207802386.060914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SUM(D302:D1013)</f>
        <v>1207567675.060914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SUM(D303:D1014)</f>
        <v>1207306702.060914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SUM(D304:D1015)</f>
        <v>1207032512.060914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SUM(D305:D1016)</f>
        <v>1206726063.060914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SUM(D306:D1017)</f>
        <v>1206476369.060914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SUM(D307:D1018)</f>
        <v>1206255542.060914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SUM(D308:D1019)</f>
        <v>1206040859.060914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SUM(D309:D1020)</f>
        <v>1205817231.060914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SUM(D310:D1021)</f>
        <v>1205579158.060914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SUM(D311:D1022)</f>
        <v>1205344739.060914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SUM(D312:D1023)</f>
        <v>1205095933.060914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SUM(D313:D1024)</f>
        <v>1204893166.060914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SUM(D314:D1025)</f>
        <v>1204718606.060914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SUM(D315:D1026)</f>
        <v>1204569278.060914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SUM(D316:D1027)</f>
        <v>1204394900.060914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SUM(D317:D1028)</f>
        <v>1204204819.060914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SUM(D318:D1029)</f>
        <v>1204011061.060914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SUM(D319:D1030)</f>
        <v>1203818996.060914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SUM(D320:D1031)</f>
        <v>1203645929.060914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SUM(D321:D1032)</f>
        <v>1203510747.060914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SUM(D322:D1033)</f>
        <v>1203358503.060914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SUM(D323:D1034)</f>
        <v>1203206776.060914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SUM(D324:D1035)</f>
        <v>1203046745.060914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SUM(D325:D1036)</f>
        <v>1202884112.060914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SUM(D326:D1037)</f>
        <v>1202715079.060914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SUM(D327:D1038)</f>
        <v>1202574347.060914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SUM(D328:D1039)</f>
        <v>1202466531.060914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SUM(D329:D1040)</f>
        <v>1202340079.060914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SUM(D330:D1041)</f>
        <v>1202223852.060914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SUM(D331:D1042)</f>
        <v>1202110393.060914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SUM(D332:D1043)</f>
        <v>1201988656.060914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SUM(D333:D1044)</f>
        <v>1201862531.060914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SUM(D334:D1045)</f>
        <v>1201756548.060914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SUM(D335:D1046)</f>
        <v>1201665292.060914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SUM(D336:D1047)</f>
        <v>1201574946.060914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SUM(D337:D1048)</f>
        <v>1201479404.060914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SUM(D338:D1049)</f>
        <v>1201382598.060914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SUM(D339:D1050)</f>
        <v>1201278354.060914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SUM(D340:D1051)</f>
        <v>1201178066.060914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SUM(D341:D1052)</f>
        <v>1201091582.060914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SUM(D342:D1053)</f>
        <v>1201027285.060914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SUM(D343:D1054)</f>
        <v>1200974500.060914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SUM(D344:D1055)</f>
        <v>1200911102.060914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SUM(D345:D1056)</f>
        <v>1200839462.060914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SUM(D346:D1057)</f>
        <v>1200770538.060914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SUM(D347:D1058)</f>
        <v>1200684999.060914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SUM(D348:D1059)</f>
        <v>1200615382.060914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SUM(D349:D1060)</f>
        <v>1200558157.060914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SUM(D350:D1061)</f>
        <v>1200487103.060914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SUM(D351:D1062)</f>
        <v>1200413399.060914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SUM(D352:D1063)</f>
        <v>1200338100.060914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SUM(D353:D1064)</f>
        <v>1200260723.060914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SUM(D354:D1065)</f>
        <v>1200180098.060914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SUM(D355:D1066)</f>
        <v>1200115778.060914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SUM(D356:D1067)</f>
        <v>1200066366.060914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SUM(D357:D1068)</f>
        <v>1200011185.060914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SUM(D358:D1069)</f>
        <v>1199954295.060914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SUM(D359:D1070)</f>
        <v>1199887070.060914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SUM(D360:D1071)</f>
        <v>1199818749.060914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SUM(D361:D1072)</f>
        <v>1199749509.060914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SUM(D362:D1073)</f>
        <v>1199691281.060914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SUM(D363:D1074)</f>
        <v>1199649314.060914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SUM(D364:D1075)</f>
        <v>1199603946.060914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SUM(D365:D1076)</f>
        <v>1199548263.060914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SUM(D366:D1077)</f>
        <v>1199486903.060914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SUM(D367:D1078)</f>
        <v>1199424130.060914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SUM(D368:D1079)</f>
        <v>1199357345.060914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SUM(D369:D1080)</f>
        <v>1199307627.060914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SUM(D370:D1081)</f>
        <v>1199270731.060914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SUM(D371:D1082)</f>
        <v>1199223964.060914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SUM(D372:D1083)</f>
        <v>1199170733.060914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SUM(D373:D1084)</f>
        <v>1199107238.060914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SUM(D374:D1085)</f>
        <v>1199044609.060914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SUM(D375:D1086)</f>
        <v>1198978196.060914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SUM(D376:D1087)</f>
        <v>1198922288.060914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SUM(D377:D1088)</f>
        <v>1198882783.060914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SUM(D378:D1089)</f>
        <v>1198837035.060914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SUM(D379:D1090)</f>
        <v>1198778330.060914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SUM(D380:D1091)</f>
        <v>1198711792.060914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SUM(D381:D1092)</f>
        <v>1198644746.060914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SUM(D382:D1093)</f>
        <v>1198567770.060914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SUM(D383:D1094)</f>
        <v>1198504111.060914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SUM(D384:D1095)</f>
        <v>1198460015.060914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SUM(D385:D1096)</f>
        <v>1198399817.060914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SUM(D386:D1097)</f>
        <v>1198337358.060914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SUM(D387:D1098)</f>
        <v>1198268602.060914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SUM(D388:D1099)</f>
        <v>1198224351.060914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SUM(D389:D1100)</f>
        <v>1198154327.060914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SUM(D390:D1101)</f>
        <v>1198088173.060914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SUM(D391:D1102)</f>
        <v>1198051190.060914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SUM(D392:D1103)</f>
        <v>1197993546.060914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SUM(D393:D1104)</f>
        <v>1197931263.060914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SUM(D394:D1105)</f>
        <v>1197856080.060914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SUM(D395:D1106)</f>
        <v>1197775919.060914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SUM(D396:D1107)</f>
        <v>1197690551.060914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SUM(D397:D1108)</f>
        <v>1197623771.060914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SUM(D398:D1109)</f>
        <v>1197575897.060914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SUM(D399:D1110)</f>
        <v>1197519375.060914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SUM(D400:D1111)</f>
        <v>1197441655.060914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SUM(D401:D1112)</f>
        <v>1197363216.060914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SUM(D402:D1113)</f>
        <v>1197288737.060914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SUM(D403:D1114)</f>
        <v>1197206964.060914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SUM(D404:D1115)</f>
        <v>1197143383.060914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SUM(D405:D1116)</f>
        <v>1197100202.060914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SUM(D406:D1117)</f>
        <v>1197048552.060914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SUM(D407:D1118)</f>
        <v>1196988235.060914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SUM(D408:D1119)</f>
        <v>1196923178.060914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SUM(D409:D1120)</f>
        <v>1196856108.060914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SUM(D410:D1121)</f>
        <v>1196789593.060914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SUM(D411:D1122)</f>
        <v>1196736313.060914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SUM(D412:D1123)</f>
        <v>1196701577.060914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SUM(D413:D1124)</f>
        <v>1196654121.060914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SUM(D414:D1125)</f>
        <v>1196602075.060914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SUM(D415:D1126)</f>
        <v>1196545471.060914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SUM(D416:D1127)</f>
        <v>1196486202.060914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SUM(D417:D1128)</f>
        <v>1196426296.060914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SUM(D418:D1129)</f>
        <v>1196384262.060914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SUM(D419:D1130)</f>
        <v>1196353561.060914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SUM(D420:D1131)</f>
        <v>1196313107.060914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SUM(D421:D1132)</f>
        <v>1196270753.060914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SUM(D422:D1133)</f>
        <v>1196224624.060914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SUM(D423:D1134)</f>
        <v>1196176805.060914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SUM(D424:D1135)</f>
        <v>1196127314.060914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SUM(D425:D1136)</f>
        <v>1196091559.060914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SUM(D426:D1137)</f>
        <v>1196069359.060914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SUM(D427:D1138)</f>
        <v>1196039207.060914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SUM(D428:D1139)</f>
        <v>1196004303.060914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SUM(D429:D1140)</f>
        <v>1195968487.060914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SUM(D430:D1141)</f>
        <v>1195928662.060914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SUM(D431:D1142)</f>
        <v>1195889567.060914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SUM(D432:D1143)</f>
        <v>1195863925.060914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SUM(D433:D1144)</f>
        <v>1195846091.060914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SUM(D434:D1145)</f>
        <v>1195821061.060914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SUM(D435:D1146)</f>
        <v>1195793555.060914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SUM(D436:D1147)</f>
        <v>1195765014.060914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SUM(D437:D1148)</f>
        <v>1195734800.060914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SUM(D438:D1149)</f>
        <v>1195705786.060914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SUM(D439:D1150)</f>
        <v>1195686147.060914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SUM(D440:D1151)</f>
        <v>1195672606.060914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SUM(D441:D1152)</f>
        <v>1195652240.060914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SUM(D442:D1153)</f>
        <v>1195629502.060914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SUM(D443:D1154)</f>
        <v>1195606002.060914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SUM(D444:D1155)</f>
        <v>1195581609.060914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SUM(D445:D1156)</f>
        <v>1195558796.060914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SUM(D446:D1157)</f>
        <v>1195546135.060914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SUM(D447:D1158)</f>
        <v>1195538385.060914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SUM(D448:D1159)</f>
        <v>1195533150.060914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SUM(D449:D1160)</f>
        <v>1195520174.060914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SUM(D450:D1161)</f>
        <v>1195503200.060914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SUM(D451:D1162)</f>
        <v>1195485379.060914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SUM(D452:D1163)</f>
        <v>1195468454.060914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SUM(D453:D1164)</f>
        <v>1195456851.060914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SUM(D454:D1165)</f>
        <v>1195450443.060914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SUM(D455:D1166)</f>
        <v>1195438160.060914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SUM(D456:D1167)</f>
        <v>1195424618.060914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SUM(D457:D1168)</f>
        <v>1195410417.060914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SUM(D458:D1169)</f>
        <v>1195393653.060914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SUM(D459:D1170)</f>
        <v>1195377508.060914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SUM(D460:D1171)</f>
        <v>1195368081.060914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SUM(D461:D1172)</f>
        <v>1195362796.060914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SUM(D462:D1173)</f>
        <v>1195351275.060914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SUM(D463:D1174)</f>
        <v>1195338695.060914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SUM(D464:D1175)</f>
        <v>1195324632.060914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SUM(D465:D1176)</f>
        <v>1195310899.060914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SUM(D466:D1177)</f>
        <v>1195297510.060914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SUM(D467:D1178)</f>
        <v>1195289728.060914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SUM(D468:D1179)</f>
        <v>1195285306.060914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SUM(D469:D1180)</f>
        <v>1195275551.060914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SUM(D470:D1181)</f>
        <v>1195262677.060914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SUM(D471:D1182)</f>
        <v>1195249312.060914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SUM(D472:D1183)</f>
        <v>1195233852.060914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SUM(D473:D1184)</f>
        <v>1195218315.060914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SUM(D474:D1185)</f>
        <v>1195211729.060914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SUM(D475:D1186)</f>
        <v>1195204423.060914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SUM(D476:D1187)</f>
        <v>1195192441.060914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SUM(D477:D1188)</f>
        <v>1195181014.060914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SUM(D478:D1189)</f>
        <v>1195166817.060914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SUM(D479:D1190)</f>
        <v>1195149868.060914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SUM(D480:D1191)</f>
        <v>1195131469.060914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SUM(D481:D1192)</f>
        <v>1195123491.060914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SUM(D482:D1193)</f>
        <v>1195117742.060914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SUM(D483:D1194)</f>
        <v>1195112610.060914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SUM(D484:D1195)</f>
        <v>1195100998.060914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SUM(D485:D1196)</f>
        <v>1195084186.060914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SUM(D486:D1197)</f>
        <v>1195064839.060914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SUM(D487:D1198)</f>
        <v>1195037602.060914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SUM(D488:D1199)</f>
        <v>1195023067.060914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SUM(D489:D1200)</f>
        <v>1195016425.060914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SUM(D490:D1201)</f>
        <v>1194996429.060914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SUM(D491:D1202)</f>
        <v>1194956675.060914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SUM(D492:D1203)</f>
        <v>1194921228.060914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SUM(D493:D1204)</f>
        <v>1194884554.060914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SUM(D494:D1205)</f>
        <v>1194844025.060914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SUM(D495:D1206)</f>
        <v>1194819944.060914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SUM(D496:D1207)</f>
        <v>1194797666.060914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SUM(D497:D1208)</f>
        <v>1194765090.060914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SUM(D498:D1209)</f>
        <v>1194720858.060914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SUM(D499:D1210)</f>
        <v>1194664333.060914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SUM(D500:D1211)</f>
        <v>1194602682.060914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SUM(D501:D1212)</f>
        <v>1194535197.060914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SUM(D502:D1213)</f>
        <v>1194498418.060914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SUM(D503:D1214)</f>
        <v>1194484600.060914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SUM(D504:D1215)</f>
        <v>1194448784.060914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SUM(D505:D1216)</f>
        <v>1194387203.060914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SUM(D506:D1217)</f>
        <v>1194302669.060914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SUM(D507:D1218)</f>
        <v>1194218156.060914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SUM(D508:D1219)</f>
        <v>1194117058.060914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SUM(D509:D1220)</f>
        <v>1194065160.060914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SUM(D510:D1221)</f>
        <v>1194043392.060914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SUM(D511:D1222)</f>
        <v>1193987023.060914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SUM(D512:D1223)</f>
        <v>1193882265.060914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SUM(D513:D1224)</f>
        <v>1193769986.060914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SUM(D514:D1225)</f>
        <v>1193649041.060914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SUM(D515:D1226)</f>
        <v>1193518335.060914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SUM(D516:D1227)</f>
        <v>1193449385.060914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SUM(D517:D1228)</f>
        <v>1193424995.060914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SUM(D518:D1229)</f>
        <v>1193322620.060914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SUM(D519:D1230)</f>
        <v>1193221366.060914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SUM(D520:D1231)</f>
        <v>1193076731.060914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SUM(D521:D1232)</f>
        <v>1192933194.060914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SUM(D522:D1233)</f>
        <v>1192777897.060914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SUM(D523:D1234)</f>
        <v>1192706762.060914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SUM(D524:D1235)</f>
        <v>1192675879.060914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SUM(D525:D1236)</f>
        <v>1192572182.060914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SUM(D526:D1237)</f>
        <v>1192427888.060914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SUM(D527:D1238)</f>
        <v>1192269761.060914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SUM(D528:D1239)</f>
        <v>1192114844.060914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SUM(D529:D1240)</f>
        <v>1191963736.060914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SUM(D530:D1241)</f>
        <v>1191818653.060914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SUM(D531:D1242)</f>
        <v>1191719470.060914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SUM(D532:D1243)</f>
        <v>1191608336.060914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SUM(D533:D1244)</f>
        <v>1191460717.060914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SUM(D534:D1245)</f>
        <v>1191288980.060914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SUM(D535:D1246)</f>
        <v>1191111774.060914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SUM(D536:D1247)</f>
        <v>1190921404.060914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SUM(D537:D1248)</f>
        <v>1190848619.060914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SUM(D538:D1249)</f>
        <v>1190811357.060914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SUM(D539:D1250)</f>
        <v>1190691715.060914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SUM(D540:D1251)</f>
        <v>1190533049.060914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SUM(D541:D1252)</f>
        <v>1190348629.060914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SUM(D542:D1253)</f>
        <v>1190171061.060914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SUM(D543:D1254)</f>
        <v>1189988468.060914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SUM(D544:D1255)</f>
        <v>1189929786.060914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SUM(D545:D1256)</f>
        <v>1189894200.060914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SUM(D546:D1257)</f>
        <v>1189854556.060914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SUM(D547:D1258)</f>
        <v>1189738780.060914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SUM(D548:D1259)</f>
        <v>1189581021.060914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SUM(D549:D1260)</f>
        <v>1189420273.060914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SUM(D550:D1261)</f>
        <v>1189249148.060914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SUM(D551:D1262)</f>
        <v>1189177060.060914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89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89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795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85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85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85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85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85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85" x14ac:dyDescent="0.3">
      <c r="B790" s="158">
        <f t="shared" si="2425"/>
        <v>44690</v>
      </c>
      <c r="C790" s="61"/>
      <c r="D790" s="17"/>
      <c r="E790" s="16"/>
      <c r="F790" s="16"/>
      <c r="G790" s="16"/>
      <c r="H790" s="16"/>
      <c r="I790" s="16"/>
      <c r="J790" s="436"/>
      <c r="K790" s="16"/>
      <c r="L790" s="16"/>
      <c r="M790" s="16"/>
      <c r="N790" s="16"/>
      <c r="O790" s="16"/>
      <c r="P790" s="41"/>
      <c r="Q790" s="17"/>
      <c r="R790" s="16"/>
      <c r="S790" s="60"/>
      <c r="T790" s="16"/>
      <c r="U790" s="41"/>
      <c r="V790" s="10"/>
      <c r="W790" s="34"/>
      <c r="X790" s="33"/>
      <c r="Y790" s="33"/>
      <c r="Z790" s="33"/>
      <c r="AA790" s="33"/>
      <c r="AB790" s="33"/>
      <c r="AC790" s="46"/>
      <c r="AD790" s="33"/>
      <c r="AE790" s="33"/>
      <c r="AF790" s="50"/>
      <c r="AG790" s="33"/>
      <c r="AH790" s="33"/>
      <c r="AI790" s="213"/>
      <c r="AJ790" s="50"/>
      <c r="AL790" s="23"/>
      <c r="AM790" s="24"/>
      <c r="AN790" s="24"/>
      <c r="AO790" s="24"/>
      <c r="AP790" s="24"/>
      <c r="AQ790" s="24"/>
      <c r="AR790" s="461"/>
      <c r="AS790" s="25"/>
      <c r="AT790" s="25"/>
      <c r="AU790" s="24"/>
      <c r="AV790" s="298"/>
      <c r="AW790" s="298"/>
      <c r="AX790" s="24"/>
      <c r="AY790" s="308"/>
      <c r="BA790" s="65"/>
      <c r="BB790" s="66"/>
      <c r="BC790" s="66"/>
      <c r="BD790" s="66"/>
      <c r="BE790" s="66"/>
      <c r="BF790" s="66"/>
      <c r="BG790" s="144"/>
      <c r="BH790" s="66"/>
      <c r="BI790" s="170"/>
      <c r="BJ790" s="66"/>
      <c r="BK790" s="66"/>
      <c r="BL790" s="66"/>
      <c r="BM790" s="144"/>
      <c r="BN790" s="65"/>
      <c r="BO790" s="66"/>
      <c r="BP790" s="66"/>
      <c r="BQ790" s="66"/>
      <c r="BR790" s="435"/>
      <c r="BS790" s="66"/>
      <c r="BT790" s="75"/>
      <c r="BU790" s="170"/>
      <c r="BV790" s="1"/>
      <c r="BW790" s="61"/>
      <c r="BY790" s="56"/>
      <c r="BZ790" s="1"/>
      <c r="CA790" s="61"/>
    </row>
    <row r="791" spans="2:85" x14ac:dyDescent="0.3">
      <c r="B791" s="158">
        <f t="shared" si="2425"/>
        <v>44691</v>
      </c>
      <c r="C791" s="61"/>
      <c r="D791" s="17"/>
      <c r="E791" s="16"/>
      <c r="F791" s="16"/>
      <c r="G791" s="16"/>
      <c r="H791" s="16"/>
      <c r="I791" s="16"/>
      <c r="J791" s="436"/>
      <c r="K791" s="16"/>
      <c r="L791" s="16"/>
      <c r="M791" s="16"/>
      <c r="N791" s="16"/>
      <c r="O791" s="16"/>
      <c r="P791" s="41"/>
      <c r="Q791" s="17"/>
      <c r="R791" s="16"/>
      <c r="S791" s="60"/>
      <c r="T791" s="16"/>
      <c r="U791" s="41"/>
      <c r="V791" s="10"/>
      <c r="W791" s="34"/>
      <c r="X791" s="33"/>
      <c r="Y791" s="33"/>
      <c r="Z791" s="33"/>
      <c r="AA791" s="33"/>
      <c r="AB791" s="33"/>
      <c r="AC791" s="46"/>
      <c r="AD791" s="33"/>
      <c r="AE791" s="33"/>
      <c r="AF791" s="50"/>
      <c r="AG791" s="33"/>
      <c r="AH791" s="33"/>
      <c r="AI791" s="213"/>
      <c r="AJ791" s="50"/>
      <c r="AL791" s="23"/>
      <c r="AM791" s="24"/>
      <c r="AN791" s="24"/>
      <c r="AO791" s="24"/>
      <c r="AP791" s="24"/>
      <c r="AQ791" s="24"/>
      <c r="AR791" s="461"/>
      <c r="AS791" s="25"/>
      <c r="AT791" s="25"/>
      <c r="AU791" s="24"/>
      <c r="AV791" s="298"/>
      <c r="AW791" s="298"/>
      <c r="AX791" s="24"/>
      <c r="AY791" s="308"/>
      <c r="BA791" s="65"/>
      <c r="BB791" s="66"/>
      <c r="BC791" s="66"/>
      <c r="BD791" s="66"/>
      <c r="BE791" s="66"/>
      <c r="BF791" s="66"/>
      <c r="BG791" s="144"/>
      <c r="BH791" s="66"/>
      <c r="BI791" s="170"/>
      <c r="BJ791" s="66"/>
      <c r="BK791" s="66"/>
      <c r="BL791" s="66"/>
      <c r="BM791" s="144"/>
      <c r="BN791" s="65"/>
      <c r="BO791" s="66"/>
      <c r="BP791" s="66"/>
      <c r="BQ791" s="66"/>
      <c r="BR791" s="435"/>
      <c r="BS791" s="66"/>
      <c r="BT791" s="75"/>
      <c r="BU791" s="170"/>
      <c r="BV791" s="1"/>
      <c r="BW791" s="61"/>
      <c r="BY791" s="56"/>
      <c r="BZ791" s="1"/>
      <c r="CA791" s="61"/>
    </row>
    <row r="792" spans="2:85" x14ac:dyDescent="0.3">
      <c r="B792" s="158">
        <f t="shared" si="2425"/>
        <v>44692</v>
      </c>
      <c r="C792" s="61"/>
      <c r="D792" s="17"/>
      <c r="E792" s="16"/>
      <c r="F792" s="16"/>
      <c r="G792" s="16"/>
      <c r="H792" s="16"/>
      <c r="I792" s="16"/>
      <c r="J792" s="436"/>
      <c r="K792" s="16"/>
      <c r="L792" s="16"/>
      <c r="M792" s="16"/>
      <c r="N792" s="16"/>
      <c r="O792" s="16"/>
      <c r="P792" s="41"/>
      <c r="Q792" s="17"/>
      <c r="R792" s="16"/>
      <c r="S792" s="60"/>
      <c r="T792" s="16"/>
      <c r="U792" s="41"/>
      <c r="V792" s="10"/>
      <c r="W792" s="34"/>
      <c r="X792" s="33"/>
      <c r="Y792" s="33"/>
      <c r="Z792" s="33"/>
      <c r="AA792" s="33"/>
      <c r="AB792" s="33"/>
      <c r="AC792" s="46"/>
      <c r="AD792" s="33"/>
      <c r="AE792" s="33"/>
      <c r="AF792" s="50"/>
      <c r="AG792" s="33"/>
      <c r="AH792" s="33"/>
      <c r="AI792" s="213"/>
      <c r="AJ792" s="50"/>
      <c r="AL792" s="23"/>
      <c r="AM792" s="24"/>
      <c r="AN792" s="24"/>
      <c r="AO792" s="24"/>
      <c r="AP792" s="24"/>
      <c r="AQ792" s="24"/>
      <c r="AR792" s="461"/>
      <c r="AS792" s="25"/>
      <c r="AT792" s="25"/>
      <c r="AU792" s="24"/>
      <c r="AV792" s="298"/>
      <c r="AW792" s="298"/>
      <c r="AX792" s="24"/>
      <c r="AY792" s="308"/>
      <c r="BA792" s="65"/>
      <c r="BB792" s="66"/>
      <c r="BC792" s="66"/>
      <c r="BD792" s="66"/>
      <c r="BE792" s="66"/>
      <c r="BF792" s="66"/>
      <c r="BG792" s="144"/>
      <c r="BH792" s="66"/>
      <c r="BI792" s="170"/>
      <c r="BJ792" s="66"/>
      <c r="BK792" s="66"/>
      <c r="BL792" s="66"/>
      <c r="BM792" s="144"/>
      <c r="BN792" s="65"/>
      <c r="BO792" s="66"/>
      <c r="BP792" s="66"/>
      <c r="BQ792" s="66"/>
      <c r="BR792" s="435"/>
      <c r="BS792" s="66"/>
      <c r="BT792" s="75"/>
      <c r="BU792" s="170"/>
      <c r="BV792" s="1"/>
      <c r="BW792" s="61"/>
      <c r="BY792" s="56"/>
      <c r="BZ792" s="1"/>
      <c r="CA792" s="61"/>
    </row>
    <row r="793" spans="2:85" x14ac:dyDescent="0.3">
      <c r="B793" s="158">
        <f t="shared" si="2425"/>
        <v>44693</v>
      </c>
      <c r="C793" s="61"/>
      <c r="D793" s="17"/>
      <c r="E793" s="16"/>
      <c r="F793" s="16"/>
      <c r="G793" s="16"/>
      <c r="H793" s="16"/>
      <c r="I793" s="16"/>
      <c r="J793" s="436"/>
      <c r="K793" s="16"/>
      <c r="L793" s="16"/>
      <c r="M793" s="16"/>
      <c r="N793" s="16"/>
      <c r="O793" s="16"/>
      <c r="P793" s="41"/>
      <c r="Q793" s="17"/>
      <c r="R793" s="16"/>
      <c r="S793" s="60"/>
      <c r="T793" s="16"/>
      <c r="U793" s="41"/>
      <c r="V793" s="10"/>
      <c r="W793" s="34"/>
      <c r="X793" s="33"/>
      <c r="Y793" s="33"/>
      <c r="Z793" s="33"/>
      <c r="AA793" s="33"/>
      <c r="AB793" s="33"/>
      <c r="AC793" s="46"/>
      <c r="AD793" s="33"/>
      <c r="AE793" s="33"/>
      <c r="AF793" s="50"/>
      <c r="AG793" s="33"/>
      <c r="AH793" s="33"/>
      <c r="AI793" s="213"/>
      <c r="AJ793" s="50"/>
      <c r="AL793" s="23"/>
      <c r="AM793" s="24"/>
      <c r="AN793" s="24"/>
      <c r="AO793" s="24"/>
      <c r="AP793" s="24"/>
      <c r="AQ793" s="24"/>
      <c r="AR793" s="461"/>
      <c r="AS793" s="25"/>
      <c r="AT793" s="25"/>
      <c r="AU793" s="24"/>
      <c r="AV793" s="298"/>
      <c r="AW793" s="298"/>
      <c r="AX793" s="24"/>
      <c r="AY793" s="308"/>
      <c r="BA793" s="65"/>
      <c r="BB793" s="66"/>
      <c r="BC793" s="66"/>
      <c r="BD793" s="66"/>
      <c r="BE793" s="66"/>
      <c r="BF793" s="66"/>
      <c r="BG793" s="144"/>
      <c r="BH793" s="66"/>
      <c r="BI793" s="170"/>
      <c r="BJ793" s="66"/>
      <c r="BK793" s="66"/>
      <c r="BL793" s="66"/>
      <c r="BM793" s="144"/>
      <c r="BN793" s="65"/>
      <c r="BO793" s="66"/>
      <c r="BP793" s="66"/>
      <c r="BQ793" s="66"/>
      <c r="BR793" s="435"/>
      <c r="BS793" s="66"/>
      <c r="BT793" s="75"/>
      <c r="BU793" s="170"/>
      <c r="BV793" s="1"/>
      <c r="BW793" s="61"/>
      <c r="BY793" s="56"/>
      <c r="BZ793" s="1"/>
      <c r="CA793" s="61"/>
    </row>
    <row r="794" spans="2:85" x14ac:dyDescent="0.3">
      <c r="B794" s="158">
        <f t="shared" si="2425"/>
        <v>44694</v>
      </c>
      <c r="C794" s="61"/>
      <c r="D794" s="17"/>
      <c r="E794" s="16"/>
      <c r="F794" s="16"/>
      <c r="G794" s="16"/>
      <c r="H794" s="16"/>
      <c r="I794" s="16"/>
      <c r="J794" s="436"/>
      <c r="K794" s="16"/>
      <c r="L794" s="16"/>
      <c r="M794" s="16"/>
      <c r="N794" s="16"/>
      <c r="O794" s="16"/>
      <c r="P794" s="41"/>
      <c r="Q794" s="410"/>
      <c r="R794" s="16"/>
      <c r="S794" s="60"/>
      <c r="T794" s="16"/>
      <c r="U794" s="41"/>
      <c r="V794" s="10"/>
      <c r="W794" s="34"/>
      <c r="X794" s="33"/>
      <c r="Y794" s="33"/>
      <c r="Z794" s="33"/>
      <c r="AA794" s="33"/>
      <c r="AB794" s="33"/>
      <c r="AC794" s="46"/>
      <c r="AD794" s="33"/>
      <c r="AE794" s="33"/>
      <c r="AF794" s="50"/>
      <c r="AG794" s="33"/>
      <c r="AH794" s="33"/>
      <c r="AI794" s="213"/>
      <c r="AJ794" s="50"/>
      <c r="AK794" s="10"/>
      <c r="AL794" s="23"/>
      <c r="AM794" s="24"/>
      <c r="AN794" s="24"/>
      <c r="AO794" s="24"/>
      <c r="AP794" s="24"/>
      <c r="AQ794" s="24"/>
      <c r="AR794" s="461"/>
      <c r="AS794" s="25"/>
      <c r="AT794" s="25"/>
      <c r="AU794" s="24"/>
      <c r="AV794" s="298"/>
      <c r="AW794" s="298"/>
      <c r="AX794" s="24"/>
      <c r="AY794" s="308"/>
      <c r="AZ794" s="10"/>
      <c r="BA794" s="65"/>
      <c r="BB794" s="66"/>
      <c r="BC794" s="66"/>
      <c r="BD794" s="66"/>
      <c r="BE794" s="66"/>
      <c r="BF794" s="66"/>
      <c r="BG794" s="144"/>
      <c r="BH794" s="66"/>
      <c r="BI794" s="170"/>
      <c r="BJ794" s="66"/>
      <c r="BK794" s="66"/>
      <c r="BL794" s="66"/>
      <c r="BM794" s="144"/>
      <c r="BN794" s="65"/>
      <c r="BO794" s="66"/>
      <c r="BP794" s="66"/>
      <c r="BQ794" s="66"/>
      <c r="BR794" s="435"/>
      <c r="BS794" s="66"/>
      <c r="BT794" s="75"/>
      <c r="BU794" s="170"/>
      <c r="BV794" s="1"/>
      <c r="BW794" s="61">
        <f>+BW586+1</f>
        <v>578</v>
      </c>
      <c r="BY794" s="59">
        <f>+BY769/BY690</f>
        <v>0.74248886945318338</v>
      </c>
    </row>
    <row r="795" spans="2:85" x14ac:dyDescent="0.3">
      <c r="B795" s="158">
        <f t="shared" si="2425"/>
        <v>44695</v>
      </c>
      <c r="D795" s="559"/>
      <c r="E795" s="19"/>
      <c r="F795" s="19"/>
      <c r="G795" s="19"/>
      <c r="H795" s="19"/>
      <c r="I795" s="19"/>
      <c r="J795" s="39"/>
      <c r="K795" s="19"/>
      <c r="L795" s="19"/>
      <c r="M795" s="19"/>
      <c r="N795" s="19"/>
      <c r="O795" s="19"/>
      <c r="P795" s="43"/>
      <c r="Q795" s="18"/>
      <c r="R795" s="19"/>
      <c r="S795" s="19"/>
      <c r="T795" s="19"/>
      <c r="U795" s="43"/>
      <c r="V795" s="1"/>
      <c r="W795" s="35"/>
      <c r="X795" s="36"/>
      <c r="Y795" s="36"/>
      <c r="Z795" s="36"/>
      <c r="AA795" s="36"/>
      <c r="AB795" s="36"/>
      <c r="AC795" s="47"/>
      <c r="AD795" s="36"/>
      <c r="AE795" s="36"/>
      <c r="AF795" s="51"/>
      <c r="AG795" s="36"/>
      <c r="AH795" s="36"/>
      <c r="AI795" s="36"/>
      <c r="AJ795" s="51"/>
      <c r="AK795" s="1"/>
      <c r="AL795" s="26"/>
      <c r="AM795" s="27"/>
      <c r="AN795" s="27"/>
      <c r="AO795" s="27"/>
      <c r="AP795" s="27"/>
      <c r="AQ795" s="27"/>
      <c r="AR795" s="27"/>
      <c r="AS795" s="27"/>
      <c r="AT795" s="27"/>
      <c r="AU795" s="27"/>
      <c r="AV795" s="300"/>
      <c r="AW795" s="300"/>
      <c r="AX795" s="27"/>
      <c r="AY795" s="307"/>
      <c r="AZ795" s="1"/>
      <c r="BA795" s="67"/>
      <c r="BB795" s="68"/>
      <c r="BC795" s="68"/>
      <c r="BD795" s="68"/>
      <c r="BE795" s="68"/>
      <c r="BF795" s="68"/>
      <c r="BG795" s="68"/>
      <c r="BH795" s="68"/>
      <c r="BI795" s="171"/>
      <c r="BJ795" s="68"/>
      <c r="BK795" s="68"/>
      <c r="BL795" s="68"/>
      <c r="BM795" s="68"/>
      <c r="BN795" s="67"/>
      <c r="BO795" s="68"/>
      <c r="BP795" s="68"/>
      <c r="BQ795" s="68"/>
      <c r="BR795" s="70"/>
      <c r="BS795" s="68"/>
      <c r="BT795" s="68"/>
      <c r="BU795" s="171"/>
      <c r="BV795" s="1"/>
      <c r="BW795" s="61">
        <f>+BW794+1</f>
        <v>579</v>
      </c>
    </row>
    <row r="796" spans="2:85" x14ac:dyDescent="0.3">
      <c r="B796" s="56"/>
      <c r="D796" s="1"/>
      <c r="E796" s="1"/>
      <c r="F796" s="1"/>
      <c r="G796" s="1"/>
      <c r="H796" s="59"/>
      <c r="I796" s="1"/>
      <c r="J796" s="59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59"/>
      <c r="X796" s="1"/>
      <c r="Y796" s="1"/>
      <c r="Z796" s="1"/>
      <c r="AA796" s="1"/>
      <c r="AB796" s="1"/>
      <c r="AC796" s="59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59"/>
      <c r="BD796" s="1"/>
      <c r="BE796" s="59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2:85" x14ac:dyDescent="0.3">
      <c r="B797" s="166" t="s">
        <v>74</v>
      </c>
      <c r="D797" s="56">
        <f>+D789</f>
        <v>14008</v>
      </c>
      <c r="E797" s="56">
        <f>+E238</f>
        <v>0</v>
      </c>
      <c r="F797" s="56">
        <f>+F238</f>
        <v>0</v>
      </c>
      <c r="G797" s="56">
        <f>+G238</f>
        <v>0</v>
      </c>
      <c r="H797" s="56">
        <f t="shared" ref="H797:BP797" si="2806">+H789</f>
        <v>73087612</v>
      </c>
      <c r="I797" s="56">
        <f t="shared" si="2806"/>
        <v>0</v>
      </c>
      <c r="J797" s="56">
        <f t="shared" si="2806"/>
        <v>1.9169712773438682E-4</v>
      </c>
      <c r="K797" s="56">
        <f t="shared" si="2806"/>
        <v>0</v>
      </c>
      <c r="L797" s="56">
        <f t="shared" si="2806"/>
        <v>0</v>
      </c>
      <c r="M797" s="56">
        <f t="shared" si="2806"/>
        <v>0</v>
      </c>
      <c r="N797" s="56">
        <f t="shared" si="2806"/>
        <v>365491</v>
      </c>
      <c r="O797" s="56">
        <f t="shared" si="2806"/>
        <v>93702.066666666666</v>
      </c>
      <c r="P797" s="56">
        <f t="shared" si="2806"/>
        <v>0</v>
      </c>
      <c r="Q797" s="56">
        <f t="shared" si="2806"/>
        <v>365491</v>
      </c>
      <c r="R797" s="56">
        <f t="shared" si="2806"/>
        <v>0</v>
      </c>
      <c r="S797" s="56">
        <f t="shared" si="2806"/>
        <v>0.20016878302187283</v>
      </c>
      <c r="T797" s="56">
        <f t="shared" si="2806"/>
        <v>0</v>
      </c>
      <c r="U797" s="56">
        <f t="shared" si="2806"/>
        <v>0</v>
      </c>
      <c r="V797" s="56">
        <f t="shared" si="2806"/>
        <v>681</v>
      </c>
      <c r="W797" s="56">
        <f t="shared" si="2806"/>
        <v>21</v>
      </c>
      <c r="X797" s="56">
        <f t="shared" si="2806"/>
        <v>4256</v>
      </c>
      <c r="Y797" s="56">
        <f t="shared" si="2806"/>
        <v>0</v>
      </c>
      <c r="Z797" s="56">
        <f t="shared" si="2806"/>
        <v>1388</v>
      </c>
      <c r="AA797" s="56">
        <f t="shared" si="2806"/>
        <v>893352</v>
      </c>
      <c r="AB797" s="56">
        <f t="shared" si="2806"/>
        <v>0</v>
      </c>
      <c r="AC797" s="56">
        <f t="shared" si="2806"/>
        <v>1.2223028986088642E-2</v>
      </c>
      <c r="AD797" s="56">
        <f t="shared" si="2806"/>
        <v>0</v>
      </c>
      <c r="AE797" s="56">
        <f t="shared" si="2806"/>
        <v>1145.323076923077</v>
      </c>
      <c r="AF797" s="56">
        <f t="shared" si="2806"/>
        <v>0</v>
      </c>
      <c r="AG797" s="56">
        <f t="shared" si="2806"/>
        <v>0</v>
      </c>
      <c r="AH797" s="56">
        <f t="shared" si="2806"/>
        <v>0</v>
      </c>
      <c r="AI797" s="56">
        <f t="shared" si="2806"/>
        <v>0</v>
      </c>
      <c r="AJ797" s="56">
        <f t="shared" si="2806"/>
        <v>0</v>
      </c>
      <c r="AK797" s="56">
        <f t="shared" si="2806"/>
        <v>0</v>
      </c>
      <c r="AL797" s="56">
        <f t="shared" si="2806"/>
        <v>14771</v>
      </c>
      <c r="AM797" s="56">
        <f t="shared" si="2806"/>
        <v>0</v>
      </c>
      <c r="AN797" s="56">
        <f t="shared" si="2806"/>
        <v>0</v>
      </c>
      <c r="AO797" s="56">
        <f t="shared" si="2806"/>
        <v>178263</v>
      </c>
      <c r="AP797" s="56">
        <f t="shared" si="2806"/>
        <v>80944857</v>
      </c>
      <c r="AQ797" s="56">
        <f t="shared" si="2806"/>
        <v>20336656</v>
      </c>
      <c r="AR797" s="56">
        <f t="shared" si="2806"/>
        <v>1.8251556040605219E-4</v>
      </c>
      <c r="AS797" s="56">
        <f t="shared" si="2806"/>
        <v>0</v>
      </c>
      <c r="AT797" s="56">
        <f t="shared" si="2806"/>
        <v>0</v>
      </c>
      <c r="AU797" s="56">
        <f t="shared" si="2806"/>
        <v>0</v>
      </c>
      <c r="AV797" s="56">
        <f t="shared" si="2806"/>
        <v>1.1075044701145798</v>
      </c>
      <c r="AW797" s="56">
        <f t="shared" si="2806"/>
        <v>0</v>
      </c>
      <c r="AX797" s="56">
        <f t="shared" si="2806"/>
        <v>103775.4576923077</v>
      </c>
      <c r="AY797" s="56">
        <f t="shared" si="2806"/>
        <v>0</v>
      </c>
      <c r="AZ797" s="56">
        <f t="shared" si="2806"/>
        <v>0</v>
      </c>
      <c r="BA797" s="56">
        <f t="shared" si="2806"/>
        <v>162565</v>
      </c>
      <c r="BB797" s="56">
        <f t="shared" si="2806"/>
        <v>0</v>
      </c>
      <c r="BC797" s="56">
        <f t="shared" si="2806"/>
        <v>1011485006</v>
      </c>
      <c r="BD797" s="56">
        <f t="shared" si="2806"/>
        <v>0</v>
      </c>
      <c r="BE797" s="56">
        <f t="shared" si="2806"/>
        <v>14008</v>
      </c>
      <c r="BF797" s="56">
        <f t="shared" si="2806"/>
        <v>0</v>
      </c>
      <c r="BG797" s="56">
        <f t="shared" si="2806"/>
        <v>8.6168609479285216E-2</v>
      </c>
      <c r="BH797" s="56">
        <f t="shared" si="2806"/>
        <v>0</v>
      </c>
      <c r="BI797" s="56">
        <f t="shared" si="2806"/>
        <v>0</v>
      </c>
      <c r="BJ797" s="56">
        <f t="shared" si="2806"/>
        <v>0</v>
      </c>
      <c r="BK797" s="56">
        <f t="shared" si="2806"/>
        <v>0</v>
      </c>
      <c r="BL797" s="56">
        <f t="shared" si="2806"/>
        <v>0</v>
      </c>
      <c r="BM797" s="56">
        <f t="shared" si="2806"/>
        <v>0</v>
      </c>
      <c r="BN797" s="56">
        <f t="shared" si="2806"/>
        <v>1296775.6487179487</v>
      </c>
      <c r="BO797" s="56">
        <f t="shared" si="2806"/>
        <v>0</v>
      </c>
      <c r="BP797" s="56">
        <f t="shared" si="2806"/>
        <v>72180634</v>
      </c>
      <c r="BQ797" s="56">
        <f t="shared" ref="BQ797" si="2807">+BQ731</f>
        <v>0</v>
      </c>
      <c r="BR797" s="56"/>
      <c r="BS797" s="56"/>
      <c r="BT797" s="56"/>
      <c r="BU797" s="56">
        <f>+BU509</f>
        <v>0</v>
      </c>
      <c r="BV797" s="56">
        <f>+BV505</f>
        <v>0</v>
      </c>
      <c r="BW797" s="56"/>
      <c r="BX797" s="56"/>
      <c r="BY797" s="56"/>
      <c r="BZ797" s="56"/>
      <c r="CA797" s="56"/>
      <c r="CB797" s="56"/>
      <c r="CC797" s="56"/>
      <c r="CD797" s="56"/>
      <c r="CE797" s="61"/>
      <c r="CF797" s="61"/>
      <c r="CG797" s="145"/>
    </row>
    <row r="798" spans="2:85" x14ac:dyDescent="0.3">
      <c r="B798" t="s">
        <v>105</v>
      </c>
      <c r="D798" s="56">
        <f>+D788-D797</f>
        <v>17135</v>
      </c>
      <c r="E798" s="56">
        <f>+E237-E797</f>
        <v>0</v>
      </c>
      <c r="F798" s="56">
        <f>+F237-F797</f>
        <v>0</v>
      </c>
      <c r="G798" s="56">
        <f>+G237-G797</f>
        <v>0</v>
      </c>
      <c r="H798" s="56">
        <f t="shared" ref="H798:BP798" si="2808">+H788-H797</f>
        <v>-14008</v>
      </c>
      <c r="I798" s="56">
        <f t="shared" si="2808"/>
        <v>0</v>
      </c>
      <c r="J798" s="56">
        <f t="shared" si="2808"/>
        <v>2.3467131020748371E-4</v>
      </c>
      <c r="K798" s="56">
        <f t="shared" si="2808"/>
        <v>0</v>
      </c>
      <c r="L798" s="56">
        <f t="shared" si="2808"/>
        <v>0</v>
      </c>
      <c r="M798" s="56">
        <f t="shared" si="2808"/>
        <v>0</v>
      </c>
      <c r="N798" s="56">
        <f t="shared" si="2808"/>
        <v>2150</v>
      </c>
      <c r="O798" s="56">
        <f t="shared" si="2808"/>
        <v>102.30303808301687</v>
      </c>
      <c r="P798" s="56">
        <f t="shared" si="2808"/>
        <v>0</v>
      </c>
      <c r="Q798" s="56">
        <f t="shared" si="2808"/>
        <v>2150</v>
      </c>
      <c r="R798" s="56">
        <f t="shared" si="2808"/>
        <v>0</v>
      </c>
      <c r="S798" s="56">
        <f t="shared" si="2808"/>
        <v>1.9835597354043083E-2</v>
      </c>
      <c r="T798" s="56">
        <f t="shared" si="2808"/>
        <v>0</v>
      </c>
      <c r="U798" s="56">
        <f t="shared" si="2808"/>
        <v>0</v>
      </c>
      <c r="V798" s="56">
        <f t="shared" si="2808"/>
        <v>-1</v>
      </c>
      <c r="W798" s="56">
        <f t="shared" si="2808"/>
        <v>66</v>
      </c>
      <c r="X798" s="56">
        <f t="shared" si="2808"/>
        <v>0</v>
      </c>
      <c r="Y798" s="56">
        <f t="shared" si="2808"/>
        <v>0</v>
      </c>
      <c r="Z798" s="56">
        <f t="shared" si="2808"/>
        <v>101</v>
      </c>
      <c r="AA798" s="56">
        <f t="shared" si="2808"/>
        <v>-21</v>
      </c>
      <c r="AB798" s="56">
        <f t="shared" si="2808"/>
        <v>0</v>
      </c>
      <c r="AC798" s="56">
        <f t="shared" si="2808"/>
        <v>2.0557380752302123E-6</v>
      </c>
      <c r="AD798" s="56">
        <f t="shared" si="2808"/>
        <v>0</v>
      </c>
      <c r="AE798" s="56">
        <f t="shared" si="2808"/>
        <v>1.4432902142784769</v>
      </c>
      <c r="AF798" s="56">
        <f t="shared" si="2808"/>
        <v>0</v>
      </c>
      <c r="AG798" s="56">
        <f t="shared" si="2808"/>
        <v>0</v>
      </c>
      <c r="AH798" s="56">
        <f t="shared" si="2808"/>
        <v>0</v>
      </c>
      <c r="AI798" s="56">
        <f t="shared" si="2808"/>
        <v>0</v>
      </c>
      <c r="AJ798" s="56">
        <f t="shared" si="2808"/>
        <v>0</v>
      </c>
      <c r="AK798" s="56">
        <f t="shared" si="2808"/>
        <v>0</v>
      </c>
      <c r="AL798" s="56">
        <f t="shared" si="2808"/>
        <v>4806</v>
      </c>
      <c r="AM798" s="56">
        <f t="shared" si="2808"/>
        <v>0</v>
      </c>
      <c r="AN798" s="56">
        <f t="shared" si="2808"/>
        <v>0</v>
      </c>
      <c r="AO798" s="56">
        <f t="shared" si="2808"/>
        <v>0</v>
      </c>
      <c r="AP798" s="56">
        <f t="shared" si="2808"/>
        <v>-14771</v>
      </c>
      <c r="AQ798" s="56">
        <f t="shared" si="2808"/>
        <v>0</v>
      </c>
      <c r="AR798" s="56">
        <f t="shared" si="2808"/>
        <v>5.9443120140624371E-5</v>
      </c>
      <c r="AS798" s="56">
        <f t="shared" si="2808"/>
        <v>0</v>
      </c>
      <c r="AT798" s="56">
        <f t="shared" si="2808"/>
        <v>0</v>
      </c>
      <c r="AU798" s="56">
        <f t="shared" si="2808"/>
        <v>0</v>
      </c>
      <c r="AV798" s="56">
        <f t="shared" si="2808"/>
        <v>1.0166771264863428E-5</v>
      </c>
      <c r="AW798" s="56">
        <f t="shared" si="2808"/>
        <v>0</v>
      </c>
      <c r="AX798" s="56">
        <f t="shared" si="2808"/>
        <v>114.25475955365982</v>
      </c>
      <c r="AY798" s="56">
        <f t="shared" si="2808"/>
        <v>0</v>
      </c>
      <c r="AZ798" s="56">
        <f t="shared" si="2808"/>
        <v>0</v>
      </c>
      <c r="BA798" s="56">
        <f t="shared" si="2808"/>
        <v>59628</v>
      </c>
      <c r="BB798" s="56">
        <f t="shared" si="2808"/>
        <v>0</v>
      </c>
      <c r="BC798" s="56">
        <f t="shared" si="2808"/>
        <v>-162565</v>
      </c>
      <c r="BD798" s="56">
        <f t="shared" si="2808"/>
        <v>0</v>
      </c>
      <c r="BE798" s="56">
        <f t="shared" si="2808"/>
        <v>17135</v>
      </c>
      <c r="BF798" s="56">
        <f t="shared" si="2808"/>
        <v>0</v>
      </c>
      <c r="BG798" s="56">
        <f t="shared" si="2808"/>
        <v>5.3993321814679932E-2</v>
      </c>
      <c r="BH798" s="56">
        <f t="shared" si="2808"/>
        <v>0</v>
      </c>
      <c r="BI798" s="56">
        <f t="shared" si="2808"/>
        <v>0</v>
      </c>
      <c r="BJ798" s="56">
        <f t="shared" si="2808"/>
        <v>0</v>
      </c>
      <c r="BK798" s="56">
        <f t="shared" si="2808"/>
        <v>0</v>
      </c>
      <c r="BL798" s="56">
        <f t="shared" si="2808"/>
        <v>0</v>
      </c>
      <c r="BM798" s="56">
        <f t="shared" si="2808"/>
        <v>0</v>
      </c>
      <c r="BN798" s="56">
        <f t="shared" si="2808"/>
        <v>1455.9828609987162</v>
      </c>
      <c r="BO798" s="56">
        <f t="shared" si="2808"/>
        <v>0</v>
      </c>
      <c r="BP798" s="56">
        <f t="shared" si="2808"/>
        <v>-14008</v>
      </c>
      <c r="BQ798" s="56">
        <f t="shared" ref="BQ798" si="2809">+BQ730-BQ797</f>
        <v>0</v>
      </c>
      <c r="BR798" s="56"/>
      <c r="BS798" s="56"/>
      <c r="BT798" s="56"/>
      <c r="BU798" s="56">
        <f>+BU508-BU797</f>
        <v>0</v>
      </c>
      <c r="BV798" s="56">
        <f>+BV504-BV797</f>
        <v>0</v>
      </c>
      <c r="BW798" s="56"/>
      <c r="BX798" s="56"/>
      <c r="BY798" s="56"/>
      <c r="BZ798" s="56"/>
      <c r="CA798" s="56"/>
      <c r="CB798" s="56"/>
      <c r="CC798" s="56"/>
      <c r="CD798" s="56"/>
      <c r="CE798" s="61"/>
      <c r="CF798" s="61"/>
      <c r="CG798" s="105"/>
    </row>
    <row r="799" spans="2:85" x14ac:dyDescent="0.3">
      <c r="B799" s="56"/>
      <c r="D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10"/>
      <c r="BT799" s="10"/>
      <c r="BU799" s="10"/>
      <c r="BV799" s="10"/>
      <c r="BW799" s="10"/>
      <c r="BX799" s="10"/>
      <c r="BY799" s="10"/>
      <c r="BZ799" s="10"/>
      <c r="CA799" s="10"/>
      <c r="CB799" s="61"/>
      <c r="CC799" s="105"/>
      <c r="CD799" s="105"/>
      <c r="CE799" s="105"/>
      <c r="CF799" s="105"/>
    </row>
    <row r="800" spans="2:85" x14ac:dyDescent="0.3">
      <c r="B800" s="56"/>
      <c r="D800" s="56">
        <f>SUM(D297:D677)</f>
        <v>40188841</v>
      </c>
      <c r="H800" s="1"/>
      <c r="N800" s="145">
        <f>+N684-N712</f>
        <v>3272725</v>
      </c>
      <c r="O800" s="1"/>
      <c r="W800" s="56">
        <f>SUM(W297:W677)</f>
        <v>434376</v>
      </c>
      <c r="AA800" s="59"/>
      <c r="BA800" s="59"/>
      <c r="BC800" s="56"/>
      <c r="BE800" s="59"/>
      <c r="BJ800" s="61"/>
      <c r="BK800" s="10">
        <f>+BK187</f>
        <v>4928581</v>
      </c>
      <c r="BL800" s="61"/>
      <c r="BM800" s="61"/>
      <c r="BN800" s="61"/>
      <c r="BO800" s="61"/>
      <c r="BP800" s="61"/>
      <c r="BQ800" s="61"/>
      <c r="BR800" s="61"/>
      <c r="BS800" s="10"/>
      <c r="BT800" s="10"/>
    </row>
    <row r="801" spans="2:72" x14ac:dyDescent="0.3">
      <c r="B801" s="56"/>
      <c r="D801" s="56"/>
      <c r="H801" s="56"/>
      <c r="N801" s="231"/>
      <c r="W801" s="56">
        <f>SUM(W762:W768)</f>
        <v>1808</v>
      </c>
      <c r="AA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56"/>
      <c r="AU801" t="s">
        <v>161</v>
      </c>
      <c r="BC801" s="56"/>
      <c r="BE801" s="59"/>
      <c r="BH801" s="96"/>
      <c r="BI801" s="96"/>
      <c r="BJ801" s="96"/>
      <c r="BK801" s="493"/>
      <c r="BL801" s="96"/>
      <c r="BM801" s="96"/>
      <c r="BN801" s="96"/>
      <c r="BO801" s="96"/>
      <c r="BP801" s="96"/>
      <c r="BQ801" s="96"/>
      <c r="BR801" s="78"/>
      <c r="BS801" s="1"/>
      <c r="BT801" s="1"/>
    </row>
    <row r="802" spans="2:72" x14ac:dyDescent="0.3">
      <c r="D802" s="1"/>
      <c r="E802" s="111" t="s">
        <v>26</v>
      </c>
      <c r="F802" s="112"/>
      <c r="H802" s="112" t="s">
        <v>59</v>
      </c>
      <c r="I802" s="104"/>
      <c r="J802" s="104"/>
      <c r="K802" s="61"/>
      <c r="L802" s="10"/>
      <c r="W802" s="56">
        <f>SUM(W671:W676)</f>
        <v>10848</v>
      </c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BA802" s="56">
        <f>SUM(BA664:BA677)</f>
        <v>44881345</v>
      </c>
      <c r="BC802" s="56"/>
      <c r="BE802" s="56">
        <f>SUM(BE664:BE677)</f>
        <v>9000128</v>
      </c>
      <c r="BG802" s="231">
        <f>+BE802/BA802</f>
        <v>0.20053160171559029</v>
      </c>
      <c r="BH802" s="96"/>
      <c r="BI802" s="96"/>
      <c r="BJ802" s="96"/>
      <c r="BK802" s="493">
        <f>+BK194-BK797</f>
        <v>5763109</v>
      </c>
      <c r="BL802" s="96"/>
      <c r="BM802" s="96"/>
      <c r="BN802" s="96"/>
      <c r="BO802" s="96"/>
      <c r="BP802" s="96"/>
      <c r="BQ802" s="96"/>
      <c r="BR802" s="78"/>
      <c r="BS802" s="1"/>
      <c r="BT802" s="1"/>
    </row>
    <row r="803" spans="2:72" x14ac:dyDescent="0.3">
      <c r="B803" s="56"/>
      <c r="D803" s="1"/>
      <c r="E803" s="111" t="s">
        <v>38</v>
      </c>
      <c r="F803" s="112"/>
      <c r="H803" s="112" t="s">
        <v>40</v>
      </c>
      <c r="I803" s="10"/>
      <c r="J803" s="10"/>
      <c r="K803" s="61"/>
      <c r="L803" s="10"/>
      <c r="AD803" s="1"/>
      <c r="AE803" s="1"/>
      <c r="AF803" s="1"/>
      <c r="AG803" s="1"/>
      <c r="AH803" s="1"/>
      <c r="AI803" s="1">
        <f>SUM(W213:W243)</f>
        <v>25465</v>
      </c>
      <c r="AJ803" s="1"/>
      <c r="AK803" s="1"/>
      <c r="AL803" s="1" t="s">
        <v>17</v>
      </c>
      <c r="AM803" s="1"/>
      <c r="AN803" s="1"/>
      <c r="AO803" s="1"/>
      <c r="BC803" s="56"/>
      <c r="BE803" s="59"/>
      <c r="BH803" s="97"/>
      <c r="BI803" s="97"/>
      <c r="BJ803" s="97"/>
      <c r="BK803" s="493">
        <f>+BK187-BK797</f>
        <v>4928581</v>
      </c>
      <c r="BL803" s="97"/>
      <c r="BM803" s="97"/>
      <c r="BN803" s="97"/>
      <c r="BO803" s="97"/>
      <c r="BP803" s="97"/>
      <c r="BQ803" s="97"/>
      <c r="BR803" s="78"/>
      <c r="BS803" s="1"/>
      <c r="BT803" s="1"/>
    </row>
    <row r="804" spans="2:72" x14ac:dyDescent="0.3">
      <c r="B804" s="231"/>
      <c r="D804" s="1"/>
      <c r="E804" s="111" t="s">
        <v>45</v>
      </c>
      <c r="F804" s="112"/>
      <c r="H804" s="112" t="s">
        <v>55</v>
      </c>
      <c r="I804" s="10"/>
      <c r="J804" s="10"/>
      <c r="K804" s="61"/>
      <c r="L804" s="10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BC804" s="56"/>
      <c r="BE804" s="59"/>
      <c r="BH804" s="97"/>
      <c r="BI804" s="97"/>
      <c r="BJ804" s="97"/>
      <c r="BK804" s="493"/>
      <c r="BL804" s="97"/>
      <c r="BM804" s="97"/>
      <c r="BN804" s="97"/>
      <c r="BO804" s="97"/>
      <c r="BP804" s="97"/>
      <c r="BQ804" s="97"/>
      <c r="BR804" s="78"/>
      <c r="BS804" s="1"/>
      <c r="BT804" s="1"/>
    </row>
    <row r="805" spans="2:72" x14ac:dyDescent="0.3">
      <c r="D805" s="1"/>
      <c r="E805" s="111" t="s">
        <v>60</v>
      </c>
      <c r="F805" s="61"/>
      <c r="H805" s="81" t="s">
        <v>135</v>
      </c>
      <c r="I805" s="61"/>
      <c r="J805" s="61"/>
      <c r="K805" s="61"/>
      <c r="L805" s="6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BH805" s="97"/>
      <c r="BI805" s="97"/>
      <c r="BJ805" s="97"/>
      <c r="BK805" s="496"/>
      <c r="BL805" s="97"/>
      <c r="BM805" s="97"/>
      <c r="BN805" s="97"/>
      <c r="BO805" s="97"/>
      <c r="BP805" s="97"/>
      <c r="BQ805" s="97"/>
      <c r="BR805" s="78"/>
      <c r="BS805" s="1"/>
      <c r="BT805" s="1"/>
    </row>
    <row r="806" spans="2:72" x14ac:dyDescent="0.3">
      <c r="E806" s="111" t="s">
        <v>136</v>
      </c>
      <c r="H806" s="81" t="s">
        <v>137</v>
      </c>
      <c r="AD806" s="1"/>
      <c r="AE806" s="1"/>
      <c r="AF806" s="1"/>
      <c r="AG806" s="1"/>
      <c r="AH806" s="1"/>
      <c r="AI806" s="1"/>
      <c r="BD806" s="78"/>
      <c r="BE806" s="78"/>
      <c r="BF806" s="78"/>
      <c r="BG806" s="78"/>
      <c r="BH806" s="78"/>
      <c r="BI806" s="78"/>
      <c r="BJ806" s="78"/>
      <c r="BK806" s="494"/>
      <c r="BL806" s="78"/>
      <c r="BM806" s="78"/>
      <c r="BN806" s="78"/>
      <c r="BO806" s="78"/>
      <c r="BP806" s="78"/>
      <c r="BQ806" s="78"/>
      <c r="BR806" s="78"/>
      <c r="BS806" s="1"/>
      <c r="BT806" s="1"/>
    </row>
    <row r="807" spans="2:72" x14ac:dyDescent="0.3">
      <c r="B807" s="56"/>
      <c r="AD807" s="1"/>
      <c r="AE807" s="1"/>
      <c r="AF807" s="1"/>
      <c r="AG807" s="1"/>
      <c r="AH807" s="1"/>
      <c r="AI807" s="1"/>
      <c r="BA807" s="545">
        <v>157602857</v>
      </c>
      <c r="BK807" s="495"/>
    </row>
    <row r="808" spans="2:72" ht="15" thickBot="1" x14ac:dyDescent="0.35">
      <c r="D808" s="56">
        <f>SUM(D363:D369)</f>
        <v>378583</v>
      </c>
      <c r="AD808" s="1"/>
      <c r="AE808" s="507"/>
      <c r="AF808" s="547"/>
      <c r="AG808" s="507"/>
      <c r="AH808" s="507"/>
      <c r="AI808" s="507"/>
      <c r="AJ808" s="500"/>
      <c r="AK808" s="500"/>
      <c r="AL808" s="500"/>
      <c r="AM808" s="500"/>
      <c r="AN808" s="500"/>
      <c r="AO808" s="500"/>
      <c r="AP808" s="500"/>
      <c r="AQ808" s="500"/>
      <c r="AR808" s="500"/>
      <c r="AS808" s="500"/>
      <c r="AT808" s="500"/>
      <c r="AU808" s="500"/>
      <c r="AV808" s="500"/>
      <c r="AW808" s="500"/>
      <c r="AX808" s="500"/>
      <c r="AZ808" s="106"/>
      <c r="BA808" s="106"/>
      <c r="BB808" s="106"/>
      <c r="BC808" s="106"/>
      <c r="BK808" s="1"/>
    </row>
    <row r="809" spans="2:72" x14ac:dyDescent="0.3">
      <c r="D809" s="531">
        <f>SUM(D356:D362)</f>
        <v>417052</v>
      </c>
      <c r="J809" s="486"/>
      <c r="V809" s="106"/>
      <c r="AA809" s="56"/>
      <c r="AD809" s="1"/>
      <c r="AE809" s="507"/>
      <c r="AF809" s="546"/>
      <c r="AG809" s="1"/>
      <c r="AH809" s="1"/>
      <c r="AI809" s="485"/>
      <c r="AJ809" s="464"/>
      <c r="AK809" s="465"/>
      <c r="AL809" s="465"/>
      <c r="AM809" s="465"/>
      <c r="AN809" s="465"/>
      <c r="AO809" s="465"/>
      <c r="AP809" s="465"/>
      <c r="AQ809" s="465"/>
      <c r="AR809" s="465"/>
      <c r="AS809" s="465"/>
      <c r="AT809" s="465"/>
      <c r="AU809" s="465"/>
      <c r="AV809" s="465"/>
      <c r="AW809" s="466"/>
      <c r="AX809" s="500"/>
      <c r="AZ809" s="106"/>
      <c r="BA809" s="77"/>
      <c r="BB809" s="106"/>
      <c r="BC809" s="106"/>
      <c r="BK809" s="56"/>
    </row>
    <row r="810" spans="2:72" x14ac:dyDescent="0.3">
      <c r="D810" s="1"/>
      <c r="J810" s="214"/>
      <c r="AD810" s="1"/>
      <c r="AE810" s="507"/>
      <c r="AF810" s="546"/>
      <c r="AG810" s="1"/>
      <c r="AH810" s="1"/>
      <c r="AI810" s="485"/>
      <c r="AJ810" s="467"/>
      <c r="AK810" s="595" t="s">
        <v>142</v>
      </c>
      <c r="AL810" s="595"/>
      <c r="AM810" s="595"/>
      <c r="AN810" s="595"/>
      <c r="AO810" s="595"/>
      <c r="AP810" s="595"/>
      <c r="AQ810" s="595"/>
      <c r="AR810" s="595"/>
      <c r="AS810" s="595"/>
      <c r="AT810" s="595"/>
      <c r="AU810" s="595"/>
      <c r="AV810" s="595"/>
      <c r="AW810" s="468"/>
      <c r="AX810" s="500"/>
      <c r="AZ810" s="106"/>
      <c r="BA810" s="106"/>
      <c r="BB810" s="106"/>
      <c r="BC810" s="106"/>
    </row>
    <row r="811" spans="2:72" ht="15.6" x14ac:dyDescent="0.3">
      <c r="D811" s="1">
        <v>331000000</v>
      </c>
      <c r="H811" s="235">
        <f>+H269/D811</f>
        <v>4.5635842900302113E-2</v>
      </c>
      <c r="J811" s="57"/>
      <c r="AD811" s="1"/>
      <c r="AE811" s="507"/>
      <c r="AF811" s="546"/>
      <c r="AG811" s="1"/>
      <c r="AH811" s="1"/>
      <c r="AI811" s="485"/>
      <c r="AJ811" s="467"/>
      <c r="AK811" s="595" t="s">
        <v>141</v>
      </c>
      <c r="AL811" s="595"/>
      <c r="AM811" s="595"/>
      <c r="AN811" s="595"/>
      <c r="AO811" s="473"/>
      <c r="AP811" s="474" t="s">
        <v>20</v>
      </c>
      <c r="AQ811" s="473"/>
      <c r="AR811" s="474" t="s">
        <v>4</v>
      </c>
      <c r="AS811" s="475"/>
      <c r="AT811" s="475"/>
      <c r="AU811" s="475"/>
      <c r="AV811" s="479" t="s">
        <v>10</v>
      </c>
      <c r="AW811" s="468"/>
      <c r="AX811" s="500"/>
      <c r="AZ811" s="106"/>
      <c r="BA811" s="106"/>
      <c r="BB811" s="106"/>
      <c r="BC811" s="106"/>
    </row>
    <row r="812" spans="2:72" ht="15.6" x14ac:dyDescent="0.3">
      <c r="H812" s="235">
        <f>+AA269/H269</f>
        <v>1.9000541790705667E-2</v>
      </c>
      <c r="AD812" s="1"/>
      <c r="AE812" s="507"/>
      <c r="AF812" s="546"/>
      <c r="AG812" s="1"/>
      <c r="AH812" s="1"/>
      <c r="AI812" s="485"/>
      <c r="AJ812" s="467"/>
      <c r="AK812" s="602" t="s">
        <v>138</v>
      </c>
      <c r="AL812" s="602"/>
      <c r="AM812" s="602"/>
      <c r="AN812" s="602"/>
      <c r="AO812" s="473"/>
      <c r="AP812" s="476">
        <f>+AH50</f>
        <v>898992</v>
      </c>
      <c r="AQ812" s="477"/>
      <c r="AR812" s="476">
        <f>+AH51</f>
        <v>55687</v>
      </c>
      <c r="AS812" s="478"/>
      <c r="AT812" s="478"/>
      <c r="AU812" s="478"/>
      <c r="AV812" s="491">
        <f t="shared" ref="AV812:AV818" si="2810">+AR812/AP812</f>
        <v>6.194382152455194E-2</v>
      </c>
      <c r="AW812" s="468"/>
      <c r="AX812" s="500"/>
      <c r="AZ812" s="106"/>
      <c r="BA812" s="77"/>
      <c r="BB812" s="106"/>
      <c r="BC812" s="106"/>
    </row>
    <row r="813" spans="2:72" ht="15.6" x14ac:dyDescent="0.3">
      <c r="D813" s="235"/>
      <c r="AD813" s="1"/>
      <c r="AE813" s="507"/>
      <c r="AF813" s="546"/>
      <c r="AG813" s="1"/>
      <c r="AH813" s="1"/>
      <c r="AI813" s="485"/>
      <c r="AJ813" s="467"/>
      <c r="AK813" s="622" t="s">
        <v>139</v>
      </c>
      <c r="AL813" s="599"/>
      <c r="AM813" s="599"/>
      <c r="AN813" s="599"/>
      <c r="AO813" s="64"/>
      <c r="AP813" s="469">
        <f>+AG83</f>
        <v>742147</v>
      </c>
      <c r="AQ813" s="64"/>
      <c r="AR813" s="469">
        <f>+AG84</f>
        <v>42339</v>
      </c>
      <c r="AS813" s="64"/>
      <c r="AT813" s="64"/>
      <c r="AU813" s="64"/>
      <c r="AV813" s="489">
        <f t="shared" si="2810"/>
        <v>5.7049344671608188E-2</v>
      </c>
      <c r="AW813" s="468"/>
      <c r="AX813" s="500"/>
      <c r="AZ813" s="106"/>
      <c r="BA813" s="77"/>
      <c r="BB813" s="106"/>
      <c r="BC813" s="106"/>
    </row>
    <row r="814" spans="2:72" ht="15.6" x14ac:dyDescent="0.3">
      <c r="AD814" s="1"/>
      <c r="AE814" s="507"/>
      <c r="AF814" s="546"/>
      <c r="AG814" s="1"/>
      <c r="AH814" s="1"/>
      <c r="AI814" s="485"/>
      <c r="AJ814" s="467"/>
      <c r="AK814" s="599" t="s">
        <v>140</v>
      </c>
      <c r="AL814" s="599"/>
      <c r="AM814" s="599"/>
      <c r="AN814" s="599"/>
      <c r="AO814" s="64"/>
      <c r="AP814" s="469">
        <f>+AH113</f>
        <v>869627</v>
      </c>
      <c r="AQ814" s="64"/>
      <c r="AR814" s="469">
        <f>+AH114</f>
        <v>21252</v>
      </c>
      <c r="AS814" s="64"/>
      <c r="AT814" s="64"/>
      <c r="AU814" s="64"/>
      <c r="AV814" s="489">
        <f t="shared" si="2810"/>
        <v>2.4438063675575852E-2</v>
      </c>
      <c r="AW814" s="468"/>
      <c r="AX814" s="500"/>
      <c r="AZ814" s="106"/>
      <c r="BA814" s="106"/>
      <c r="BB814" s="106"/>
      <c r="BC814" s="106"/>
    </row>
    <row r="815" spans="2:72" ht="15.6" x14ac:dyDescent="0.3">
      <c r="D815" s="428"/>
      <c r="AD815" s="1"/>
      <c r="AE815" s="507"/>
      <c r="AF815" s="546"/>
      <c r="AG815" s="1"/>
      <c r="AH815" s="1"/>
      <c r="AI815" s="485"/>
      <c r="AJ815" s="467"/>
      <c r="AK815" s="599" t="s">
        <v>143</v>
      </c>
      <c r="AL815" s="599"/>
      <c r="AM815" s="599"/>
      <c r="AN815" s="599"/>
      <c r="AO815" s="64"/>
      <c r="AP815" s="469">
        <f>+AG821</f>
        <v>1970617</v>
      </c>
      <c r="AQ815" s="64"/>
      <c r="AR815" s="469">
        <f>+AG823</f>
        <v>25901</v>
      </c>
      <c r="AS815" s="64"/>
      <c r="AT815" s="64"/>
      <c r="AU815" s="64"/>
      <c r="AV815" s="489">
        <f t="shared" si="2810"/>
        <v>1.3143599187462607E-2</v>
      </c>
      <c r="AW815" s="468"/>
      <c r="AX815" s="500"/>
    </row>
    <row r="816" spans="2:72" ht="15.6" x14ac:dyDescent="0.3">
      <c r="D816" s="428"/>
      <c r="AD816" s="1"/>
      <c r="AE816" s="507"/>
      <c r="AF816" s="546"/>
      <c r="AG816" s="1"/>
      <c r="AH816" s="1"/>
      <c r="AI816" s="485"/>
      <c r="AJ816" s="467"/>
      <c r="AK816" s="543"/>
      <c r="AL816" s="543" t="s">
        <v>151</v>
      </c>
      <c r="AM816" s="543"/>
      <c r="AN816" s="543"/>
      <c r="AO816" s="64"/>
      <c r="AP816" s="469">
        <f>SUM(D144:D174)</f>
        <v>1493931</v>
      </c>
      <c r="AQ816" s="64"/>
      <c r="AR816" s="469">
        <f>SUM(W144:W174)</f>
        <v>30354</v>
      </c>
      <c r="AS816" s="64"/>
      <c r="AT816" s="64"/>
      <c r="AU816" s="64"/>
      <c r="AV816" s="489">
        <f t="shared" si="2810"/>
        <v>2.0318207467413155E-2</v>
      </c>
      <c r="AW816" s="468"/>
      <c r="AX816" s="500"/>
    </row>
    <row r="817" spans="2:87" ht="15.6" x14ac:dyDescent="0.3">
      <c r="D817" s="428"/>
      <c r="AD817" s="1"/>
      <c r="AE817" s="507"/>
      <c r="AF817" s="546"/>
      <c r="AG817" s="1"/>
      <c r="AH817" s="1"/>
      <c r="AI817" s="485"/>
      <c r="AJ817" s="467"/>
      <c r="AK817" s="543"/>
      <c r="AL817" s="543" t="s">
        <v>152</v>
      </c>
      <c r="AM817" s="543"/>
      <c r="AN817" s="543"/>
      <c r="AO817" s="64"/>
      <c r="AP817" s="469">
        <f>SUM(D175:D204)</f>
        <v>1202331</v>
      </c>
      <c r="AQ817" s="64"/>
      <c r="AR817" s="544">
        <f>SUM(W175:W204)</f>
        <v>24042</v>
      </c>
      <c r="AS817" s="64"/>
      <c r="AT817" s="64"/>
      <c r="AU817" s="64"/>
      <c r="AV817" s="489">
        <f t="shared" si="2810"/>
        <v>1.9996157464125936E-2</v>
      </c>
      <c r="AW817" s="468"/>
      <c r="AX817" s="500"/>
    </row>
    <row r="818" spans="2:87" ht="15.6" x14ac:dyDescent="0.3">
      <c r="D818" s="428"/>
      <c r="AD818" s="1"/>
      <c r="AE818" s="507"/>
      <c r="AF818" s="546"/>
      <c r="AG818" s="1"/>
      <c r="AH818" s="1"/>
      <c r="AI818" s="485"/>
      <c r="AJ818" s="467"/>
      <c r="AK818" s="543"/>
      <c r="AL818" s="543" t="s">
        <v>153</v>
      </c>
      <c r="AM818" s="543"/>
      <c r="AN818" s="543"/>
      <c r="AO818" s="64"/>
      <c r="AP818" s="469">
        <f>SUM(D205:D230)</f>
        <v>1470960</v>
      </c>
      <c r="AQ818" s="64"/>
      <c r="AR818" s="469">
        <f>SUM(W205:W235)</f>
        <v>24156</v>
      </c>
      <c r="AS818" s="64"/>
      <c r="AT818" s="64"/>
      <c r="AU818" s="64"/>
      <c r="AV818" s="489">
        <f t="shared" si="2810"/>
        <v>1.6421928536465982E-2</v>
      </c>
      <c r="AW818" s="468"/>
      <c r="AX818" s="500"/>
      <c r="BA818" s="486">
        <f>+AV812-AV818</f>
        <v>4.5521892988085955E-2</v>
      </c>
    </row>
    <row r="819" spans="2:87" ht="15" thickBot="1" x14ac:dyDescent="0.35">
      <c r="B819" s="427"/>
      <c r="D819" s="235"/>
      <c r="AD819" s="1"/>
      <c r="AE819" s="507"/>
      <c r="AF819" s="546"/>
      <c r="AG819" s="1"/>
      <c r="AH819" s="1"/>
      <c r="AI819" s="485"/>
      <c r="AJ819" s="467"/>
      <c r="AK819" s="480"/>
      <c r="AL819" s="480"/>
      <c r="AM819" s="480"/>
      <c r="AN819" s="480"/>
      <c r="AO819" s="481"/>
      <c r="AP819" s="482"/>
      <c r="AQ819" s="481"/>
      <c r="AR819" s="482"/>
      <c r="AS819" s="481"/>
      <c r="AT819" s="481"/>
      <c r="AU819" s="481"/>
      <c r="AV819" s="483"/>
      <c r="AW819" s="468"/>
      <c r="AX819" s="500"/>
      <c r="BA819">
        <f>+BA818/AV812</f>
        <v>0.73488996751747038</v>
      </c>
    </row>
    <row r="820" spans="2:87" ht="15.6" x14ac:dyDescent="0.3">
      <c r="B820" s="427"/>
      <c r="D820" s="235"/>
      <c r="AD820" s="1"/>
      <c r="AE820" s="507"/>
      <c r="AF820" s="546"/>
      <c r="AG820" s="1"/>
      <c r="AH820" s="1"/>
      <c r="AI820" s="485"/>
      <c r="AJ820" s="467"/>
      <c r="AK820" s="602" t="s">
        <v>138</v>
      </c>
      <c r="AL820" s="602"/>
      <c r="AM820" s="602"/>
      <c r="AN820" s="602"/>
      <c r="AO820" s="64"/>
      <c r="AP820" s="469"/>
      <c r="AQ820" s="64"/>
      <c r="AR820" s="469">
        <f>+AR812</f>
        <v>55687</v>
      </c>
      <c r="AS820" s="64"/>
      <c r="AT820" s="64"/>
      <c r="AU820" s="64"/>
      <c r="AV820" s="144"/>
      <c r="AW820" s="468"/>
      <c r="AX820" s="500"/>
    </row>
    <row r="821" spans="2:87" ht="15.6" x14ac:dyDescent="0.3">
      <c r="B821" s="427"/>
      <c r="D821" s="235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10"/>
      <c r="AE821" s="507"/>
      <c r="AF821" s="546"/>
      <c r="AG821" s="33">
        <f>SUM(D113:D143)</f>
        <v>1970617</v>
      </c>
      <c r="AH821" s="1"/>
      <c r="AI821" s="485"/>
      <c r="AJ821" s="467"/>
      <c r="AK821" s="606" t="s">
        <v>153</v>
      </c>
      <c r="AL821" s="606"/>
      <c r="AM821" s="606"/>
      <c r="AN821" s="606"/>
      <c r="AO821" s="64"/>
      <c r="AP821" s="469"/>
      <c r="AQ821" s="64"/>
      <c r="AR821" s="469">
        <f>+AR818</f>
        <v>24156</v>
      </c>
      <c r="AS821" s="64"/>
      <c r="AT821" s="64"/>
      <c r="AU821" s="64"/>
      <c r="AV821" s="144"/>
      <c r="AW821" s="468"/>
      <c r="AX821" s="500"/>
    </row>
    <row r="822" spans="2:87" ht="15.6" x14ac:dyDescent="0.3">
      <c r="B822" s="427"/>
      <c r="D822" s="235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10"/>
      <c r="AE822" s="507"/>
      <c r="AF822" s="546"/>
      <c r="AG822" s="33">
        <f>SUM(W125:W138)</f>
        <v>12117</v>
      </c>
      <c r="AH822" s="1"/>
      <c r="AI822" s="485"/>
      <c r="AJ822" s="467"/>
      <c r="AK822" s="63"/>
      <c r="AL822" s="497" t="s">
        <v>3</v>
      </c>
      <c r="AM822" s="63"/>
      <c r="AN822" s="63"/>
      <c r="AO822" s="64"/>
      <c r="AP822" s="469"/>
      <c r="AQ822" s="64"/>
      <c r="AR822" s="469">
        <f>+AR820-AR821</f>
        <v>31531</v>
      </c>
      <c r="AS822" s="64"/>
      <c r="AT822" s="64"/>
      <c r="AU822" s="64"/>
      <c r="AV822" s="484">
        <f>+AR822/AR820</f>
        <v>0.5662183274372834</v>
      </c>
      <c r="AW822" s="468"/>
      <c r="AX822" s="500"/>
    </row>
    <row r="823" spans="2:87" ht="15" thickBot="1" x14ac:dyDescent="0.35">
      <c r="D823" s="427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10"/>
      <c r="AE823" s="507"/>
      <c r="AF823" s="548"/>
      <c r="AG823" s="33">
        <f>SUM(W113:W143)</f>
        <v>25901</v>
      </c>
      <c r="AH823" s="1"/>
      <c r="AI823" s="485"/>
      <c r="AJ823" s="470"/>
      <c r="AK823" s="471"/>
      <c r="AL823" s="471"/>
      <c r="AM823" s="471"/>
      <c r="AN823" s="471"/>
      <c r="AO823" s="471"/>
      <c r="AP823" s="471"/>
      <c r="AQ823" s="471"/>
      <c r="AR823" s="471"/>
      <c r="AS823" s="471"/>
      <c r="AT823" s="471"/>
      <c r="AU823" s="471"/>
      <c r="AV823" s="471"/>
      <c r="AW823" s="472"/>
      <c r="AX823" s="500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1"/>
      <c r="BT823" s="1"/>
      <c r="BU823" s="1"/>
      <c r="BV823" s="1"/>
      <c r="BW823" s="78"/>
      <c r="BX823" s="78"/>
      <c r="BY823" s="78"/>
      <c r="BZ823" s="78"/>
      <c r="CA823" s="78"/>
      <c r="CB823" s="78"/>
      <c r="CC823" s="78"/>
      <c r="CD823" s="78"/>
      <c r="CE823" s="78"/>
      <c r="CF823" s="78"/>
      <c r="CG823" s="78"/>
      <c r="CH823" s="78"/>
      <c r="CI823" s="78"/>
    </row>
    <row r="824" spans="2:87" x14ac:dyDescent="0.3"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10"/>
      <c r="AE824" s="507"/>
      <c r="AF824" s="507"/>
      <c r="AG824" s="507"/>
      <c r="AH824" s="507"/>
      <c r="AI824" s="507"/>
      <c r="AJ824" s="500"/>
      <c r="AK824" s="500"/>
      <c r="AL824" s="500"/>
      <c r="AM824" s="500"/>
      <c r="AN824" s="500"/>
      <c r="AO824" s="500"/>
      <c r="AP824" s="500"/>
      <c r="AQ824" s="500"/>
      <c r="AR824" s="500"/>
      <c r="AS824" s="500"/>
      <c r="AT824" s="500"/>
      <c r="AU824" s="500"/>
      <c r="AV824" s="500"/>
      <c r="AW824" s="500"/>
      <c r="AX824" s="500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77"/>
      <c r="BX824" s="77"/>
      <c r="BY824" s="77"/>
      <c r="BZ824" s="77"/>
      <c r="CA824" s="109"/>
      <c r="CB824" s="1"/>
      <c r="CC824" s="1"/>
      <c r="CD824" s="1"/>
      <c r="CE824" s="1"/>
      <c r="CF824" s="1"/>
      <c r="CG824" s="1"/>
      <c r="CH824" s="1"/>
      <c r="CI824" s="1"/>
    </row>
    <row r="825" spans="2:87" x14ac:dyDescent="0.3">
      <c r="D825">
        <v>10</v>
      </c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10"/>
      <c r="AE825" s="10"/>
      <c r="AF825" s="10"/>
      <c r="AG825" s="10"/>
      <c r="AH825" s="10"/>
      <c r="AI825" s="10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77"/>
      <c r="BX825" s="77"/>
      <c r="BY825" s="77"/>
      <c r="BZ825" s="77"/>
      <c r="CA825" s="77"/>
      <c r="CB825" s="1"/>
      <c r="CC825" s="1"/>
      <c r="CD825" s="1"/>
      <c r="CE825" s="1"/>
      <c r="CF825" s="1"/>
      <c r="CG825" s="1"/>
      <c r="CH825" s="1"/>
      <c r="CI825" s="1"/>
    </row>
    <row r="826" spans="2:87" x14ac:dyDescent="0.3">
      <c r="D826" s="1">
        <v>77000000</v>
      </c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10"/>
      <c r="AE826" s="10"/>
      <c r="AF826" s="10"/>
      <c r="AG826" s="10"/>
      <c r="AH826" s="10"/>
      <c r="AI826" s="10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77"/>
      <c r="BX826" s="77"/>
      <c r="BY826" s="77"/>
      <c r="BZ826" s="77"/>
      <c r="CA826" s="77"/>
      <c r="CB826" s="1"/>
      <c r="CC826" s="1"/>
      <c r="CD826" s="1"/>
      <c r="CE826" s="1"/>
      <c r="CF826" s="1"/>
      <c r="CG826" s="1"/>
    </row>
    <row r="827" spans="2:87" x14ac:dyDescent="0.3">
      <c r="D827" s="57">
        <f>+D826/D829</f>
        <v>0.23262839879154079</v>
      </c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10"/>
      <c r="AE827" s="10"/>
      <c r="AF827" s="10"/>
      <c r="AG827" s="501"/>
      <c r="AH827" s="10"/>
      <c r="AI827" s="10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77"/>
      <c r="BX827" s="77"/>
      <c r="BY827" s="77"/>
      <c r="BZ827" s="77"/>
      <c r="CA827" s="77"/>
      <c r="CB827" s="1"/>
      <c r="CC827" s="1"/>
      <c r="CD827" s="1"/>
      <c r="CE827" s="1"/>
      <c r="CF827" s="1"/>
      <c r="CG827" s="1"/>
    </row>
    <row r="828" spans="2:87" x14ac:dyDescent="0.3"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10"/>
      <c r="AE828" s="10"/>
      <c r="AF828" s="507"/>
      <c r="AG828" s="526"/>
      <c r="AH828" s="507"/>
      <c r="AI828" s="507"/>
      <c r="AJ828" s="500"/>
      <c r="AK828" s="500"/>
      <c r="AL828" s="500"/>
      <c r="AM828" s="500"/>
      <c r="AN828" s="500"/>
      <c r="AO828" s="500"/>
      <c r="AP828" s="500"/>
      <c r="AQ828" s="500"/>
      <c r="AR828" s="500"/>
      <c r="AS828" s="500"/>
      <c r="AT828" s="500"/>
      <c r="AU828" s="500"/>
      <c r="AV828" s="500"/>
      <c r="AW828" s="500"/>
      <c r="AX828" s="500"/>
      <c r="AY828" s="500"/>
      <c r="AZ828" s="500"/>
      <c r="BA828" s="500"/>
      <c r="BB828" s="500"/>
      <c r="BC828" s="500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77"/>
      <c r="BX828" s="77"/>
      <c r="BY828" s="110"/>
      <c r="BZ828" s="77"/>
      <c r="CA828" s="77"/>
    </row>
    <row r="829" spans="2:87" x14ac:dyDescent="0.3">
      <c r="D829" s="1">
        <v>331000000</v>
      </c>
      <c r="H829">
        <v>0.13400000000000001</v>
      </c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10"/>
      <c r="AE829" s="10"/>
      <c r="AF829" s="507"/>
      <c r="AG829" s="527"/>
      <c r="AH829" s="507"/>
      <c r="AI829" s="507"/>
      <c r="AJ829" s="524"/>
      <c r="AK829" s="524"/>
      <c r="AL829" s="525"/>
      <c r="AM829" s="525"/>
      <c r="AN829" s="525"/>
      <c r="AO829" s="525"/>
      <c r="AP829" s="525"/>
      <c r="AQ829" s="525"/>
      <c r="AR829" s="525"/>
      <c r="AS829" s="525"/>
      <c r="AT829" s="525"/>
      <c r="AU829" s="525"/>
      <c r="AV829" s="525"/>
      <c r="AW829" s="525"/>
      <c r="AX829" s="525"/>
      <c r="AY829" s="525"/>
      <c r="AZ829" s="525"/>
      <c r="BA829" s="525"/>
      <c r="BB829" s="524"/>
      <c r="BC829" s="524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77"/>
      <c r="BX829" s="77"/>
      <c r="BY829" s="77"/>
      <c r="BZ829" s="77"/>
      <c r="CA829" s="77"/>
    </row>
    <row r="830" spans="2:87" x14ac:dyDescent="0.3">
      <c r="D830" s="1">
        <f>+D829*H829</f>
        <v>44354000</v>
      </c>
      <c r="H830" s="1">
        <f>+D830*0.001</f>
        <v>44354</v>
      </c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10"/>
      <c r="AE830" s="10"/>
      <c r="AF830" s="507"/>
      <c r="AG830" s="526"/>
      <c r="AH830" s="507"/>
      <c r="AI830" s="507"/>
      <c r="AJ830" s="524"/>
      <c r="AK830" s="524"/>
      <c r="AL830" s="138"/>
      <c r="AM830" s="138"/>
      <c r="AN830" s="138"/>
      <c r="AO830" s="138"/>
      <c r="AP830" s="138"/>
      <c r="AQ830" s="138"/>
      <c r="AR830" s="138"/>
      <c r="AS830" s="78"/>
      <c r="AT830" s="78"/>
      <c r="AU830" s="78"/>
      <c r="AV830" s="98"/>
      <c r="AW830" s="98"/>
      <c r="AX830" s="98"/>
      <c r="AY830" s="98"/>
      <c r="AZ830" s="524"/>
      <c r="BA830" s="524"/>
      <c r="BB830" s="530"/>
      <c r="BC830" s="524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77"/>
      <c r="BX830" s="77"/>
      <c r="BY830" s="77"/>
      <c r="BZ830" s="77"/>
      <c r="CA830" s="77"/>
    </row>
    <row r="831" spans="2:87" x14ac:dyDescent="0.3">
      <c r="D831" s="425">
        <v>7.1999999999999995E-2</v>
      </c>
      <c r="H831" s="1">
        <f>+AA204*H829</f>
        <v>28746.886000000002</v>
      </c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10"/>
      <c r="AE831" s="10"/>
      <c r="AF831" s="507"/>
      <c r="AG831" s="526">
        <v>44031</v>
      </c>
      <c r="AH831" s="507"/>
      <c r="AI831" s="507"/>
      <c r="AJ831" s="524"/>
      <c r="AK831" s="524"/>
      <c r="AL831" s="138"/>
      <c r="AM831" s="138"/>
      <c r="AN831" s="138"/>
      <c r="AO831" s="138"/>
      <c r="AP831" s="138"/>
      <c r="AQ831" s="138"/>
      <c r="AR831" s="138"/>
      <c r="AS831" s="138"/>
      <c r="AT831" s="98"/>
      <c r="AU831" s="78"/>
      <c r="AV831" s="98"/>
      <c r="AW831" s="98"/>
      <c r="AX831" s="98"/>
      <c r="AY831" s="98"/>
      <c r="AZ831" s="524"/>
      <c r="BA831" s="524"/>
      <c r="BB831" s="530"/>
      <c r="BC831" s="524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77"/>
      <c r="BX831" s="77"/>
      <c r="BY831" s="77"/>
      <c r="BZ831" s="77"/>
      <c r="CA831" s="77"/>
    </row>
    <row r="832" spans="2:87" x14ac:dyDescent="0.3"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10"/>
      <c r="AE832" s="10"/>
      <c r="AF832" s="507"/>
      <c r="AG832" s="526">
        <v>44038</v>
      </c>
      <c r="AH832" s="507"/>
      <c r="AI832" s="507"/>
      <c r="AJ832" s="524"/>
      <c r="AK832" s="524"/>
      <c r="AL832" s="78"/>
      <c r="AM832" s="78"/>
      <c r="AN832" s="139"/>
      <c r="AO832" s="139"/>
      <c r="AP832" s="139"/>
      <c r="AQ832" s="139"/>
      <c r="AR832" s="139"/>
      <c r="AS832" s="78"/>
      <c r="AT832" s="78"/>
      <c r="AU832" s="78"/>
      <c r="AV832" s="98"/>
      <c r="AW832" s="98"/>
      <c r="AX832" s="98"/>
      <c r="AY832" s="98"/>
      <c r="AZ832" s="524"/>
      <c r="BA832" s="524"/>
      <c r="BB832" s="530"/>
      <c r="BC832" s="524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77"/>
      <c r="BX832" s="77"/>
      <c r="BY832" s="77"/>
      <c r="BZ832" s="77"/>
      <c r="CA832" s="77"/>
    </row>
    <row r="833" spans="2:79" x14ac:dyDescent="0.3">
      <c r="D833" s="235">
        <v>4.2000000000000003E-2</v>
      </c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10"/>
      <c r="AE833" s="10"/>
      <c r="AF833" s="507"/>
      <c r="AG833" s="526">
        <v>44045</v>
      </c>
      <c r="AH833" s="507"/>
      <c r="AI833" s="507"/>
      <c r="AJ833" s="524"/>
      <c r="AK833" s="524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98"/>
      <c r="AW833" s="98"/>
      <c r="AX833" s="98"/>
      <c r="AY833" s="98"/>
      <c r="AZ833" s="524"/>
      <c r="BA833" s="524"/>
      <c r="BB833" s="530"/>
      <c r="BC833" s="524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2:79" x14ac:dyDescent="0.3">
      <c r="D834" s="531">
        <f>+D829*D831*D833</f>
        <v>1000944.0000000001</v>
      </c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10"/>
      <c r="AE834" s="10"/>
      <c r="AF834" s="507"/>
      <c r="AG834" s="526">
        <v>44052</v>
      </c>
      <c r="AH834" s="507"/>
      <c r="AI834" s="507"/>
      <c r="AJ834" s="524"/>
      <c r="AK834" s="524"/>
      <c r="AL834" s="78"/>
      <c r="AM834" s="78"/>
      <c r="AN834" s="139"/>
      <c r="AO834" s="139"/>
      <c r="AP834" s="139"/>
      <c r="AQ834" s="139"/>
      <c r="AR834" s="139"/>
      <c r="AS834" s="139"/>
      <c r="AT834" s="139"/>
      <c r="AU834" s="78"/>
      <c r="AV834" s="98"/>
      <c r="AW834" s="98"/>
      <c r="AX834" s="98"/>
      <c r="AY834" s="98"/>
      <c r="AZ834" s="524"/>
      <c r="BA834" s="524"/>
      <c r="BB834" s="530"/>
      <c r="BC834" s="524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2:79" x14ac:dyDescent="0.3"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10"/>
      <c r="AE835" s="10"/>
      <c r="AF835" s="507"/>
      <c r="AG835" s="526"/>
      <c r="AH835" s="507"/>
      <c r="AI835" s="507"/>
      <c r="AJ835" s="524"/>
      <c r="AK835" s="524"/>
      <c r="AL835" s="78"/>
      <c r="AM835" s="78"/>
      <c r="AN835" s="139"/>
      <c r="AO835" s="139"/>
      <c r="AP835" s="139"/>
      <c r="AQ835" s="139"/>
      <c r="AR835" s="139"/>
      <c r="AS835" s="139"/>
      <c r="AT835" s="139"/>
      <c r="AU835" s="78"/>
      <c r="AV835" s="98"/>
      <c r="AW835" s="98"/>
      <c r="AX835" s="98"/>
      <c r="AY835" s="98"/>
      <c r="AZ835" s="524"/>
      <c r="BA835" s="524"/>
      <c r="BB835" s="530"/>
      <c r="BC835" s="524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2:79" x14ac:dyDescent="0.3"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10"/>
      <c r="AE836" s="10"/>
      <c r="AF836" s="507"/>
      <c r="AG836" s="526"/>
      <c r="AH836" s="507"/>
      <c r="AI836" s="507"/>
      <c r="AJ836" s="524"/>
      <c r="AK836" s="524"/>
      <c r="AL836" s="78"/>
      <c r="AM836" s="78"/>
      <c r="AN836" s="139"/>
      <c r="AO836" s="139"/>
      <c r="AP836" s="139"/>
      <c r="AQ836" s="139"/>
      <c r="AR836" s="139"/>
      <c r="AS836" s="139"/>
      <c r="AT836" s="139"/>
      <c r="AU836" s="78"/>
      <c r="AV836" s="98"/>
      <c r="AW836" s="98"/>
      <c r="AX836" s="98"/>
      <c r="AY836" s="98"/>
      <c r="AZ836" s="524"/>
      <c r="BA836" s="524"/>
      <c r="BB836" s="530"/>
      <c r="BC836" s="524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2:79" x14ac:dyDescent="0.3"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10"/>
      <c r="AE837" s="10"/>
      <c r="AF837" s="507"/>
      <c r="AG837" s="528"/>
      <c r="AH837" s="507"/>
      <c r="AI837" s="507"/>
      <c r="AJ837" s="524"/>
      <c r="AK837" s="524"/>
      <c r="AL837" s="78"/>
      <c r="AM837" s="78"/>
      <c r="AN837" s="139"/>
      <c r="AO837" s="139"/>
      <c r="AP837" s="139"/>
      <c r="AQ837" s="139"/>
      <c r="AR837" s="139"/>
      <c r="AS837" s="139"/>
      <c r="AT837" s="139"/>
      <c r="AU837" s="78"/>
      <c r="AV837" s="98"/>
      <c r="AW837" s="98"/>
      <c r="AX837" s="98"/>
      <c r="AY837" s="98"/>
      <c r="AZ837" s="524"/>
      <c r="BA837" s="524"/>
      <c r="BB837" s="530"/>
      <c r="BC837" s="524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2:79" x14ac:dyDescent="0.3"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10"/>
      <c r="AE838" s="10"/>
      <c r="AF838" s="507"/>
      <c r="AG838" s="507"/>
      <c r="AH838" s="507"/>
      <c r="AI838" s="507"/>
      <c r="AJ838" s="524"/>
      <c r="AK838" s="524"/>
      <c r="AL838" s="78"/>
      <c r="AM838" s="78"/>
      <c r="AN838" s="139"/>
      <c r="AO838" s="139"/>
      <c r="AP838" s="139"/>
      <c r="AQ838" s="139"/>
      <c r="AR838" s="139"/>
      <c r="AS838" s="139"/>
      <c r="AT838" s="139"/>
      <c r="AU838" s="78"/>
      <c r="AV838" s="98"/>
      <c r="AW838" s="98"/>
      <c r="AX838" s="98"/>
      <c r="AY838" s="98"/>
      <c r="AZ838" s="524"/>
      <c r="BA838" s="524"/>
      <c r="BB838" s="530"/>
      <c r="BC838" s="524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2:79" x14ac:dyDescent="0.3"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10"/>
      <c r="AE839" s="10"/>
      <c r="AF839" s="507"/>
      <c r="AG839" s="507"/>
      <c r="AH839" s="507"/>
      <c r="AI839" s="507"/>
      <c r="AJ839" s="524"/>
      <c r="AK839" s="524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78"/>
      <c r="AW839" s="78"/>
      <c r="AX839" s="78"/>
      <c r="AY839" s="78"/>
      <c r="AZ839" s="524"/>
      <c r="BA839" s="530"/>
      <c r="BB839" s="530"/>
      <c r="BC839" s="524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2:79" x14ac:dyDescent="0.3">
      <c r="AD840" s="10"/>
      <c r="AE840" s="10"/>
      <c r="AF840" s="507"/>
      <c r="AG840" s="507"/>
      <c r="AH840" s="507"/>
      <c r="AI840" s="507"/>
      <c r="AJ840" s="524"/>
      <c r="AK840" s="524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78"/>
      <c r="AW840" s="78"/>
      <c r="AX840" s="78"/>
      <c r="AY840" s="78"/>
      <c r="AZ840" s="524"/>
      <c r="BA840" s="530"/>
      <c r="BB840" s="530"/>
      <c r="BC840" s="524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2:79" ht="15" thickBot="1" x14ac:dyDescent="0.35">
      <c r="B841" s="500"/>
      <c r="C841" s="500"/>
      <c r="D841" s="500"/>
      <c r="E841" s="500"/>
      <c r="F841" s="500"/>
      <c r="G841" s="500"/>
      <c r="H841" s="500"/>
      <c r="I841" s="500"/>
      <c r="J841" s="500"/>
      <c r="K841" s="500"/>
      <c r="L841" s="500"/>
      <c r="M841" s="500"/>
      <c r="N841" s="500"/>
      <c r="O841" s="500"/>
      <c r="P841" s="500"/>
      <c r="Q841" s="500"/>
      <c r="R841" s="500"/>
      <c r="S841" s="500"/>
      <c r="T841" s="500"/>
      <c r="U841" s="500"/>
      <c r="V841" s="500"/>
      <c r="AD841" s="10"/>
      <c r="AE841" s="10"/>
      <c r="AF841" s="507"/>
      <c r="AG841" s="507"/>
      <c r="AH841" s="507"/>
      <c r="AI841" s="507"/>
      <c r="AJ841" s="524"/>
      <c r="AK841" s="524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78"/>
      <c r="AW841" s="78"/>
      <c r="AX841" s="78"/>
      <c r="AY841" s="78"/>
      <c r="AZ841" s="524"/>
      <c r="BA841" s="530"/>
      <c r="BB841" s="530"/>
      <c r="BC841" s="524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2:79" x14ac:dyDescent="0.3">
      <c r="B842" s="500"/>
      <c r="C842" s="510"/>
      <c r="D842" s="357"/>
      <c r="E842" s="357"/>
      <c r="F842" s="357"/>
      <c r="G842" s="357"/>
      <c r="H842" s="357"/>
      <c r="I842" s="357"/>
      <c r="J842" s="357"/>
      <c r="K842" s="357"/>
      <c r="L842" s="357"/>
      <c r="M842" s="357"/>
      <c r="N842" s="357"/>
      <c r="O842" s="357"/>
      <c r="P842" s="511"/>
      <c r="V842" s="500"/>
      <c r="AD842" s="10"/>
      <c r="AE842" s="10"/>
      <c r="AF842" s="507"/>
      <c r="AG842" s="507"/>
      <c r="AH842" s="507"/>
      <c r="AI842" s="507"/>
      <c r="AJ842" s="524"/>
      <c r="AK842" s="524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78"/>
      <c r="AW842" s="78"/>
      <c r="AX842" s="78"/>
      <c r="AY842" s="78"/>
      <c r="AZ842" s="524"/>
      <c r="BA842" s="530"/>
      <c r="BB842" s="530"/>
      <c r="BC842" s="524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2:79" x14ac:dyDescent="0.3">
      <c r="B843" s="500"/>
      <c r="C843" s="512"/>
      <c r="D843" s="502" t="s">
        <v>149</v>
      </c>
      <c r="E843" s="387"/>
      <c r="F843" s="387"/>
      <c r="G843" s="387"/>
      <c r="H843" s="601" t="s">
        <v>20</v>
      </c>
      <c r="I843" s="601"/>
      <c r="J843" s="601"/>
      <c r="K843" s="387"/>
      <c r="L843" s="387"/>
      <c r="M843" s="387"/>
      <c r="N843" s="387"/>
      <c r="O843" s="387"/>
      <c r="P843" s="513"/>
      <c r="V843" s="500"/>
      <c r="AD843" s="10"/>
      <c r="AE843" s="10"/>
      <c r="AF843" s="507"/>
      <c r="AG843" s="507"/>
      <c r="AH843" s="507"/>
      <c r="AI843" s="507"/>
      <c r="AJ843" s="524"/>
      <c r="AK843" s="524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78"/>
      <c r="AW843" s="78"/>
      <c r="AX843" s="78"/>
      <c r="AY843" s="78"/>
      <c r="AZ843" s="524"/>
      <c r="BA843" s="530"/>
      <c r="BB843" s="530"/>
      <c r="BC843" s="524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2:79" x14ac:dyDescent="0.3">
      <c r="B844" s="500"/>
      <c r="C844" s="512"/>
      <c r="D844" s="514" t="s">
        <v>150</v>
      </c>
      <c r="E844" s="387"/>
      <c r="F844" s="387"/>
      <c r="G844" s="387"/>
      <c r="H844" s="515" t="s">
        <v>147</v>
      </c>
      <c r="I844" s="502"/>
      <c r="J844" s="516" t="s">
        <v>148</v>
      </c>
      <c r="K844" s="502"/>
      <c r="L844" s="502"/>
      <c r="M844" s="502"/>
      <c r="N844" s="502"/>
      <c r="O844" s="517" t="s">
        <v>3</v>
      </c>
      <c r="P844" s="513"/>
      <c r="V844" s="500"/>
      <c r="AD844" s="10"/>
      <c r="AE844" s="10"/>
      <c r="AF844" s="507"/>
      <c r="AG844" s="507"/>
      <c r="AH844" s="507"/>
      <c r="AI844" s="507"/>
      <c r="AJ844" s="524"/>
      <c r="AK844" s="524"/>
      <c r="AL844" s="529"/>
      <c r="AM844" s="529"/>
      <c r="AN844" s="529"/>
      <c r="AO844" s="529"/>
      <c r="AP844" s="529"/>
      <c r="AQ844" s="529"/>
      <c r="AR844" s="529"/>
      <c r="AS844" s="529"/>
      <c r="AT844" s="529"/>
      <c r="AU844" s="529"/>
      <c r="AV844" s="524"/>
      <c r="AW844" s="524"/>
      <c r="AX844" s="524"/>
      <c r="AY844" s="524"/>
      <c r="AZ844" s="524"/>
      <c r="BA844" s="530"/>
      <c r="BB844" s="530"/>
      <c r="BC844" s="524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2:79" x14ac:dyDescent="0.3">
      <c r="B845" s="500"/>
      <c r="C845" s="512"/>
      <c r="D845" s="503" t="s">
        <v>146</v>
      </c>
      <c r="E845" s="15"/>
      <c r="F845" s="15"/>
      <c r="G845" s="15"/>
      <c r="H845" s="518">
        <f>SUM(D133:D139)</f>
        <v>471981</v>
      </c>
      <c r="I845" s="15"/>
      <c r="J845" s="16">
        <f>+H845/7</f>
        <v>67425.857142857145</v>
      </c>
      <c r="K845" s="15"/>
      <c r="L845" s="15"/>
      <c r="M845" s="15"/>
      <c r="N845" s="15"/>
      <c r="O845" s="15"/>
      <c r="P845" s="513"/>
      <c r="V845" s="500"/>
      <c r="AD845" s="10"/>
      <c r="AE845" s="10"/>
      <c r="AF845" s="507"/>
      <c r="AG845" s="507"/>
      <c r="AH845" s="507"/>
      <c r="AI845" s="507"/>
      <c r="AJ845" s="524"/>
      <c r="AK845" s="524"/>
      <c r="AL845" s="529"/>
      <c r="AM845" s="529"/>
      <c r="AN845" s="529"/>
      <c r="AO845" s="529"/>
      <c r="AP845" s="529"/>
      <c r="AQ845" s="529"/>
      <c r="AR845" s="529"/>
      <c r="AS845" s="529"/>
      <c r="AT845" s="529"/>
      <c r="AU845" s="529"/>
      <c r="AV845" s="529"/>
      <c r="AW845" s="529"/>
      <c r="AX845" s="529"/>
      <c r="AY845" s="529"/>
      <c r="AZ845" s="524"/>
      <c r="BA845" s="524"/>
      <c r="BB845" s="530"/>
      <c r="BC845" s="524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2:79" x14ac:dyDescent="0.3">
      <c r="B846" s="500"/>
      <c r="C846" s="512"/>
      <c r="D846" s="503" t="s">
        <v>145</v>
      </c>
      <c r="E846" s="15"/>
      <c r="F846" s="15"/>
      <c r="G846" s="15"/>
      <c r="H846" s="16">
        <f>SUM(D140:D146)</f>
        <v>427527</v>
      </c>
      <c r="I846" s="15"/>
      <c r="J846" s="16">
        <f>+H846/7</f>
        <v>61075.285714285717</v>
      </c>
      <c r="K846" s="15"/>
      <c r="L846" s="15"/>
      <c r="M846" s="15"/>
      <c r="N846" s="15"/>
      <c r="O846" s="15"/>
      <c r="P846" s="513"/>
      <c r="V846" s="500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78"/>
      <c r="AU846" s="98"/>
      <c r="AV846" s="140"/>
      <c r="AW846" s="140"/>
      <c r="AX846" s="140"/>
      <c r="AY846" s="140"/>
      <c r="AZ846" s="98"/>
      <c r="BA846" s="98"/>
      <c r="BB846" s="98"/>
      <c r="BC846" s="98"/>
    </row>
    <row r="847" spans="2:79" x14ac:dyDescent="0.3">
      <c r="B847" s="506"/>
      <c r="C847" s="512"/>
      <c r="D847" s="503" t="s">
        <v>144</v>
      </c>
      <c r="E847" s="15"/>
      <c r="F847" s="15"/>
      <c r="G847" s="15"/>
      <c r="H847" s="16">
        <f>SUM(D147:D153)</f>
        <v>383516</v>
      </c>
      <c r="I847" s="15"/>
      <c r="J847" s="16">
        <f>+H847/7</f>
        <v>54788</v>
      </c>
      <c r="K847" s="15"/>
      <c r="L847" s="15"/>
      <c r="M847" s="15"/>
      <c r="N847" s="15"/>
      <c r="O847" s="518">
        <f>+H845-H847</f>
        <v>88465</v>
      </c>
      <c r="P847" s="513"/>
      <c r="V847" s="500"/>
      <c r="AA847">
        <f>+O847/7</f>
        <v>12637.857142857143</v>
      </c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78"/>
      <c r="AW847" s="78"/>
      <c r="AX847" s="78"/>
      <c r="AY847" s="78"/>
      <c r="AZ847" s="98"/>
      <c r="BA847" s="141"/>
      <c r="BB847" s="98"/>
      <c r="BC847" s="98"/>
    </row>
    <row r="848" spans="2:79" x14ac:dyDescent="0.3">
      <c r="B848" s="507"/>
      <c r="C848" s="512"/>
      <c r="D848" s="519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60">
        <f>+O847/H845</f>
        <v>0.18743339244588236</v>
      </c>
      <c r="P848" s="513"/>
      <c r="V848" s="500"/>
      <c r="X848" s="61"/>
      <c r="Y848" s="61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78">
        <v>480454</v>
      </c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</row>
    <row r="849" spans="2:61" ht="15" thickBot="1" x14ac:dyDescent="0.35">
      <c r="B849" s="507"/>
      <c r="C849" s="520"/>
      <c r="D849" s="521"/>
      <c r="E849" s="521"/>
      <c r="F849" s="521"/>
      <c r="G849" s="521"/>
      <c r="H849" s="521"/>
      <c r="I849" s="521"/>
      <c r="J849" s="522"/>
      <c r="K849" s="521"/>
      <c r="L849" s="521"/>
      <c r="M849" s="521"/>
      <c r="N849" s="521"/>
      <c r="O849" s="521"/>
      <c r="P849" s="523"/>
      <c r="V849" s="500"/>
      <c r="X849" s="61"/>
      <c r="Y849" s="61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140">
        <f>+N201</f>
        <v>290088</v>
      </c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</row>
    <row r="850" spans="2:61" x14ac:dyDescent="0.3">
      <c r="B850" s="507"/>
      <c r="C850" s="500"/>
      <c r="D850" s="508"/>
      <c r="E850" s="500"/>
      <c r="F850" s="500"/>
      <c r="G850" s="500"/>
      <c r="H850" s="509"/>
      <c r="I850" s="500"/>
      <c r="J850" s="500"/>
      <c r="K850" s="500"/>
      <c r="L850" s="500"/>
      <c r="M850" s="500"/>
      <c r="N850" s="500"/>
      <c r="O850" s="500"/>
      <c r="P850" s="500"/>
      <c r="Q850" s="500"/>
      <c r="R850" s="500"/>
      <c r="S850" s="500"/>
      <c r="T850" s="500"/>
      <c r="U850" s="500"/>
      <c r="V850" s="500"/>
      <c r="X850" s="61"/>
      <c r="Y850" s="61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140">
        <f>+AP848-AP849</f>
        <v>190366</v>
      </c>
      <c r="AQ850" s="98"/>
      <c r="AR850" s="98"/>
    </row>
    <row r="851" spans="2:61" x14ac:dyDescent="0.3">
      <c r="B851" s="1"/>
      <c r="D851" s="55"/>
      <c r="X851" s="61"/>
      <c r="Y851" s="61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84">
        <f>+AP850/AP848</f>
        <v>0.3962210742339537</v>
      </c>
      <c r="AQ851" s="98"/>
      <c r="AR851" s="98"/>
    </row>
    <row r="852" spans="2:61" x14ac:dyDescent="0.3">
      <c r="B852" s="55"/>
      <c r="D852" s="55"/>
      <c r="J852" s="56">
        <f>+J845-J847</f>
        <v>12637.857142857145</v>
      </c>
      <c r="X852" s="61"/>
      <c r="Y852" s="61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</row>
    <row r="853" spans="2:61" x14ac:dyDescent="0.3">
      <c r="B853" s="57"/>
      <c r="D853" s="55"/>
      <c r="X853" s="61"/>
      <c r="Y853" s="61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</row>
    <row r="854" spans="2:61" x14ac:dyDescent="0.3">
      <c r="B854" s="1"/>
      <c r="D854" s="55"/>
      <c r="X854" s="61"/>
      <c r="Y854" s="61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</row>
    <row r="855" spans="2:61" x14ac:dyDescent="0.3">
      <c r="B855" s="1"/>
      <c r="D855" s="55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</row>
    <row r="856" spans="2:61" x14ac:dyDescent="0.3">
      <c r="B856" s="1"/>
      <c r="D856" s="55"/>
      <c r="AT856" s="500"/>
      <c r="AU856" s="500"/>
      <c r="AV856" s="500"/>
      <c r="AW856" s="500"/>
      <c r="AX856" s="500"/>
      <c r="AY856" s="500"/>
      <c r="AZ856" s="500"/>
      <c r="BA856" s="500"/>
      <c r="BB856" s="500"/>
      <c r="BC856" s="500"/>
      <c r="BD856" s="500"/>
      <c r="BE856" s="500"/>
      <c r="BF856" s="500"/>
      <c r="BG856" s="500"/>
      <c r="BH856" s="500"/>
      <c r="BI856" s="500"/>
    </row>
    <row r="857" spans="2:61" ht="15.6" x14ac:dyDescent="0.3">
      <c r="B857" s="1"/>
      <c r="D857" s="55"/>
      <c r="AT857" s="500"/>
      <c r="AU857" s="533"/>
      <c r="AV857" s="534"/>
      <c r="AW857" s="534"/>
      <c r="AX857" s="534"/>
      <c r="AY857" s="534"/>
      <c r="AZ857" s="534"/>
      <c r="BA857" s="534"/>
      <c r="BB857" s="534"/>
      <c r="BC857" s="534"/>
      <c r="BD857" s="534"/>
      <c r="BE857" s="534" t="s">
        <v>156</v>
      </c>
      <c r="BF857" s="534"/>
      <c r="BG857" s="534" t="s">
        <v>2</v>
      </c>
      <c r="BH857" s="533"/>
      <c r="BI857" s="500"/>
    </row>
    <row r="858" spans="2:61" ht="16.2" thickBot="1" x14ac:dyDescent="0.35">
      <c r="B858" s="57" t="e">
        <f>+B857/B856</f>
        <v>#DIV/0!</v>
      </c>
      <c r="D858" s="55"/>
      <c r="AT858" s="500"/>
      <c r="AU858" s="533"/>
      <c r="AV858" s="590" t="s">
        <v>155</v>
      </c>
      <c r="AW858" s="590"/>
      <c r="AX858" s="590"/>
      <c r="AY858" s="534"/>
      <c r="AZ858" s="534"/>
      <c r="BA858" s="535" t="s">
        <v>20</v>
      </c>
      <c r="BB858" s="534"/>
      <c r="BC858" s="535" t="s">
        <v>3</v>
      </c>
      <c r="BD858" s="534"/>
      <c r="BE858" s="535" t="s">
        <v>65</v>
      </c>
      <c r="BF858" s="534"/>
      <c r="BG858" s="535" t="s">
        <v>65</v>
      </c>
      <c r="BH858" s="533"/>
      <c r="BI858" s="500"/>
    </row>
    <row r="859" spans="2:61" ht="21" x14ac:dyDescent="0.4">
      <c r="B859" s="1"/>
      <c r="D859" s="55"/>
      <c r="AT859" s="500"/>
      <c r="AU859" s="533"/>
      <c r="AV859" s="536" t="s">
        <v>143</v>
      </c>
      <c r="AW859" s="533"/>
      <c r="AX859" s="537"/>
      <c r="AY859" s="533"/>
      <c r="AZ859" s="533"/>
      <c r="BA859" s="538">
        <f>+N143</f>
        <v>1970617</v>
      </c>
      <c r="BB859" s="537"/>
      <c r="BC859" s="537"/>
      <c r="BD859" s="537"/>
      <c r="BE859" s="537"/>
      <c r="BF859" s="537"/>
      <c r="BG859" s="537"/>
      <c r="BH859" s="533"/>
      <c r="BI859" s="500"/>
    </row>
    <row r="860" spans="2:61" ht="21" x14ac:dyDescent="0.4">
      <c r="B860" s="1"/>
      <c r="D860" s="55"/>
      <c r="AT860" s="500"/>
      <c r="AU860" s="533"/>
      <c r="AV860" s="536" t="s">
        <v>151</v>
      </c>
      <c r="AW860" s="533"/>
      <c r="AX860" s="537"/>
      <c r="AY860" s="533"/>
      <c r="AZ860" s="533"/>
      <c r="BA860" s="538">
        <f>+N174</f>
        <v>1493931</v>
      </c>
      <c r="BB860" s="537"/>
      <c r="BC860" s="538">
        <f>+BA860-BA859</f>
        <v>-476686</v>
      </c>
      <c r="BD860" s="537"/>
      <c r="BE860" s="539">
        <f>+BC860/BA859</f>
        <v>-0.24189682723735764</v>
      </c>
      <c r="BF860" s="537"/>
      <c r="BG860" s="537"/>
      <c r="BH860" s="533"/>
      <c r="BI860" s="500"/>
    </row>
    <row r="861" spans="2:61" ht="21" x14ac:dyDescent="0.4">
      <c r="B861" s="1">
        <f>+B857*50</f>
        <v>0</v>
      </c>
      <c r="D861" s="55"/>
      <c r="AT861" s="500"/>
      <c r="AU861" s="533"/>
      <c r="AV861" s="536" t="s">
        <v>152</v>
      </c>
      <c r="AW861" s="533"/>
      <c r="AX861" s="537"/>
      <c r="AY861" s="533"/>
      <c r="AZ861" s="533"/>
      <c r="BA861" s="538">
        <f>+N204</f>
        <v>1202331</v>
      </c>
      <c r="BB861" s="537"/>
      <c r="BC861" s="538">
        <f>+BA861-BA860</f>
        <v>-291600</v>
      </c>
      <c r="BD861" s="537"/>
      <c r="BE861" s="539">
        <f>+BC861/BA860</f>
        <v>-0.19518973767864781</v>
      </c>
      <c r="BF861" s="537"/>
      <c r="BG861" s="537"/>
      <c r="BH861" s="533"/>
      <c r="BI861" s="500"/>
    </row>
    <row r="862" spans="2:61" ht="21" x14ac:dyDescent="0.4">
      <c r="B862" s="1"/>
      <c r="D862" s="55"/>
      <c r="AT862" s="500"/>
      <c r="AU862" s="533"/>
      <c r="AV862" s="536" t="s">
        <v>153</v>
      </c>
      <c r="AW862" s="533"/>
      <c r="AX862" s="537"/>
      <c r="AY862" s="533"/>
      <c r="AZ862" s="540" t="s">
        <v>26</v>
      </c>
      <c r="BA862" s="538">
        <f>+N218</f>
        <v>371489</v>
      </c>
      <c r="BB862" s="537"/>
      <c r="BC862" s="538">
        <f>+BA862-BA861</f>
        <v>-830842</v>
      </c>
      <c r="BD862" s="537"/>
      <c r="BE862" s="539">
        <f>+BC862/BA861</f>
        <v>-0.69102601529861574</v>
      </c>
      <c r="BF862" s="537"/>
      <c r="BG862" s="539">
        <f>+(BA862-BA859)/BA859</f>
        <v>-0.81148594577231392</v>
      </c>
      <c r="BH862" s="533"/>
      <c r="BI862" s="500"/>
    </row>
    <row r="863" spans="2:61" x14ac:dyDescent="0.3">
      <c r="B863" s="1"/>
      <c r="D863" s="55"/>
      <c r="AT863" s="500"/>
      <c r="AU863" s="533"/>
      <c r="AV863" s="533"/>
      <c r="AW863" s="533"/>
      <c r="AX863" s="533"/>
      <c r="AY863" s="533"/>
      <c r="AZ863" s="533"/>
      <c r="BA863" s="533"/>
      <c r="BB863" s="533"/>
      <c r="BC863" s="533"/>
      <c r="BD863" s="533"/>
      <c r="BE863" s="533"/>
      <c r="BF863" s="533"/>
      <c r="BG863" s="533"/>
      <c r="BH863" s="533"/>
      <c r="BI863" s="500"/>
    </row>
    <row r="864" spans="2:61" ht="16.2" x14ac:dyDescent="0.3">
      <c r="B864" s="1"/>
      <c r="D864" s="55"/>
      <c r="AT864" s="500"/>
      <c r="AU864" s="533"/>
      <c r="AV864" s="533"/>
      <c r="AW864" s="533"/>
      <c r="AX864" s="541" t="s">
        <v>26</v>
      </c>
      <c r="AY864" s="533"/>
      <c r="AZ864" s="542" t="s">
        <v>154</v>
      </c>
      <c r="BA864" s="533"/>
      <c r="BB864" s="533"/>
      <c r="BC864" s="533"/>
      <c r="BD864" s="533"/>
      <c r="BE864" s="533"/>
      <c r="BF864" s="533"/>
      <c r="BG864" s="533"/>
      <c r="BH864" s="533"/>
      <c r="BI864" s="500"/>
    </row>
    <row r="865" spans="2:61" x14ac:dyDescent="0.3">
      <c r="B865" s="1"/>
      <c r="D865" s="55"/>
      <c r="AT865" s="500"/>
      <c r="AU865" s="533"/>
      <c r="AV865" s="533"/>
      <c r="AW865" s="533"/>
      <c r="AX865" s="533"/>
      <c r="AY865" s="533"/>
      <c r="AZ865" s="533"/>
      <c r="BA865" s="533"/>
      <c r="BB865" s="533"/>
      <c r="BC865" s="533"/>
      <c r="BD865" s="533"/>
      <c r="BE865" s="533"/>
      <c r="BF865" s="533"/>
      <c r="BG865" s="533"/>
      <c r="BH865" s="533"/>
      <c r="BI865" s="500"/>
    </row>
    <row r="866" spans="2:61" x14ac:dyDescent="0.3">
      <c r="B866" s="1"/>
      <c r="D866" s="55"/>
      <c r="AT866" s="532"/>
      <c r="AU866" s="532"/>
      <c r="AV866" s="532"/>
      <c r="AW866" s="532"/>
      <c r="AX866" s="532"/>
      <c r="AY866" s="532"/>
      <c r="AZ866" s="532"/>
      <c r="BA866" s="532"/>
      <c r="BB866" s="532"/>
      <c r="BC866" s="532"/>
      <c r="BD866" s="532"/>
      <c r="BE866" s="532"/>
      <c r="BF866" s="532"/>
      <c r="BG866" s="532"/>
      <c r="BH866" s="532"/>
      <c r="BI866" s="532"/>
    </row>
    <row r="867" spans="2:61" x14ac:dyDescent="0.3">
      <c r="B867" s="1"/>
      <c r="D867" s="55"/>
    </row>
    <row r="868" spans="2:61" x14ac:dyDescent="0.3">
      <c r="B868" s="1"/>
      <c r="D868" s="55"/>
      <c r="AS868" s="61"/>
      <c r="AT868" s="500"/>
      <c r="AU868" s="500"/>
      <c r="AV868" s="500"/>
      <c r="AW868" s="500"/>
      <c r="AX868" s="500"/>
      <c r="AY868" s="500"/>
      <c r="AZ868" s="500"/>
      <c r="BA868" s="500"/>
      <c r="BB868" s="500"/>
      <c r="BC868" s="500"/>
      <c r="BD868" s="500"/>
      <c r="BE868" s="500"/>
      <c r="BF868" s="500"/>
      <c r="BG868" s="500"/>
      <c r="BH868" s="500"/>
      <c r="BI868" s="500"/>
    </row>
    <row r="869" spans="2:61" x14ac:dyDescent="0.3">
      <c r="B869" s="1"/>
      <c r="D869" s="55"/>
      <c r="AT869" s="500"/>
      <c r="AU869" s="550"/>
      <c r="AV869" s="550"/>
      <c r="AW869" s="550"/>
      <c r="AX869" s="550"/>
      <c r="AY869" s="550"/>
      <c r="AZ869" s="550"/>
      <c r="BA869" s="550"/>
      <c r="BB869" s="550"/>
      <c r="BC869" s="550"/>
      <c r="BD869" s="550"/>
      <c r="BE869" s="550"/>
      <c r="BF869" s="550"/>
      <c r="BG869" s="550"/>
      <c r="BH869" s="550"/>
      <c r="BI869" s="500"/>
    </row>
    <row r="870" spans="2:61" ht="15" thickBot="1" x14ac:dyDescent="0.35">
      <c r="B870" s="1"/>
      <c r="D870" s="55"/>
      <c r="AT870" s="500"/>
      <c r="AU870" s="550"/>
      <c r="AV870" s="607" t="s">
        <v>160</v>
      </c>
      <c r="AW870" s="607"/>
      <c r="AX870" s="607"/>
      <c r="AY870" s="551"/>
      <c r="AZ870" s="551"/>
      <c r="BA870" s="552" t="s">
        <v>23</v>
      </c>
      <c r="BB870" s="553"/>
      <c r="BC870" s="552" t="s">
        <v>3</v>
      </c>
      <c r="BD870" s="553"/>
      <c r="BE870" s="552" t="s">
        <v>20</v>
      </c>
      <c r="BF870" s="553"/>
      <c r="BG870" s="552" t="s">
        <v>21</v>
      </c>
      <c r="BH870" s="550"/>
      <c r="BI870" s="500"/>
    </row>
    <row r="871" spans="2:61" x14ac:dyDescent="0.3">
      <c r="B871" s="1"/>
      <c r="AT871" s="500"/>
      <c r="AU871" s="550"/>
      <c r="AV871" s="551" t="s">
        <v>143</v>
      </c>
      <c r="AW871" s="551"/>
      <c r="AX871" s="551"/>
      <c r="AY871" s="551"/>
      <c r="AZ871" s="551"/>
      <c r="BA871" s="554">
        <f>+BK275</f>
        <v>13351981</v>
      </c>
      <c r="BB871" s="551"/>
      <c r="BC871" s="551"/>
      <c r="BD871" s="551"/>
      <c r="BE871" s="555">
        <f>+N143</f>
        <v>1970617</v>
      </c>
      <c r="BF871" s="551"/>
      <c r="BG871" s="556">
        <f>+BE871/BA871</f>
        <v>0.14758985951223269</v>
      </c>
      <c r="BH871" s="550"/>
      <c r="BI871" s="500"/>
    </row>
    <row r="872" spans="2:61" x14ac:dyDescent="0.3">
      <c r="B872" s="1"/>
      <c r="AT872" s="500"/>
      <c r="AU872" s="550"/>
      <c r="AV872" s="551"/>
      <c r="AW872" s="551"/>
      <c r="AX872" s="551"/>
      <c r="AY872" s="551"/>
      <c r="AZ872" s="551"/>
      <c r="BA872" s="554"/>
      <c r="BB872" s="551"/>
      <c r="BC872" s="551"/>
      <c r="BD872" s="551"/>
      <c r="BE872" s="551"/>
      <c r="BF872" s="551"/>
      <c r="BG872" s="556"/>
      <c r="BH872" s="550"/>
      <c r="BI872" s="500"/>
    </row>
    <row r="873" spans="2:61" x14ac:dyDescent="0.3">
      <c r="B873" s="1"/>
      <c r="AT873" s="500"/>
      <c r="AU873" s="550"/>
      <c r="AV873" s="551" t="s">
        <v>159</v>
      </c>
      <c r="AW873" s="551"/>
      <c r="AX873" s="551"/>
      <c r="AY873" s="551"/>
      <c r="AZ873" s="551"/>
      <c r="BA873" s="554">
        <v>52440389</v>
      </c>
      <c r="BB873" s="551"/>
      <c r="BC873" s="556">
        <f>+(BA873-BA871)/BA871</f>
        <v>2.9275362210296736</v>
      </c>
      <c r="BD873" s="551"/>
      <c r="BE873" s="555">
        <f>+N273</f>
        <v>1462688</v>
      </c>
      <c r="BF873" s="551"/>
      <c r="BG873" s="556">
        <f>+BE873/BA873</f>
        <v>2.7892394162064665E-2</v>
      </c>
      <c r="BH873" s="550"/>
      <c r="BI873" s="500"/>
    </row>
    <row r="874" spans="2:61" x14ac:dyDescent="0.3">
      <c r="B874" s="1"/>
      <c r="AT874" s="500"/>
      <c r="AU874" s="550"/>
      <c r="AV874" s="551"/>
      <c r="AW874" s="551"/>
      <c r="AX874" s="551"/>
      <c r="AY874" s="551"/>
      <c r="AZ874" s="551"/>
      <c r="BA874" s="554"/>
      <c r="BB874" s="551"/>
      <c r="BC874" s="551"/>
      <c r="BD874" s="551"/>
      <c r="BE874" s="551"/>
      <c r="BF874" s="551"/>
      <c r="BG874" s="551"/>
      <c r="BH874" s="550"/>
      <c r="BI874" s="500"/>
    </row>
    <row r="875" spans="2:61" x14ac:dyDescent="0.3">
      <c r="B875" s="1"/>
      <c r="AT875" s="500"/>
      <c r="AU875" s="550"/>
      <c r="AV875" s="587" t="s">
        <v>105</v>
      </c>
      <c r="AW875" s="587"/>
      <c r="AX875" s="587"/>
      <c r="AY875" s="587"/>
      <c r="AZ875" s="551"/>
      <c r="BA875" s="555">
        <f>+BA873-BA871</f>
        <v>39088408</v>
      </c>
      <c r="BB875" s="551"/>
      <c r="BC875" s="551"/>
      <c r="BD875" s="551"/>
      <c r="BE875" s="555">
        <f>+BE873-BE871</f>
        <v>-507929</v>
      </c>
      <c r="BF875" s="551"/>
      <c r="BG875" s="558"/>
      <c r="BH875" s="550"/>
      <c r="BI875" s="500"/>
    </row>
    <row r="876" spans="2:61" x14ac:dyDescent="0.3">
      <c r="B876" s="1"/>
      <c r="AT876" s="500"/>
      <c r="AU876" s="550"/>
      <c r="AV876" s="550"/>
      <c r="AW876" s="550"/>
      <c r="AX876" s="550"/>
      <c r="AY876" s="550"/>
      <c r="AZ876" s="550"/>
      <c r="BA876" s="550"/>
      <c r="BB876" s="550"/>
      <c r="BC876" s="550"/>
      <c r="BD876" s="550"/>
      <c r="BE876" s="550"/>
      <c r="BF876" s="550"/>
      <c r="BG876" s="550"/>
      <c r="BH876" s="550"/>
      <c r="BI876" s="500"/>
    </row>
    <row r="877" spans="2:61" x14ac:dyDescent="0.3">
      <c r="B877" s="1"/>
      <c r="AT877" s="500"/>
      <c r="AU877" s="500"/>
      <c r="AV877" s="500"/>
      <c r="AW877" s="500"/>
      <c r="AX877" s="500"/>
      <c r="AY877" s="500"/>
      <c r="AZ877" s="500"/>
      <c r="BA877" s="500"/>
      <c r="BB877" s="500"/>
      <c r="BC877" s="500"/>
      <c r="BD877" s="500"/>
      <c r="BE877" s="557"/>
      <c r="BF877" s="500"/>
      <c r="BG877" s="507"/>
      <c r="BH877" s="500"/>
      <c r="BI877" s="500"/>
    </row>
    <row r="878" spans="2:61" x14ac:dyDescent="0.3">
      <c r="B878" s="1"/>
    </row>
    <row r="879" spans="2:61" x14ac:dyDescent="0.3">
      <c r="B879" s="1"/>
    </row>
    <row r="880" spans="2:61" x14ac:dyDescent="0.3">
      <c r="B880" s="1"/>
      <c r="H880" s="1">
        <v>4000000</v>
      </c>
      <c r="AR880" s="500"/>
      <c r="AS880" s="500"/>
      <c r="AT880" s="500"/>
      <c r="AU880" s="500"/>
      <c r="AV880" s="500"/>
      <c r="AW880" s="500"/>
      <c r="AX880" s="500"/>
      <c r="AY880" s="500"/>
      <c r="AZ880" s="500"/>
      <c r="BA880" s="500"/>
      <c r="BB880" s="500"/>
      <c r="BC880" s="500"/>
      <c r="BD880" s="500"/>
      <c r="BE880" s="500"/>
      <c r="BF880" s="500"/>
      <c r="BG880" s="500"/>
      <c r="BH880" s="500"/>
      <c r="BI880" s="500"/>
    </row>
    <row r="881" spans="2:72" ht="15.6" x14ac:dyDescent="0.3">
      <c r="B881" s="1"/>
      <c r="H881" s="1"/>
      <c r="AR881" s="500"/>
      <c r="AS881" s="600" t="s">
        <v>170</v>
      </c>
      <c r="AT881" s="600"/>
      <c r="AU881" s="600"/>
      <c r="AV881" s="600"/>
      <c r="AW881" s="600"/>
      <c r="AX881" s="600"/>
      <c r="AY881" s="600"/>
      <c r="AZ881" s="600"/>
      <c r="BA881" s="600"/>
      <c r="BB881" s="600"/>
      <c r="BC881" s="600"/>
      <c r="BD881" s="600"/>
      <c r="BE881" s="600"/>
      <c r="BF881" s="600"/>
      <c r="BG881" s="600"/>
      <c r="BH881" s="600"/>
      <c r="BI881" s="500"/>
    </row>
    <row r="882" spans="2:72" x14ac:dyDescent="0.3">
      <c r="H882" s="1">
        <f>+H880/7</f>
        <v>571428.57142857148</v>
      </c>
      <c r="AR882" s="500"/>
      <c r="AS882" s="533"/>
      <c r="AT882" s="561"/>
      <c r="AU882" s="561"/>
      <c r="AV882" s="561"/>
      <c r="AW882" s="561"/>
      <c r="AX882" s="561"/>
      <c r="AY882" s="561"/>
      <c r="AZ882" s="561"/>
      <c r="BA882" s="561"/>
      <c r="BB882" s="561"/>
      <c r="BC882" s="561"/>
      <c r="BD882" s="561"/>
      <c r="BE882" s="588" t="s">
        <v>166</v>
      </c>
      <c r="BF882" s="561"/>
      <c r="BG882" s="596" t="s">
        <v>167</v>
      </c>
      <c r="BH882" s="533"/>
      <c r="BI882" s="500"/>
    </row>
    <row r="883" spans="2:72" x14ac:dyDescent="0.3">
      <c r="AR883" s="500"/>
      <c r="AS883" s="533"/>
      <c r="AT883" s="595" t="s">
        <v>19</v>
      </c>
      <c r="AU883" s="595"/>
      <c r="AV883" s="595"/>
      <c r="AW883" s="595"/>
      <c r="AX883" s="595"/>
      <c r="AY883" s="595"/>
      <c r="AZ883" s="561"/>
      <c r="BA883" s="560" t="s">
        <v>20</v>
      </c>
      <c r="BB883" s="561"/>
      <c r="BC883" s="560" t="s">
        <v>165</v>
      </c>
      <c r="BD883" s="561"/>
      <c r="BE883" s="589"/>
      <c r="BF883" s="561"/>
      <c r="BG883" s="592"/>
      <c r="BH883" s="533"/>
      <c r="BI883" s="500"/>
    </row>
    <row r="884" spans="2:72" x14ac:dyDescent="0.3">
      <c r="H884" t="s">
        <v>168</v>
      </c>
      <c r="J884">
        <v>28</v>
      </c>
      <c r="N884" s="1">
        <f>+H882*J884</f>
        <v>16000000.000000002</v>
      </c>
      <c r="AR884" s="500"/>
      <c r="AS884" s="533"/>
      <c r="AT884" s="594" t="s">
        <v>162</v>
      </c>
      <c r="AU884" s="594"/>
      <c r="AV884" s="594"/>
      <c r="AW884" s="594"/>
      <c r="AX884" s="594"/>
      <c r="AY884" s="561"/>
      <c r="AZ884" s="561"/>
      <c r="BA884" s="562">
        <f>+H174</f>
        <v>6826001</v>
      </c>
      <c r="BB884" s="561"/>
      <c r="BC884" s="561">
        <v>10</v>
      </c>
      <c r="BD884" s="561"/>
      <c r="BE884" s="563">
        <f>+BA884*BC884</f>
        <v>68260010</v>
      </c>
      <c r="BF884" s="561"/>
      <c r="BG884" s="561"/>
      <c r="BH884" s="533"/>
      <c r="BI884" s="500"/>
      <c r="BP884" s="56">
        <f>+BE884-BA884</f>
        <v>61434009</v>
      </c>
    </row>
    <row r="885" spans="2:72" x14ac:dyDescent="0.3">
      <c r="D885" s="56">
        <f>+N884+N885</f>
        <v>33714285.714285716</v>
      </c>
      <c r="H885" t="s">
        <v>169</v>
      </c>
      <c r="J885">
        <v>31</v>
      </c>
      <c r="N885" s="1">
        <f>+J885*H$882</f>
        <v>17714285.714285716</v>
      </c>
      <c r="AR885" s="500"/>
      <c r="AS885" s="533"/>
      <c r="AT885" s="594" t="s">
        <v>171</v>
      </c>
      <c r="AU885" s="594"/>
      <c r="AV885" s="594"/>
      <c r="AW885" s="594"/>
      <c r="AX885" s="594"/>
      <c r="AY885" s="561"/>
      <c r="AZ885" s="561"/>
      <c r="BA885" s="562">
        <f>+BA897-BA884</f>
        <v>3109228</v>
      </c>
      <c r="BB885" s="561"/>
      <c r="BC885" s="561">
        <v>5</v>
      </c>
      <c r="BD885" s="561"/>
      <c r="BE885" s="563">
        <f>+BA885*BC885</f>
        <v>15546140</v>
      </c>
      <c r="BF885" s="561"/>
      <c r="BG885" s="561"/>
      <c r="BH885" s="533"/>
      <c r="BI885" s="500"/>
      <c r="BP885" s="56">
        <f>+BE885-BA885</f>
        <v>12436912</v>
      </c>
    </row>
    <row r="886" spans="2:72" x14ac:dyDescent="0.3">
      <c r="D886" s="56">
        <f>+D885+N886</f>
        <v>50857142.857142866</v>
      </c>
      <c r="H886" t="s">
        <v>138</v>
      </c>
      <c r="J886">
        <v>30</v>
      </c>
      <c r="N886" s="1">
        <f>+J886*H$882</f>
        <v>17142857.142857146</v>
      </c>
      <c r="AR886" s="500"/>
      <c r="AS886" s="533"/>
      <c r="AT886" s="594" t="s">
        <v>163</v>
      </c>
      <c r="AU886" s="594"/>
      <c r="AV886" s="594"/>
      <c r="AW886" s="594"/>
      <c r="AX886" s="594"/>
      <c r="AY886" s="594"/>
      <c r="AZ886" s="594"/>
      <c r="BA886" s="562">
        <f>+BA899-BA897</f>
        <v>16784558</v>
      </c>
      <c r="BB886" s="561"/>
      <c r="BC886" s="561">
        <v>1</v>
      </c>
      <c r="BD886" s="561"/>
      <c r="BE886" s="563">
        <f>+BC886*BA886</f>
        <v>16784558</v>
      </c>
      <c r="BF886" s="561"/>
      <c r="BG886" s="561"/>
      <c r="BH886" s="533"/>
      <c r="BI886" s="500"/>
      <c r="BP886" s="56">
        <f>+BE886-BA886</f>
        <v>0</v>
      </c>
    </row>
    <row r="887" spans="2:72" x14ac:dyDescent="0.3">
      <c r="D887" s="56">
        <f>+D886+N887</f>
        <v>68571428.571428582</v>
      </c>
      <c r="H887" t="s">
        <v>139</v>
      </c>
      <c r="J887">
        <v>31</v>
      </c>
      <c r="N887" s="1">
        <f>+J887*H$882</f>
        <v>17714285.714285716</v>
      </c>
      <c r="AR887" s="500"/>
      <c r="AS887" s="533"/>
      <c r="AT887" s="569" t="s">
        <v>183</v>
      </c>
      <c r="AU887" s="561"/>
      <c r="AV887" s="561"/>
      <c r="AW887" s="561"/>
      <c r="AX887" s="561"/>
      <c r="AY887" s="561"/>
      <c r="AZ887" s="561"/>
      <c r="BA887" s="562">
        <f>SUM(D328:D386)</f>
        <v>4197929</v>
      </c>
      <c r="BB887" s="561"/>
      <c r="BC887" s="561">
        <v>1</v>
      </c>
      <c r="BD887" s="561"/>
      <c r="BE887" s="563">
        <f>+BC887*BA887</f>
        <v>4197929</v>
      </c>
      <c r="BF887" s="561"/>
      <c r="BG887" s="561"/>
      <c r="BH887" s="533"/>
      <c r="BI887" s="500"/>
      <c r="BP887" s="56">
        <f>+BE887-BA887</f>
        <v>0</v>
      </c>
    </row>
    <row r="888" spans="2:72" x14ac:dyDescent="0.3">
      <c r="D888" s="56"/>
      <c r="N888" s="1"/>
      <c r="AR888" s="500"/>
      <c r="AS888" s="533"/>
      <c r="AT888" s="569" t="s">
        <v>188</v>
      </c>
      <c r="AU888" s="561"/>
      <c r="AV888" s="561"/>
      <c r="AW888" s="561"/>
      <c r="AX888" s="561"/>
      <c r="AY888" s="561"/>
      <c r="AZ888" s="561"/>
      <c r="BA888" s="562">
        <f>SUM(D387:D509)</f>
        <v>4225210</v>
      </c>
      <c r="BB888" s="561"/>
      <c r="BC888" s="561">
        <v>1</v>
      </c>
      <c r="BD888" s="561"/>
      <c r="BE888" s="563">
        <f>+BC888*BA888</f>
        <v>4225210</v>
      </c>
      <c r="BF888" s="561"/>
      <c r="BG888" s="561"/>
      <c r="BH888" s="533"/>
      <c r="BI888" s="500"/>
      <c r="BP888" s="56"/>
    </row>
    <row r="889" spans="2:72" x14ac:dyDescent="0.3">
      <c r="AR889" s="500"/>
      <c r="AS889" s="533"/>
      <c r="AT889" s="594" t="s">
        <v>189</v>
      </c>
      <c r="AU889" s="594"/>
      <c r="AV889" s="594"/>
      <c r="AW889" s="594"/>
      <c r="AX889" s="594"/>
      <c r="AY889" s="594"/>
      <c r="AZ889" s="594"/>
      <c r="BA889" s="585">
        <f>SUM(D510:D635)</f>
        <v>11511436</v>
      </c>
      <c r="BB889" s="561"/>
      <c r="BC889" s="561"/>
      <c r="BD889" s="561"/>
      <c r="BE889" s="563"/>
      <c r="BF889" s="561"/>
      <c r="BG889" s="561"/>
      <c r="BH889" s="533"/>
      <c r="BI889" s="500"/>
      <c r="BP889" s="56">
        <f>+BA887-BA888</f>
        <v>-27281</v>
      </c>
    </row>
    <row r="890" spans="2:72" ht="15" thickBot="1" x14ac:dyDescent="0.35">
      <c r="D890" s="56">
        <f>+BE890+D887</f>
        <v>177585275.5714286</v>
      </c>
      <c r="H890" s="59">
        <f>+D890/320000000</f>
        <v>0.55495398616071434</v>
      </c>
      <c r="AR890" s="500"/>
      <c r="AS890" s="533"/>
      <c r="AT890" s="561"/>
      <c r="AU890" s="561"/>
      <c r="AV890" s="561"/>
      <c r="AW890" s="561"/>
      <c r="AX890" s="561"/>
      <c r="AY890" s="561"/>
      <c r="AZ890" s="561"/>
      <c r="BA890" s="564">
        <f>SUM(BA884:BA889)</f>
        <v>46654362</v>
      </c>
      <c r="BB890" s="561"/>
      <c r="BC890" s="561"/>
      <c r="BD890" s="561"/>
      <c r="BE890" s="564">
        <f>SUM(BE884:BE889)</f>
        <v>109013847</v>
      </c>
      <c r="BF890" s="561"/>
      <c r="BG890" s="565">
        <f>+BE890/320000000</f>
        <v>0.34066827187499998</v>
      </c>
      <c r="BH890" s="533"/>
      <c r="BI890" s="500"/>
      <c r="BP890" s="59">
        <f>+BP889/BA887</f>
        <v>-6.4986806589630271E-3</v>
      </c>
    </row>
    <row r="891" spans="2:72" ht="15" thickTop="1" x14ac:dyDescent="0.3">
      <c r="D891" s="56"/>
      <c r="H891" s="59"/>
      <c r="AR891" s="500"/>
      <c r="AS891" s="533"/>
      <c r="AT891" s="575" t="s">
        <v>185</v>
      </c>
      <c r="AU891" s="561"/>
      <c r="AV891" s="561"/>
      <c r="AW891" s="561"/>
      <c r="AX891" s="561"/>
      <c r="AY891" s="561"/>
      <c r="AZ891" s="561"/>
      <c r="BA891" s="484">
        <f>+BY911</f>
        <v>0.61144144144144141</v>
      </c>
      <c r="BB891" s="561"/>
      <c r="BC891" s="561"/>
      <c r="BD891" s="561"/>
      <c r="BE891" s="574"/>
      <c r="BF891" s="561"/>
      <c r="BG891" s="484"/>
      <c r="BH891" s="533"/>
      <c r="BI891" s="500"/>
      <c r="BP891" s="59"/>
    </row>
    <row r="892" spans="2:72" x14ac:dyDescent="0.3">
      <c r="D892" s="56"/>
      <c r="H892" s="59"/>
      <c r="AR892" s="500"/>
      <c r="AS892" s="533"/>
      <c r="AT892" s="575" t="s">
        <v>187</v>
      </c>
      <c r="AU892" s="561"/>
      <c r="AV892" s="561"/>
      <c r="AW892" s="561"/>
      <c r="AX892" s="561"/>
      <c r="AY892" s="561"/>
      <c r="AZ892" s="561"/>
      <c r="BA892" s="576">
        <f>+BA890*BA891</f>
        <v>28526410.350810811</v>
      </c>
      <c r="BB892" s="561"/>
      <c r="BC892" s="561"/>
      <c r="BD892" s="561"/>
      <c r="BE892" s="574"/>
      <c r="BF892" s="561"/>
      <c r="BG892" s="484"/>
      <c r="BH892" s="533"/>
      <c r="BI892" s="500"/>
      <c r="BP892" s="59"/>
    </row>
    <row r="893" spans="2:72" ht="15" thickBot="1" x14ac:dyDescent="0.35">
      <c r="D893" s="56"/>
      <c r="H893" s="59"/>
      <c r="AR893" s="500"/>
      <c r="AS893" s="533"/>
      <c r="AT893" s="575" t="s">
        <v>186</v>
      </c>
      <c r="AU893" s="561"/>
      <c r="AV893" s="561"/>
      <c r="AW893" s="561"/>
      <c r="AX893" s="561"/>
      <c r="AY893" s="561"/>
      <c r="AZ893" s="561"/>
      <c r="BA893" s="564">
        <f>+BA890-BA892</f>
        <v>18127951.649189189</v>
      </c>
      <c r="BB893" s="561"/>
      <c r="BC893" s="561"/>
      <c r="BD893" s="561"/>
      <c r="BE893" s="574"/>
      <c r="BF893" s="561"/>
      <c r="BG893" s="484"/>
      <c r="BH893" s="533"/>
      <c r="BI893" s="500"/>
      <c r="BP893" s="59"/>
    </row>
    <row r="894" spans="2:72" ht="15" thickTop="1" x14ac:dyDescent="0.3">
      <c r="AR894" s="500"/>
      <c r="AS894" s="533"/>
      <c r="AT894" s="561"/>
      <c r="AU894" s="561"/>
      <c r="AV894" s="561"/>
      <c r="AW894" s="561"/>
      <c r="AX894" s="561"/>
      <c r="AY894" s="561"/>
      <c r="AZ894" s="561"/>
      <c r="BA894" s="561"/>
      <c r="BB894" s="561"/>
      <c r="BC894" s="561"/>
      <c r="BD894" s="561"/>
      <c r="BE894" s="561"/>
      <c r="BF894" s="561"/>
      <c r="BG894" s="561"/>
      <c r="BH894" s="533"/>
      <c r="BI894" s="500"/>
      <c r="BP894">
        <v>35761323</v>
      </c>
      <c r="BR894" s="56">
        <f>+BA890-BP894</f>
        <v>10893039</v>
      </c>
    </row>
    <row r="895" spans="2:72" x14ac:dyDescent="0.3">
      <c r="AR895" s="500"/>
      <c r="AS895" s="500"/>
      <c r="AT895" s="500"/>
      <c r="AU895" s="500"/>
      <c r="AV895" s="500"/>
      <c r="AW895" s="500"/>
      <c r="AX895" s="500"/>
      <c r="AY895" s="500"/>
      <c r="AZ895" s="500"/>
      <c r="BA895" s="500"/>
      <c r="BB895" s="500"/>
      <c r="BC895" s="500"/>
      <c r="BD895" s="500"/>
      <c r="BE895" s="500"/>
      <c r="BF895" s="500"/>
      <c r="BG895" s="500"/>
      <c r="BH895" s="500"/>
      <c r="BI895" s="500"/>
    </row>
    <row r="896" spans="2:72" x14ac:dyDescent="0.3">
      <c r="BP896" s="586">
        <v>221538504.58886749</v>
      </c>
      <c r="BQ896" s="597"/>
      <c r="BR896" s="597"/>
      <c r="BS896" s="597"/>
      <c r="BT896" s="597"/>
    </row>
    <row r="897" spans="44:90" x14ac:dyDescent="0.3">
      <c r="AV897" t="s">
        <v>153</v>
      </c>
      <c r="BA897" s="56">
        <f>+H235</f>
        <v>9935229</v>
      </c>
    </row>
    <row r="899" spans="44:90" x14ac:dyDescent="0.3">
      <c r="AV899" t="s">
        <v>164</v>
      </c>
      <c r="BA899" s="56">
        <f>+H327</f>
        <v>26719787</v>
      </c>
    </row>
    <row r="900" spans="44:90" x14ac:dyDescent="0.3">
      <c r="BA900" s="56"/>
    </row>
    <row r="901" spans="44:90" x14ac:dyDescent="0.3">
      <c r="AR901" s="500"/>
      <c r="AS901" s="500"/>
      <c r="AT901" s="500"/>
      <c r="AU901" s="500"/>
      <c r="AV901" s="500"/>
      <c r="AW901" s="500"/>
      <c r="AX901" s="500"/>
      <c r="AY901" s="500"/>
      <c r="AZ901" s="500"/>
      <c r="BA901" s="557"/>
      <c r="BB901" s="500"/>
      <c r="BC901" s="500"/>
      <c r="BD901" s="500"/>
      <c r="BE901" s="500"/>
      <c r="BF901" s="500"/>
      <c r="BG901" s="500"/>
      <c r="BH901" s="500"/>
      <c r="BI901" s="500"/>
      <c r="BJ901" s="500"/>
      <c r="BK901" s="500"/>
      <c r="BL901" s="500"/>
      <c r="BM901" s="500"/>
      <c r="BN901" s="500"/>
      <c r="BO901" s="500"/>
      <c r="BP901" s="500"/>
      <c r="BQ901" s="500"/>
      <c r="BR901" s="500"/>
      <c r="BS901" s="500"/>
      <c r="BT901" s="500"/>
      <c r="BU901" s="500"/>
      <c r="BV901" s="500"/>
      <c r="BW901" s="500"/>
    </row>
    <row r="902" spans="44:90" ht="14.4" customHeight="1" x14ac:dyDescent="0.3">
      <c r="AR902" s="500"/>
      <c r="AS902" s="533"/>
      <c r="AT902" s="595" t="s">
        <v>176</v>
      </c>
      <c r="AU902" s="595"/>
      <c r="AV902" s="595"/>
      <c r="AW902" s="595"/>
      <c r="AX902" s="595"/>
      <c r="AY902" s="595"/>
      <c r="AZ902" s="595"/>
      <c r="BA902" s="595"/>
      <c r="BB902" s="595"/>
      <c r="BC902" s="595"/>
      <c r="BD902" s="595"/>
      <c r="BE902" s="595"/>
      <c r="BF902" s="595"/>
      <c r="BG902" s="595"/>
      <c r="BH902" s="595"/>
      <c r="BI902" s="595"/>
      <c r="BJ902" s="595"/>
      <c r="BK902" s="595"/>
      <c r="BL902" s="595"/>
      <c r="BM902" s="595"/>
      <c r="BN902" s="595"/>
      <c r="BO902" s="595"/>
      <c r="BP902" s="595"/>
      <c r="BQ902" s="595"/>
      <c r="BR902" s="595"/>
      <c r="BS902" s="595"/>
      <c r="BT902" s="595"/>
      <c r="BU902" s="595"/>
      <c r="BV902" s="595"/>
      <c r="BW902" s="500"/>
    </row>
    <row r="903" spans="44:90" ht="14.4" customHeight="1" x14ac:dyDescent="0.3">
      <c r="AR903" s="500"/>
      <c r="AS903" s="533"/>
      <c r="AT903" s="533"/>
      <c r="AU903" s="533"/>
      <c r="AV903" s="533"/>
      <c r="AW903" s="533"/>
      <c r="AX903" s="533"/>
      <c r="AY903" s="533"/>
      <c r="AZ903" s="533"/>
      <c r="BA903" s="603" t="s">
        <v>172</v>
      </c>
      <c r="BB903" s="603"/>
      <c r="BC903" s="603"/>
      <c r="BD903" s="603"/>
      <c r="BE903" s="603"/>
      <c r="BF903" s="561"/>
      <c r="BG903" s="595" t="s">
        <v>180</v>
      </c>
      <c r="BH903" s="595"/>
      <c r="BI903" s="595"/>
      <c r="BJ903" s="595"/>
      <c r="BK903" s="595"/>
      <c r="BL903" s="595"/>
      <c r="BM903" s="595"/>
      <c r="BN903" s="595"/>
      <c r="BO903" s="595"/>
      <c r="BP903" s="595"/>
      <c r="BQ903" s="533"/>
      <c r="BR903" s="591" t="s">
        <v>176</v>
      </c>
      <c r="BS903" s="591"/>
      <c r="BT903" s="591"/>
      <c r="BU903" s="591"/>
      <c r="BV903" s="591"/>
      <c r="BW903" s="500"/>
    </row>
    <row r="904" spans="44:90" x14ac:dyDescent="0.3">
      <c r="AR904" s="500"/>
      <c r="AS904" s="533"/>
      <c r="AT904" s="533"/>
      <c r="AU904" s="533"/>
      <c r="AV904" s="533"/>
      <c r="AW904" s="533"/>
      <c r="AX904" s="533"/>
      <c r="AY904" s="533"/>
      <c r="AZ904" s="533"/>
      <c r="BA904" s="570" t="s">
        <v>177</v>
      </c>
      <c r="BB904" s="571"/>
      <c r="BC904" s="572" t="s">
        <v>182</v>
      </c>
      <c r="BD904" s="571"/>
      <c r="BE904" s="572" t="s">
        <v>178</v>
      </c>
      <c r="BF904" s="561"/>
      <c r="BG904" s="570"/>
      <c r="BH904" s="571"/>
      <c r="BI904" s="605"/>
      <c r="BJ904" s="605"/>
      <c r="BK904" s="605"/>
      <c r="BL904" s="605"/>
      <c r="BM904" s="605"/>
      <c r="BN904" s="605"/>
      <c r="BO904" s="473"/>
      <c r="BP904" s="572"/>
      <c r="BQ904" s="533"/>
      <c r="BR904" s="592"/>
      <c r="BS904" s="592"/>
      <c r="BT904" s="592"/>
      <c r="BU904" s="592"/>
      <c r="BV904" s="592"/>
      <c r="BW904" s="500"/>
    </row>
    <row r="905" spans="44:90" x14ac:dyDescent="0.3">
      <c r="AR905" s="500"/>
      <c r="AS905" s="533"/>
      <c r="AT905" s="533"/>
      <c r="AU905" s="533"/>
      <c r="AV905" s="533"/>
      <c r="AW905" s="533"/>
      <c r="AX905" s="533"/>
      <c r="AY905" s="533"/>
      <c r="AZ905" s="533"/>
      <c r="BA905" s="568" t="s">
        <v>173</v>
      </c>
      <c r="BB905" s="566"/>
      <c r="BC905" s="568" t="s">
        <v>175</v>
      </c>
      <c r="BD905" s="566"/>
      <c r="BE905" s="568" t="s">
        <v>174</v>
      </c>
      <c r="BF905" s="561"/>
      <c r="BG905" s="567" t="s">
        <v>180</v>
      </c>
      <c r="BH905" s="561"/>
      <c r="BI905" s="604" t="s">
        <v>184</v>
      </c>
      <c r="BJ905" s="604"/>
      <c r="BK905" s="604"/>
      <c r="BL905" s="604"/>
      <c r="BM905" s="604"/>
      <c r="BN905" s="604"/>
      <c r="BO905" s="561"/>
      <c r="BP905" s="568" t="s">
        <v>181</v>
      </c>
      <c r="BQ905" s="533"/>
      <c r="BR905" s="593" t="s">
        <v>179</v>
      </c>
      <c r="BS905" s="593"/>
      <c r="BT905" s="593"/>
      <c r="BU905" s="593"/>
      <c r="BV905" s="593"/>
      <c r="BW905" s="500"/>
    </row>
    <row r="906" spans="44:90" x14ac:dyDescent="0.3">
      <c r="AR906" s="500"/>
      <c r="AS906" s="533"/>
      <c r="AT906" s="594" t="s">
        <v>162</v>
      </c>
      <c r="AU906" s="594"/>
      <c r="AV906" s="594"/>
      <c r="AW906" s="594"/>
      <c r="AX906" s="594"/>
      <c r="AY906" s="561"/>
      <c r="AZ906" s="561"/>
      <c r="BA906" s="562">
        <f>+BA884</f>
        <v>6826001</v>
      </c>
      <c r="BB906" s="561"/>
      <c r="BC906" s="562">
        <f>+BE906-BA906</f>
        <v>61434009</v>
      </c>
      <c r="BD906" s="561"/>
      <c r="BE906" s="562">
        <f>+BE884</f>
        <v>68260010</v>
      </c>
      <c r="BF906" s="533"/>
      <c r="BG906" s="563">
        <v>0</v>
      </c>
      <c r="BH906" s="563"/>
      <c r="BI906" s="563"/>
      <c r="BJ906" s="563"/>
      <c r="BK906" s="563"/>
      <c r="BL906" s="563"/>
      <c r="BM906" s="563"/>
      <c r="BN906" s="563">
        <f>+BG906</f>
        <v>0</v>
      </c>
      <c r="BO906" s="563"/>
      <c r="BP906" s="563">
        <f>+BN906*0.5</f>
        <v>0</v>
      </c>
      <c r="BQ906" s="561"/>
      <c r="BR906" s="586">
        <f t="shared" ref="BR906:BR911" si="2811">+BE906+BP906</f>
        <v>68260010</v>
      </c>
      <c r="BS906" s="597"/>
      <c r="BT906" s="597"/>
      <c r="BU906" s="597"/>
      <c r="BV906" s="597"/>
      <c r="BW906" s="500"/>
      <c r="CA906" s="56">
        <f>+BR906</f>
        <v>68260010</v>
      </c>
    </row>
    <row r="907" spans="44:90" x14ac:dyDescent="0.3">
      <c r="AR907" s="500"/>
      <c r="AS907" s="533"/>
      <c r="AT907" s="594" t="s">
        <v>171</v>
      </c>
      <c r="AU907" s="594"/>
      <c r="AV907" s="594"/>
      <c r="AW907" s="594"/>
      <c r="AX907" s="594"/>
      <c r="AY907" s="561"/>
      <c r="AZ907" s="561"/>
      <c r="BA907" s="562">
        <f>+BA906+BA885</f>
        <v>9935229</v>
      </c>
      <c r="BB907" s="561"/>
      <c r="BC907" s="562">
        <f>+BE907-BA907</f>
        <v>73870921</v>
      </c>
      <c r="BD907" s="561"/>
      <c r="BE907" s="562">
        <f>+BE906+BE885</f>
        <v>83806150</v>
      </c>
      <c r="BF907" s="533"/>
      <c r="BG907" s="563">
        <v>0</v>
      </c>
      <c r="BH907" s="563"/>
      <c r="BI907" s="563"/>
      <c r="BJ907" s="563"/>
      <c r="BK907" s="563"/>
      <c r="BL907" s="563"/>
      <c r="BM907" s="563"/>
      <c r="BN907" s="563">
        <f>+BN906+BG907</f>
        <v>0</v>
      </c>
      <c r="BO907" s="563"/>
      <c r="BP907" s="563">
        <f>+BN907*0.5</f>
        <v>0</v>
      </c>
      <c r="BQ907" s="561"/>
      <c r="BR907" s="586">
        <f t="shared" si="2811"/>
        <v>83806150</v>
      </c>
      <c r="BS907" s="597"/>
      <c r="BT907" s="597"/>
      <c r="BU907" s="597"/>
      <c r="BV907" s="597"/>
      <c r="BW907" s="500"/>
    </row>
    <row r="908" spans="44:90" x14ac:dyDescent="0.3">
      <c r="AR908" s="500"/>
      <c r="AS908" s="533"/>
      <c r="AT908" s="594" t="s">
        <v>163</v>
      </c>
      <c r="AU908" s="594"/>
      <c r="AV908" s="594"/>
      <c r="AW908" s="594"/>
      <c r="AX908" s="594"/>
      <c r="AY908" s="594"/>
      <c r="AZ908" s="594"/>
      <c r="BA908" s="562">
        <f>+BA907+BA886</f>
        <v>26719787</v>
      </c>
      <c r="BB908" s="561"/>
      <c r="BC908" s="562">
        <f>(+BE908-BA908)*(1-0.2)</f>
        <v>59096736.800000004</v>
      </c>
      <c r="BD908" s="561"/>
      <c r="BE908" s="562">
        <f>+BE907+BE886</f>
        <v>100590708</v>
      </c>
      <c r="BF908" s="533"/>
      <c r="BG908" s="563">
        <f>13400000+5660000</f>
        <v>19060000</v>
      </c>
      <c r="BH908" s="563"/>
      <c r="BI908" s="598"/>
      <c r="BJ908" s="598"/>
      <c r="BK908" s="598"/>
      <c r="BL908" s="598"/>
      <c r="BM908" s="598"/>
      <c r="BN908" s="598"/>
      <c r="BO908" s="563"/>
      <c r="BP908" s="563">
        <f>+BG908</f>
        <v>19060000</v>
      </c>
      <c r="BQ908" s="561"/>
      <c r="BR908" s="586">
        <f t="shared" si="2811"/>
        <v>119650708</v>
      </c>
      <c r="BS908" s="597"/>
      <c r="BT908" s="597"/>
      <c r="BU908" s="597"/>
      <c r="BV908" s="597"/>
      <c r="BW908" s="500"/>
    </row>
    <row r="909" spans="44:90" x14ac:dyDescent="0.3">
      <c r="AR909" s="500"/>
      <c r="AS909" s="533"/>
      <c r="AT909" s="569" t="s">
        <v>183</v>
      </c>
      <c r="AU909" s="561"/>
      <c r="AV909" s="561"/>
      <c r="AW909" s="561"/>
      <c r="AX909" s="561"/>
      <c r="AY909" s="561"/>
      <c r="AZ909" s="561"/>
      <c r="BA909" s="562">
        <f>+BA908+BA887</f>
        <v>30917716</v>
      </c>
      <c r="BB909" s="561"/>
      <c r="BC909" s="562">
        <f>(+BE909-BA909)*(1-0.34)</f>
        <v>48754807.859999992</v>
      </c>
      <c r="BD909" s="561"/>
      <c r="BE909" s="562">
        <f>+BE908+BE887</f>
        <v>104788637</v>
      </c>
      <c r="BF909" s="533"/>
      <c r="BG909" s="563">
        <f>53420000-BG908</f>
        <v>34360000</v>
      </c>
      <c r="BH909" s="563"/>
      <c r="BI909" s="598"/>
      <c r="BJ909" s="598"/>
      <c r="BK909" s="598"/>
      <c r="BL909" s="598"/>
      <c r="BM909" s="598"/>
      <c r="BN909" s="598"/>
      <c r="BO909" s="563"/>
      <c r="BP909" s="563">
        <f>+BP908+BG909</f>
        <v>53420000</v>
      </c>
      <c r="BQ909" s="561"/>
      <c r="BR909" s="586">
        <f t="shared" si="2811"/>
        <v>158208637</v>
      </c>
      <c r="BS909" s="597"/>
      <c r="BT909" s="597"/>
      <c r="BU909" s="597"/>
      <c r="BV909" s="597"/>
      <c r="BW909" s="500"/>
    </row>
    <row r="910" spans="44:90" x14ac:dyDescent="0.3">
      <c r="AR910" s="500"/>
      <c r="AS910" s="533"/>
      <c r="AT910" s="569" t="s">
        <v>188</v>
      </c>
      <c r="AU910" s="561"/>
      <c r="AV910" s="561"/>
      <c r="AW910" s="561"/>
      <c r="AX910" s="561"/>
      <c r="AY910" s="561"/>
      <c r="AZ910" s="561"/>
      <c r="BA910" s="562">
        <v>17702720</v>
      </c>
      <c r="BB910" s="561"/>
      <c r="BC910" s="562">
        <v>36659557</v>
      </c>
      <c r="BD910" s="561"/>
      <c r="BE910" s="562">
        <f>+BA910+BC910</f>
        <v>54362277</v>
      </c>
      <c r="BF910" s="533"/>
      <c r="BG910" s="563">
        <f>164760000-BP909</f>
        <v>111340000</v>
      </c>
      <c r="BH910" s="563"/>
      <c r="BI910" s="598"/>
      <c r="BJ910" s="598"/>
      <c r="BK910" s="598"/>
      <c r="BL910" s="598"/>
      <c r="BM910" s="598"/>
      <c r="BN910" s="598"/>
      <c r="BO910" s="563"/>
      <c r="BP910" s="563">
        <f>+BP909+BG910</f>
        <v>164760000</v>
      </c>
      <c r="BQ910" s="561"/>
      <c r="BR910" s="586">
        <f t="shared" si="2811"/>
        <v>219122277</v>
      </c>
      <c r="BS910" s="597"/>
      <c r="BT910" s="597"/>
      <c r="BU910" s="597"/>
      <c r="BV910" s="597"/>
      <c r="BW910" s="500"/>
      <c r="CL910" s="1">
        <v>333000000</v>
      </c>
    </row>
    <row r="911" spans="44:90" x14ac:dyDescent="0.3">
      <c r="AR911" s="500"/>
      <c r="AS911" s="533"/>
      <c r="AT911" s="569" t="s">
        <v>189</v>
      </c>
      <c r="AU911" s="561"/>
      <c r="AV911" s="561"/>
      <c r="AW911" s="561"/>
      <c r="AX911" s="561"/>
      <c r="AY911" s="561"/>
      <c r="AZ911" s="561"/>
      <c r="BA911" s="562">
        <f>+BA893</f>
        <v>18127951.649189189</v>
      </c>
      <c r="BB911" s="561"/>
      <c r="BC911" s="562">
        <f>+BC907*BY911</f>
        <v>45167742.416846842</v>
      </c>
      <c r="BD911" s="561"/>
      <c r="BE911" s="562">
        <f>+BA911+BC911</f>
        <v>63295694.066036031</v>
      </c>
      <c r="BF911" s="533"/>
      <c r="BG911" s="563">
        <f>203610000-BP910</f>
        <v>38850000</v>
      </c>
      <c r="BH911" s="563"/>
      <c r="BI911" s="598"/>
      <c r="BJ911" s="598"/>
      <c r="BK911" s="598"/>
      <c r="BL911" s="598"/>
      <c r="BM911" s="598"/>
      <c r="BN911" s="598"/>
      <c r="BO911" s="563"/>
      <c r="BP911" s="563">
        <f>+BP910+BG911</f>
        <v>203610000</v>
      </c>
      <c r="BQ911" s="561"/>
      <c r="BR911" s="586">
        <f t="shared" si="2811"/>
        <v>266905694.06603605</v>
      </c>
      <c r="BS911" s="586"/>
      <c r="BT911" s="586"/>
      <c r="BU911" s="586"/>
      <c r="BV911" s="586"/>
      <c r="BW911" s="500"/>
      <c r="BY911" s="59">
        <f>+BP911/CL910</f>
        <v>0.61144144144144141</v>
      </c>
      <c r="CL911" s="1"/>
    </row>
    <row r="912" spans="44:90" x14ac:dyDescent="0.3">
      <c r="AR912" s="500"/>
      <c r="AS912" s="500"/>
      <c r="AT912" s="500"/>
      <c r="AU912" s="500"/>
      <c r="AV912" s="500"/>
      <c r="AW912" s="500"/>
      <c r="AX912" s="500"/>
      <c r="AY912" s="500"/>
      <c r="AZ912" s="500"/>
      <c r="BA912" s="500"/>
      <c r="BB912" s="500"/>
      <c r="BC912" s="500"/>
      <c r="BD912" s="500"/>
      <c r="BE912" s="500"/>
      <c r="BF912" s="500"/>
      <c r="BG912" s="500"/>
      <c r="BH912" s="500"/>
      <c r="BI912" s="500"/>
      <c r="BJ912" s="500"/>
      <c r="BK912" s="500"/>
      <c r="BL912" s="500"/>
      <c r="BM912" s="500"/>
      <c r="BN912" s="500"/>
      <c r="BO912" s="500"/>
      <c r="BP912" s="500"/>
      <c r="BQ912" s="500"/>
      <c r="BR912" s="500"/>
      <c r="BS912" s="500"/>
      <c r="BT912" s="500"/>
      <c r="BU912" s="500"/>
      <c r="BV912" s="500"/>
      <c r="BW912" s="500"/>
      <c r="CL912" s="59">
        <f>+BR911/CL910</f>
        <v>0.80151860079890702</v>
      </c>
    </row>
    <row r="914" spans="42:90" x14ac:dyDescent="0.3">
      <c r="BA914" s="56">
        <f>+BR910+BA892</f>
        <v>247648687.35081083</v>
      </c>
      <c r="BC914" s="59">
        <f>+BA914/CL910</f>
        <v>0.74368975180423669</v>
      </c>
      <c r="BE914" s="56"/>
      <c r="BG914" s="1">
        <v>202530000</v>
      </c>
      <c r="BP914" s="1">
        <f>+(BP911-BP910)/2</f>
        <v>19425000</v>
      </c>
      <c r="CL914" s="56">
        <f>+CL910-BR910</f>
        <v>113877723</v>
      </c>
    </row>
    <row r="915" spans="42:90" x14ac:dyDescent="0.3">
      <c r="BG915" s="56">
        <f>+BP911-BG914</f>
        <v>1080000</v>
      </c>
      <c r="BP915" s="56">
        <v>1800000</v>
      </c>
    </row>
    <row r="916" spans="42:90" ht="15" thickBot="1" x14ac:dyDescent="0.35">
      <c r="BP916" s="578">
        <f>+BP914-BP915</f>
        <v>17625000</v>
      </c>
    </row>
    <row r="917" spans="42:90" ht="15" thickTop="1" x14ac:dyDescent="0.3">
      <c r="CL917" s="59">
        <f>+BP910/CL910</f>
        <v>0.49477477477477477</v>
      </c>
    </row>
    <row r="919" spans="42:90" x14ac:dyDescent="0.3">
      <c r="BE919" s="500"/>
      <c r="BF919" s="500"/>
      <c r="BG919" s="500"/>
      <c r="BH919" s="500"/>
      <c r="BI919" s="500"/>
      <c r="BJ919" s="500"/>
      <c r="BK919" s="500"/>
      <c r="BL919" s="500"/>
      <c r="BM919" s="500"/>
      <c r="BN919" s="500"/>
      <c r="BO919" s="500"/>
      <c r="BP919" s="500"/>
      <c r="BQ919" s="500"/>
      <c r="BR919" s="500"/>
      <c r="BS919" s="500"/>
      <c r="BT919" s="500"/>
      <c r="BU919" s="500"/>
      <c r="BV919" s="500"/>
      <c r="BW919" s="500"/>
      <c r="BX919" s="500"/>
      <c r="BY919" s="500"/>
    </row>
    <row r="920" spans="42:90" x14ac:dyDescent="0.3">
      <c r="BE920" s="500"/>
      <c r="BF920" s="500"/>
      <c r="BG920" s="500"/>
      <c r="BH920" s="500"/>
      <c r="BI920" s="500"/>
      <c r="BJ920" s="500"/>
      <c r="BK920" s="500"/>
      <c r="BL920" s="500"/>
      <c r="BM920" s="500"/>
      <c r="BN920" s="500"/>
      <c r="BO920" s="500"/>
      <c r="BP920" s="500"/>
      <c r="BQ920" s="500"/>
      <c r="BR920" s="500"/>
      <c r="BS920" s="500"/>
      <c r="BT920" s="500"/>
      <c r="BU920" s="500"/>
      <c r="BV920" s="500"/>
      <c r="BW920" s="500"/>
      <c r="BX920" s="500"/>
      <c r="BY920" s="500"/>
    </row>
    <row r="921" spans="42:90" x14ac:dyDescent="0.3">
      <c r="AP921" s="1">
        <v>1500000</v>
      </c>
      <c r="BE921" s="500"/>
      <c r="BF921" s="500"/>
      <c r="BG921" s="500"/>
      <c r="BH921" s="500"/>
      <c r="BI921" s="500"/>
      <c r="BJ921" s="500"/>
      <c r="BK921" s="500"/>
      <c r="BL921" s="500"/>
      <c r="BM921" s="500"/>
      <c r="BN921" s="500"/>
      <c r="BO921" s="500"/>
      <c r="BP921" s="500"/>
      <c r="BQ921" s="500"/>
      <c r="BR921" s="500"/>
      <c r="BS921" s="500"/>
      <c r="BT921" s="500"/>
      <c r="BU921" s="500"/>
      <c r="BV921" s="500"/>
      <c r="BW921" s="500"/>
      <c r="BX921" s="500"/>
      <c r="BY921" s="500"/>
    </row>
    <row r="922" spans="42:90" x14ac:dyDescent="0.3">
      <c r="AP922">
        <v>7</v>
      </c>
      <c r="BE922" s="500"/>
      <c r="BY922" s="500"/>
      <c r="CL922">
        <v>177090000</v>
      </c>
    </row>
    <row r="923" spans="42:90" x14ac:dyDescent="0.3">
      <c r="AP923" s="1">
        <f>+AP921*AP922</f>
        <v>10500000</v>
      </c>
      <c r="BE923" s="500"/>
      <c r="BY923" s="500"/>
      <c r="CL923" s="231">
        <f>+CL922/CL910</f>
        <v>0.53180180180180181</v>
      </c>
    </row>
    <row r="924" spans="42:90" x14ac:dyDescent="0.3">
      <c r="BE924" s="500"/>
      <c r="BY924" s="500"/>
    </row>
    <row r="925" spans="42:90" x14ac:dyDescent="0.3">
      <c r="BE925" s="500"/>
      <c r="BY925" s="500"/>
    </row>
    <row r="926" spans="42:90" x14ac:dyDescent="0.3">
      <c r="BE926" s="500"/>
      <c r="BY926" s="500"/>
      <c r="CL926" s="56">
        <f>+BR910+27420000</f>
        <v>246542277</v>
      </c>
    </row>
    <row r="927" spans="42:90" x14ac:dyDescent="0.3">
      <c r="BE927" s="500"/>
      <c r="BY927" s="500"/>
    </row>
    <row r="928" spans="42:90" x14ac:dyDescent="0.3">
      <c r="BE928" s="500"/>
      <c r="BY928" s="500"/>
      <c r="CL928" s="59">
        <f>+CL926/CL910</f>
        <v>0.74036719819819818</v>
      </c>
    </row>
    <row r="929" spans="57:77" x14ac:dyDescent="0.3">
      <c r="BE929" s="500"/>
      <c r="BY929" s="500"/>
    </row>
    <row r="930" spans="57:77" x14ac:dyDescent="0.3">
      <c r="BE930" s="500"/>
      <c r="BY930" s="500"/>
    </row>
    <row r="931" spans="57:77" x14ac:dyDescent="0.3">
      <c r="BE931" s="500"/>
      <c r="BY931" s="500"/>
    </row>
    <row r="932" spans="57:77" x14ac:dyDescent="0.3">
      <c r="BE932" s="500"/>
      <c r="BY932" s="500"/>
    </row>
    <row r="933" spans="57:77" x14ac:dyDescent="0.3">
      <c r="BE933" s="500"/>
      <c r="BY933" s="500"/>
    </row>
    <row r="934" spans="57:77" x14ac:dyDescent="0.3">
      <c r="BE934" s="500"/>
      <c r="BY934" s="500"/>
    </row>
    <row r="935" spans="57:77" x14ac:dyDescent="0.3">
      <c r="BE935" s="500"/>
      <c r="BF935" s="500"/>
      <c r="BG935" s="500"/>
      <c r="BH935" s="500"/>
      <c r="BI935" s="500"/>
      <c r="BJ935" s="500"/>
      <c r="BK935" s="500"/>
      <c r="BL935" s="500"/>
      <c r="BM935" s="500"/>
      <c r="BN935" s="500"/>
      <c r="BO935" s="500"/>
      <c r="BP935" s="500"/>
      <c r="BQ935" s="500"/>
      <c r="BR935" s="500"/>
      <c r="BS935" s="500"/>
      <c r="BT935" s="500"/>
      <c r="BU935" s="500"/>
      <c r="BV935" s="500"/>
      <c r="BW935" s="500"/>
      <c r="BX935" s="500"/>
      <c r="BY935" s="500"/>
    </row>
    <row r="936" spans="57:77" x14ac:dyDescent="0.3">
      <c r="BE936" s="500"/>
      <c r="BF936" s="500"/>
      <c r="BG936" s="500"/>
      <c r="BH936" s="500"/>
      <c r="BI936" s="500"/>
      <c r="BJ936" s="500"/>
      <c r="BK936" s="500"/>
      <c r="BL936" s="500"/>
      <c r="BM936" s="500"/>
      <c r="BN936" s="500"/>
      <c r="BO936" s="500"/>
      <c r="BP936" s="500"/>
      <c r="BQ936" s="500"/>
      <c r="BR936" s="500"/>
      <c r="BS936" s="500"/>
      <c r="BT936" s="500"/>
      <c r="BU936" s="500"/>
      <c r="BV936" s="500"/>
      <c r="BW936" s="500"/>
      <c r="BX936" s="500"/>
      <c r="BY936" s="500"/>
    </row>
    <row r="937" spans="57:77" x14ac:dyDescent="0.3">
      <c r="BE937" s="500"/>
      <c r="BF937" s="500"/>
      <c r="BG937" s="500"/>
      <c r="BH937" s="500"/>
      <c r="BI937" s="500"/>
      <c r="BJ937" s="500"/>
      <c r="BK937" s="500"/>
      <c r="BL937" s="500"/>
      <c r="BM937" s="500"/>
      <c r="BN937" s="500"/>
      <c r="BO937" s="500"/>
      <c r="BP937" s="500"/>
      <c r="BQ937" s="500"/>
      <c r="BR937" s="500"/>
      <c r="BS937" s="500"/>
      <c r="BT937" s="500"/>
      <c r="BU937" s="500"/>
      <c r="BV937" s="500"/>
      <c r="BW937" s="500"/>
      <c r="BX937" s="500"/>
      <c r="BY937" s="500"/>
    </row>
    <row r="938" spans="57:77" x14ac:dyDescent="0.3">
      <c r="BE938" s="500"/>
      <c r="BF938" s="500"/>
      <c r="BG938" s="500"/>
      <c r="BH938" s="500"/>
      <c r="BI938" s="500"/>
      <c r="BJ938" s="500"/>
      <c r="BK938" s="500"/>
      <c r="BL938" s="500"/>
      <c r="BM938" s="500"/>
      <c r="BN938" s="500"/>
      <c r="BO938" s="500"/>
      <c r="BP938" s="500"/>
      <c r="BQ938" s="500"/>
      <c r="BR938" s="500"/>
      <c r="BS938" s="500"/>
      <c r="BT938" s="500"/>
      <c r="BU938" s="500"/>
      <c r="BV938" s="500"/>
      <c r="BW938" s="500"/>
      <c r="BX938" s="500"/>
      <c r="BY938" s="500"/>
    </row>
    <row r="939" spans="57:77" x14ac:dyDescent="0.3">
      <c r="BE939" s="500"/>
      <c r="BF939" s="500"/>
      <c r="BG939" s="500"/>
      <c r="BH939" s="500"/>
      <c r="BI939" s="500"/>
      <c r="BJ939" s="500"/>
      <c r="BK939" s="500"/>
      <c r="BL939" s="500"/>
      <c r="BM939" s="500"/>
      <c r="BN939" s="500"/>
      <c r="BO939" s="500"/>
      <c r="BP939" s="500"/>
      <c r="BQ939" s="500"/>
      <c r="BR939" s="500"/>
      <c r="BS939" s="500"/>
      <c r="BT939" s="500"/>
      <c r="BU939" s="500"/>
      <c r="BV939" s="500"/>
      <c r="BW939" s="500"/>
      <c r="BX939" s="500"/>
      <c r="BY939" s="500"/>
    </row>
    <row r="940" spans="57:77" x14ac:dyDescent="0.3">
      <c r="BE940" s="500"/>
      <c r="BF940" s="500"/>
      <c r="BG940" s="500"/>
      <c r="BH940" s="500"/>
      <c r="BI940" s="500"/>
      <c r="BJ940" s="500"/>
      <c r="BK940" s="500"/>
      <c r="BL940" s="500"/>
      <c r="BM940" s="500"/>
      <c r="BN940" s="500"/>
      <c r="BO940" s="500"/>
      <c r="BP940" s="500"/>
      <c r="BQ940" s="500"/>
      <c r="BR940" s="500"/>
      <c r="BS940" s="500"/>
      <c r="BT940" s="500"/>
      <c r="BU940" s="500"/>
      <c r="BV940" s="500"/>
      <c r="BW940" s="500"/>
      <c r="BX940" s="500"/>
      <c r="BY940" s="500"/>
    </row>
    <row r="941" spans="57:77" x14ac:dyDescent="0.3">
      <c r="BE941" s="500"/>
      <c r="BF941" s="500"/>
      <c r="BG941" s="500"/>
      <c r="BH941" s="500"/>
      <c r="BI941" s="500"/>
      <c r="BJ941" s="500"/>
      <c r="BK941" s="500"/>
      <c r="BL941" s="500"/>
      <c r="BM941" s="500"/>
      <c r="BN941" s="500"/>
      <c r="BO941" s="500"/>
      <c r="BP941" s="500"/>
      <c r="BQ941" s="500"/>
      <c r="BR941" s="500"/>
      <c r="BS941" s="500"/>
      <c r="BT941" s="500"/>
      <c r="BU941" s="500"/>
      <c r="BV941" s="500"/>
      <c r="BW941" s="500"/>
      <c r="BX941" s="500"/>
      <c r="BY941" s="500"/>
    </row>
    <row r="942" spans="57:77" x14ac:dyDescent="0.3">
      <c r="BE942" s="500"/>
      <c r="BF942" s="500"/>
      <c r="BG942" s="500"/>
      <c r="BH942" s="500"/>
      <c r="BI942" s="500"/>
      <c r="BJ942" s="500"/>
      <c r="BK942" s="500"/>
      <c r="BL942" s="500"/>
      <c r="BM942" s="500"/>
      <c r="BN942" s="500"/>
      <c r="BO942" s="500"/>
      <c r="BP942" s="500"/>
      <c r="BQ942" s="500"/>
      <c r="BR942" s="500"/>
      <c r="BS942" s="500"/>
      <c r="BT942" s="500"/>
      <c r="BU942" s="500"/>
      <c r="BV942" s="500"/>
      <c r="BW942" s="500"/>
      <c r="BX942" s="500"/>
      <c r="BY942" s="500"/>
    </row>
  </sheetData>
  <mergeCells count="60">
    <mergeCell ref="BR907:BV907"/>
    <mergeCell ref="BR908:BV908"/>
    <mergeCell ref="BR910:BV910"/>
    <mergeCell ref="BI909:BN909"/>
    <mergeCell ref="BR909:BV909"/>
    <mergeCell ref="BI908:BN908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11:AN811"/>
    <mergeCell ref="AK821:AN821"/>
    <mergeCell ref="AV870:AX870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10:AV810"/>
    <mergeCell ref="AK812:AN812"/>
    <mergeCell ref="AK813:AN813"/>
    <mergeCell ref="AK814:AN814"/>
    <mergeCell ref="AK815:AN815"/>
    <mergeCell ref="AS881:BH881"/>
    <mergeCell ref="H843:J843"/>
    <mergeCell ref="AK820:AN820"/>
    <mergeCell ref="BI911:BN911"/>
    <mergeCell ref="AT906:AX906"/>
    <mergeCell ref="AT907:AX907"/>
    <mergeCell ref="AT908:AZ908"/>
    <mergeCell ref="BA903:BE903"/>
    <mergeCell ref="BG903:BP903"/>
    <mergeCell ref="BI905:BN905"/>
    <mergeCell ref="BI904:BN904"/>
    <mergeCell ref="BR911:BV911"/>
    <mergeCell ref="AV875:AY875"/>
    <mergeCell ref="BE882:BE883"/>
    <mergeCell ref="AV858:AX858"/>
    <mergeCell ref="BR903:BV904"/>
    <mergeCell ref="BR905:BV905"/>
    <mergeCell ref="AT885:AX885"/>
    <mergeCell ref="AT889:AZ889"/>
    <mergeCell ref="AT883:AY883"/>
    <mergeCell ref="AT886:AZ886"/>
    <mergeCell ref="AT902:BV902"/>
    <mergeCell ref="BG882:BG883"/>
    <mergeCell ref="AT884:AX884"/>
    <mergeCell ref="BP896:BT896"/>
    <mergeCell ref="BI910:BN910"/>
    <mergeCell ref="BR906:BV906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16:AP818 AR816:AR818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09"/>
  <sheetViews>
    <sheetView topLeftCell="A766" workbookViewId="0">
      <selection activeCell="AO16" sqref="AO16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+K797</f>
        <v>8284178</v>
      </c>
      <c r="AG16" s="187"/>
      <c r="AH16" s="201">
        <f>+AJ31</f>
        <v>26030.270778527873</v>
      </c>
      <c r="AI16" s="201"/>
      <c r="AJ16" s="202">
        <f>+S797</f>
        <v>112821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1779829</v>
      </c>
      <c r="AG17" s="188"/>
      <c r="AH17" s="149">
        <v>25823</v>
      </c>
      <c r="AI17" s="201"/>
      <c r="AJ17" s="148">
        <v>20334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2829027</v>
      </c>
      <c r="AG18" s="188"/>
      <c r="AH18" s="149">
        <v>22098</v>
      </c>
      <c r="AI18" s="201"/>
      <c r="AJ18" s="148">
        <v>44733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12893034</v>
      </c>
      <c r="AG19" s="188"/>
      <c r="AH19" s="188"/>
      <c r="AI19" s="188"/>
      <c r="AJ19" s="206">
        <f>SUM(AJ16:AJ18)</f>
        <v>177888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Table'!H797</f>
        <v>0.17640518888481402</v>
      </c>
      <c r="AG21" s="188"/>
      <c r="AH21" s="188"/>
      <c r="AI21" s="188"/>
      <c r="AJ21" s="208">
        <f>+AJ19/'Main Table'!AA797</f>
        <v>0.19912419740483034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+E797</f>
        <v>5229056</v>
      </c>
      <c r="AE27" s="155"/>
      <c r="AF27" s="186">
        <v>26880</v>
      </c>
      <c r="AG27" s="155"/>
      <c r="AH27" s="177">
        <f>+AD27/AD$31</f>
        <v>0.51957992477548953</v>
      </c>
      <c r="AI27" s="177"/>
      <c r="AJ27" s="155">
        <f>+AF27*AH27</f>
        <v>13966.308377965159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+G797</f>
        <v>2288950</v>
      </c>
      <c r="AE28" s="155"/>
      <c r="AF28" s="186">
        <v>25770</v>
      </c>
      <c r="AG28" s="155"/>
      <c r="AH28" s="177">
        <f>+AD28/AD$31</f>
        <v>0.22743922972231637</v>
      </c>
      <c r="AI28" s="177"/>
      <c r="AJ28" s="155">
        <f>+AF28*AH28</f>
        <v>5861.1089499440932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+I797</f>
        <v>766172</v>
      </c>
      <c r="AE29" s="155"/>
      <c r="AF29" s="186">
        <v>21490</v>
      </c>
      <c r="AG29" s="155"/>
      <c r="AH29" s="177">
        <f>+AD29/AD$31</f>
        <v>7.6129915251450048E-2</v>
      </c>
      <c r="AI29" s="177"/>
      <c r="AJ29" s="155">
        <f>+AF29*AH29</f>
        <v>1636.0318787536614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1779829</v>
      </c>
      <c r="AE30" s="237"/>
      <c r="AF30" s="155">
        <f>+AH17</f>
        <v>25823</v>
      </c>
      <c r="AG30" s="237"/>
      <c r="AH30" s="177">
        <f>+AD30/AD$31</f>
        <v>0.17685093025074405</v>
      </c>
      <c r="AI30" s="237"/>
      <c r="AJ30" s="155">
        <f>+AF30*AH30</f>
        <v>4566.8215718649635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10064007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26030.270778527873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Table'!AA797</f>
        <v>893352</v>
      </c>
      <c r="AJ49" s="56">
        <f>+AJ19</f>
        <v>177888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177888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715464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300494.88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414969.12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0.46450796550519841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0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95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/>
      <c r="F791" s="7"/>
      <c r="G791" s="7"/>
      <c r="H791" s="581"/>
      <c r="I791" s="7"/>
      <c r="J791" s="244"/>
      <c r="K791" s="7"/>
      <c r="L791" s="6"/>
      <c r="M791" s="438"/>
      <c r="N791" s="29"/>
      <c r="O791" s="29"/>
      <c r="P791" s="29"/>
      <c r="Q791" s="332"/>
      <c r="R791" s="6"/>
      <c r="S791" s="7"/>
      <c r="T791" s="6"/>
      <c r="U791" s="243"/>
      <c r="Y791" s="56"/>
    </row>
    <row r="792" spans="3:25" x14ac:dyDescent="0.3">
      <c r="C792" s="158">
        <f t="shared" si="244"/>
        <v>44691</v>
      </c>
      <c r="E792" s="241"/>
      <c r="F792" s="7"/>
      <c r="G792" s="7"/>
      <c r="H792" s="581"/>
      <c r="I792" s="7"/>
      <c r="J792" s="244"/>
      <c r="K792" s="7"/>
      <c r="L792" s="6"/>
      <c r="M792" s="438"/>
      <c r="N792" s="29"/>
      <c r="O792" s="29"/>
      <c r="P792" s="29"/>
      <c r="Q792" s="332"/>
      <c r="R792" s="6"/>
      <c r="S792" s="7"/>
      <c r="T792" s="6"/>
      <c r="U792" s="243"/>
      <c r="Y792" s="56"/>
    </row>
    <row r="793" spans="3:25" x14ac:dyDescent="0.3">
      <c r="C793" s="158">
        <f t="shared" si="244"/>
        <v>44692</v>
      </c>
      <c r="E793" s="241"/>
      <c r="F793" s="7"/>
      <c r="G793" s="7"/>
      <c r="H793" s="581"/>
      <c r="I793" s="7"/>
      <c r="J793" s="244"/>
      <c r="K793" s="7"/>
      <c r="L793" s="6"/>
      <c r="M793" s="438"/>
      <c r="N793" s="29"/>
      <c r="O793" s="29"/>
      <c r="P793" s="29"/>
      <c r="Q793" s="332"/>
      <c r="R793" s="6"/>
      <c r="S793" s="7"/>
      <c r="T793" s="6"/>
      <c r="U793" s="243"/>
      <c r="Y793" s="56"/>
    </row>
    <row r="794" spans="3:25" x14ac:dyDescent="0.3">
      <c r="C794" s="158">
        <f t="shared" si="244"/>
        <v>44693</v>
      </c>
      <c r="E794" s="241"/>
      <c r="F794" s="7"/>
      <c r="G794" s="7"/>
      <c r="H794" s="7"/>
      <c r="I794" s="7"/>
      <c r="J794" s="244"/>
      <c r="K794" s="7"/>
      <c r="L794" s="6"/>
      <c r="M794" s="438"/>
      <c r="N794" s="29"/>
      <c r="O794" s="29"/>
      <c r="P794" s="29"/>
      <c r="Q794" s="332"/>
      <c r="R794" s="6"/>
      <c r="S794" s="7"/>
      <c r="T794" s="6"/>
      <c r="U794" s="243"/>
      <c r="Y794" s="56"/>
    </row>
    <row r="795" spans="3:25" ht="15" thickBot="1" x14ac:dyDescent="0.35">
      <c r="C795" s="158">
        <f t="shared" si="244"/>
        <v>44694</v>
      </c>
      <c r="E795" s="245"/>
      <c r="F795" s="246"/>
      <c r="G795" s="246"/>
      <c r="H795" s="246"/>
      <c r="I795" s="246"/>
      <c r="J795" s="246"/>
      <c r="K795" s="246"/>
      <c r="L795" s="247"/>
      <c r="M795" s="248"/>
      <c r="N795" s="248"/>
      <c r="O795" s="248"/>
      <c r="P795" s="248"/>
      <c r="Q795" s="331"/>
      <c r="R795" s="247"/>
      <c r="S795" s="247"/>
      <c r="T795" s="247"/>
      <c r="U795" s="249"/>
      <c r="W795">
        <f>+W405+1</f>
        <v>396</v>
      </c>
      <c r="Y795" s="59"/>
    </row>
    <row r="796" spans="3:25" x14ac:dyDescent="0.3">
      <c r="E796" s="56"/>
      <c r="F796" s="1"/>
      <c r="G796" s="56"/>
      <c r="H796" s="56"/>
      <c r="I796" s="56"/>
      <c r="J796" s="1"/>
      <c r="K796" s="56"/>
      <c r="S796" s="56"/>
    </row>
    <row r="797" spans="3:25" x14ac:dyDescent="0.3">
      <c r="C797" s="166" t="s">
        <v>73</v>
      </c>
      <c r="E797" s="56">
        <f>+E790</f>
        <v>5229056</v>
      </c>
      <c r="F797" s="56"/>
      <c r="G797" s="56">
        <f t="shared" ref="G797:U797" si="452">+G790</f>
        <v>2288950</v>
      </c>
      <c r="H797" s="56">
        <f t="shared" si="452"/>
        <v>0</v>
      </c>
      <c r="I797" s="56">
        <f t="shared" si="452"/>
        <v>766172</v>
      </c>
      <c r="J797" s="56">
        <f t="shared" si="452"/>
        <v>0</v>
      </c>
      <c r="K797" s="56">
        <f t="shared" si="452"/>
        <v>8284178</v>
      </c>
      <c r="L797" s="56">
        <f t="shared" si="452"/>
        <v>0</v>
      </c>
      <c r="M797" s="56">
        <f t="shared" si="452"/>
        <v>3.9959574291055684E-4</v>
      </c>
      <c r="N797" s="56">
        <f t="shared" si="452"/>
        <v>0</v>
      </c>
      <c r="O797" s="56">
        <f t="shared" si="452"/>
        <v>0</v>
      </c>
      <c r="P797" s="56">
        <f t="shared" si="452"/>
        <v>0</v>
      </c>
      <c r="Q797" s="56">
        <f t="shared" si="452"/>
        <v>3309</v>
      </c>
      <c r="R797" s="56">
        <f t="shared" si="452"/>
        <v>0</v>
      </c>
      <c r="S797" s="56">
        <f t="shared" si="452"/>
        <v>112821</v>
      </c>
      <c r="T797" s="56">
        <f t="shared" si="452"/>
        <v>0</v>
      </c>
      <c r="U797" s="56">
        <f t="shared" si="452"/>
        <v>2.402125115017657E-2</v>
      </c>
      <c r="V797" s="56">
        <f>+V259</f>
        <v>0</v>
      </c>
    </row>
    <row r="798" spans="3:25" x14ac:dyDescent="0.3">
      <c r="E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</row>
    <row r="799" spans="3:25" x14ac:dyDescent="0.3"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3:25" x14ac:dyDescent="0.3">
      <c r="C800" s="111"/>
      <c r="D800" s="112"/>
      <c r="E800" s="349"/>
      <c r="F800" s="10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</row>
    <row r="801" spans="3:41" x14ac:dyDescent="0.3">
      <c r="E801" s="56"/>
      <c r="K801" s="56"/>
      <c r="Q801" s="56"/>
    </row>
    <row r="802" spans="3:41" x14ac:dyDescent="0.3">
      <c r="D802" s="549" t="s">
        <v>26</v>
      </c>
      <c r="E802" t="s">
        <v>158</v>
      </c>
      <c r="K802" s="549"/>
      <c r="Q802" s="56"/>
      <c r="S802" s="59"/>
    </row>
    <row r="804" spans="3:41" x14ac:dyDescent="0.3">
      <c r="U804" s="549"/>
    </row>
    <row r="805" spans="3:41" x14ac:dyDescent="0.3">
      <c r="AO805" s="1">
        <v>3797000</v>
      </c>
    </row>
    <row r="806" spans="3:41" x14ac:dyDescent="0.3">
      <c r="C806" s="1"/>
    </row>
    <row r="807" spans="3:41" x14ac:dyDescent="0.3">
      <c r="C807" s="1"/>
      <c r="AO807" s="1">
        <v>30000</v>
      </c>
    </row>
    <row r="808" spans="3:41" x14ac:dyDescent="0.3">
      <c r="C808" s="59"/>
    </row>
    <row r="809" spans="3:41" x14ac:dyDescent="0.3">
      <c r="AO809" s="235">
        <f>+AO807/AO805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84"/>
  <sheetViews>
    <sheetView topLeftCell="A715" workbookViewId="0">
      <selection activeCell="Q718" sqref="Q718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7.3409841328514061E-3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Table'!H778</f>
        <v>72552775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Table'!AA797</f>
        <v>893352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1698</v>
      </c>
      <c r="J22" s="116"/>
      <c r="K22" s="127"/>
      <c r="L22" s="238">
        <v>1713</v>
      </c>
      <c r="M22" s="127"/>
      <c r="N22" s="147">
        <f>+(I22-L22)/I22</f>
        <v>-8.8339222614840993E-3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71657725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Table'!AP797</f>
        <v>80944857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-9287132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80944857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71657725</v>
      </c>
      <c r="J27" s="116"/>
      <c r="K27" s="685">
        <v>71599993</v>
      </c>
      <c r="L27" s="685"/>
      <c r="M27" s="127"/>
      <c r="N27" s="137">
        <f>+I27-K27</f>
        <v>57732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0.98043598688105993</v>
      </c>
      <c r="J28" s="127"/>
      <c r="K28" s="127"/>
      <c r="L28" s="127"/>
      <c r="M28" s="98"/>
      <c r="N28" s="463">
        <f>+N27/K27</f>
        <v>8.0631292799148737E-4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Table'!H797</f>
        <v>73087612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71657725</v>
      </c>
      <c r="J34" s="688"/>
      <c r="K34" s="22"/>
      <c r="L34" s="25">
        <f>+I34/$I$32</f>
        <v>0.98043598688105993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893352</v>
      </c>
      <c r="J35" s="695"/>
      <c r="K35" s="22"/>
      <c r="L35" s="25">
        <f>+I35/$I$32</f>
        <v>1.2223028986088642E-2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536535</v>
      </c>
      <c r="J36" s="690"/>
      <c r="K36" s="259"/>
      <c r="L36" s="234">
        <f>+I36/$I$32</f>
        <v>7.3409841328514061E-3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Table'!AP815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Table'!AP856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7.3409841328514061E-3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7.3409841328514061E-3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7.3409841328514061E-3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7.3409841328514061E-3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48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f>+I$36</f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 t="shared" si="125"/>
        <v>44690</v>
      </c>
      <c r="V745" s="6"/>
      <c r="W745" s="580"/>
      <c r="X745" s="581"/>
      <c r="Y745" s="44"/>
      <c r="Z745" s="581"/>
      <c r="AA745" s="582"/>
      <c r="AB745" s="581"/>
      <c r="AC745" s="583"/>
      <c r="AD745" s="251"/>
    </row>
    <row r="746" spans="15:30" x14ac:dyDescent="0.3">
      <c r="O746" s="98"/>
      <c r="T746" s="250"/>
      <c r="U746" s="252">
        <f t="shared" si="125"/>
        <v>44691</v>
      </c>
      <c r="V746" s="6"/>
      <c r="W746" s="253"/>
      <c r="X746" s="6"/>
      <c r="Y746" s="44"/>
      <c r="Z746" s="6"/>
      <c r="AA746" s="254"/>
      <c r="AB746" s="6"/>
      <c r="AC746" s="258"/>
      <c r="AD746" s="251"/>
    </row>
    <row r="747" spans="15:30" x14ac:dyDescent="0.3">
      <c r="O747" s="98"/>
      <c r="T747" s="250"/>
      <c r="U747" s="252">
        <f t="shared" si="125"/>
        <v>44692</v>
      </c>
      <c r="V747" s="6"/>
      <c r="W747" s="253"/>
      <c r="X747" s="6"/>
      <c r="Y747" s="44"/>
      <c r="Z747" s="6"/>
      <c r="AA747" s="254"/>
      <c r="AB747" s="6"/>
      <c r="AC747" s="258"/>
      <c r="AD747" s="251"/>
    </row>
    <row r="748" spans="15:30" ht="15" thickBot="1" x14ac:dyDescent="0.35">
      <c r="O748" s="98"/>
      <c r="T748" s="255"/>
      <c r="U748" s="350">
        <f t="shared" si="125"/>
        <v>44693</v>
      </c>
      <c r="V748" s="247"/>
      <c r="W748" s="351"/>
      <c r="X748" s="247"/>
      <c r="Y748" s="256"/>
      <c r="Z748" s="247"/>
      <c r="AA748" s="352"/>
      <c r="AB748" s="247"/>
      <c r="AC748" s="353"/>
      <c r="AD748" s="257"/>
    </row>
    <row r="749" spans="15:30" x14ac:dyDescent="0.3">
      <c r="O749" s="98"/>
    </row>
    <row r="750" spans="15:30" x14ac:dyDescent="0.3">
      <c r="O750" s="98"/>
      <c r="P750" s="57"/>
      <c r="Q750" s="57"/>
      <c r="R750" s="57"/>
      <c r="W750" s="56"/>
    </row>
    <row r="751" spans="15:30" x14ac:dyDescent="0.3">
      <c r="O751" s="98"/>
    </row>
    <row r="752" spans="15:30" ht="15" thickBot="1" x14ac:dyDescent="0.35">
      <c r="O752" s="98"/>
    </row>
    <row r="753" spans="4:36" ht="15.6" thickTop="1" thickBot="1" x14ac:dyDescent="0.35">
      <c r="Q753" s="441"/>
      <c r="R753" s="442"/>
      <c r="S753" s="442"/>
      <c r="T753" s="442"/>
      <c r="U753" s="442"/>
      <c r="V753" s="442"/>
      <c r="W753" s="442"/>
      <c r="X753" s="442"/>
      <c r="Y753" s="442"/>
      <c r="Z753" s="442"/>
      <c r="AA753" s="442"/>
      <c r="AB753" s="443"/>
    </row>
    <row r="754" spans="4:36" ht="15" thickBot="1" x14ac:dyDescent="0.35">
      <c r="E754" s="712" t="s">
        <v>106</v>
      </c>
      <c r="F754" s="713"/>
      <c r="G754" s="713"/>
      <c r="H754" s="713"/>
      <c r="I754" s="713"/>
      <c r="J754" s="713"/>
      <c r="K754" s="713"/>
      <c r="L754" s="713"/>
      <c r="M754" s="714"/>
      <c r="Q754" s="444"/>
      <c r="R754" s="6"/>
      <c r="S754" s="6"/>
      <c r="T754" s="6"/>
      <c r="U754" s="5" t="s">
        <v>132</v>
      </c>
      <c r="V754" s="5"/>
      <c r="W754" s="5"/>
      <c r="X754" s="5"/>
      <c r="Y754" s="5"/>
      <c r="Z754" s="5"/>
      <c r="AA754" s="5" t="s">
        <v>28</v>
      </c>
      <c r="AB754" s="445"/>
    </row>
    <row r="755" spans="4:36" x14ac:dyDescent="0.3">
      <c r="E755" s="395"/>
      <c r="F755" s="396" t="s">
        <v>107</v>
      </c>
      <c r="G755" s="396"/>
      <c r="H755" s="396"/>
      <c r="I755" s="715">
        <v>21477737</v>
      </c>
      <c r="J755" s="715"/>
      <c r="K755" s="715"/>
      <c r="L755" s="715"/>
      <c r="M755" s="397"/>
      <c r="Q755" s="444"/>
      <c r="R755" s="437" t="s">
        <v>134</v>
      </c>
      <c r="S755" s="6"/>
      <c r="T755" s="6"/>
      <c r="U755" s="437" t="s">
        <v>133</v>
      </c>
      <c r="V755" s="5"/>
      <c r="W755" s="437" t="s">
        <v>20</v>
      </c>
      <c r="X755" s="5"/>
      <c r="Y755" s="437" t="s">
        <v>4</v>
      </c>
      <c r="Z755" s="5"/>
      <c r="AA755" s="446" t="s">
        <v>131</v>
      </c>
      <c r="AB755" s="445"/>
    </row>
    <row r="756" spans="4:36" x14ac:dyDescent="0.3">
      <c r="E756" s="395"/>
      <c r="F756" s="396" t="s">
        <v>97</v>
      </c>
      <c r="G756" s="396"/>
      <c r="H756" s="396"/>
      <c r="I756" s="396"/>
      <c r="J756" s="396"/>
      <c r="K756" s="396"/>
      <c r="L756" s="398">
        <f>+I768/I755</f>
        <v>4.5847474526762295E-4</v>
      </c>
      <c r="M756" s="397"/>
      <c r="Q756" s="444"/>
      <c r="R756" s="6" t="s">
        <v>121</v>
      </c>
      <c r="S756" s="6"/>
      <c r="T756" s="6"/>
      <c r="U756" s="7">
        <v>2003</v>
      </c>
      <c r="V756" s="6"/>
      <c r="W756" s="7">
        <v>389666</v>
      </c>
      <c r="X756" s="6"/>
      <c r="Y756" s="7">
        <v>31257</v>
      </c>
      <c r="Z756" s="6"/>
      <c r="AA756" s="253">
        <f>+AJ756</f>
        <v>19500</v>
      </c>
      <c r="AB756" s="445"/>
      <c r="AJ756" s="1">
        <v>19500</v>
      </c>
    </row>
    <row r="757" spans="4:36" x14ac:dyDescent="0.3">
      <c r="E757" s="395"/>
      <c r="F757" s="716" t="s">
        <v>95</v>
      </c>
      <c r="G757" s="716"/>
      <c r="H757" s="396"/>
      <c r="I757" s="396"/>
      <c r="J757" s="396"/>
      <c r="K757" s="396"/>
      <c r="L757" s="399">
        <f>+I768/(I755/100000)</f>
        <v>45.847474526762298</v>
      </c>
      <c r="M757" s="397"/>
      <c r="Q757" s="444"/>
      <c r="R757" s="6" t="s">
        <v>122</v>
      </c>
      <c r="S757" s="6"/>
      <c r="T757" s="6"/>
      <c r="U757" s="7">
        <v>1913</v>
      </c>
      <c r="V757" s="6"/>
      <c r="W757" s="7">
        <v>169892</v>
      </c>
      <c r="X757" s="6"/>
      <c r="Y757" s="7">
        <v>13076</v>
      </c>
      <c r="Z757" s="6"/>
      <c r="AA757" s="253">
        <f t="shared" ref="AA757:AA765" si="146">+AJ757</f>
        <v>8900</v>
      </c>
      <c r="AB757" s="445"/>
      <c r="AJ757" s="1">
        <v>8900</v>
      </c>
    </row>
    <row r="758" spans="4:36" x14ac:dyDescent="0.3">
      <c r="E758" s="395"/>
      <c r="F758" s="400"/>
      <c r="G758" s="400"/>
      <c r="H758" s="396"/>
      <c r="I758" s="396"/>
      <c r="J758" s="396"/>
      <c r="K758" s="396"/>
      <c r="L758" s="399"/>
      <c r="M758" s="397"/>
      <c r="Q758" s="444"/>
      <c r="R758" s="6" t="s">
        <v>123</v>
      </c>
      <c r="S758" s="6"/>
      <c r="T758" s="6"/>
      <c r="U758" s="7">
        <v>1568</v>
      </c>
      <c r="V758" s="6"/>
      <c r="W758" s="7">
        <v>16606</v>
      </c>
      <c r="X758" s="6"/>
      <c r="Y758" s="7">
        <v>912</v>
      </c>
      <c r="Z758" s="6"/>
      <c r="AA758" s="253">
        <f t="shared" si="146"/>
        <v>1100</v>
      </c>
      <c r="AB758" s="445"/>
      <c r="AJ758" s="1">
        <v>1100</v>
      </c>
    </row>
    <row r="759" spans="4:36" x14ac:dyDescent="0.3">
      <c r="E759" s="395"/>
      <c r="F759" s="400" t="s">
        <v>108</v>
      </c>
      <c r="G759" s="400"/>
      <c r="H759" s="716" t="s">
        <v>109</v>
      </c>
      <c r="I759" s="716"/>
      <c r="J759" s="396"/>
      <c r="K759" s="396"/>
      <c r="L759" s="399"/>
      <c r="M759" s="397"/>
      <c r="Q759" s="444"/>
      <c r="R759" s="6" t="s">
        <v>56</v>
      </c>
      <c r="S759" s="6"/>
      <c r="T759" s="6"/>
      <c r="U759" s="7">
        <v>1561</v>
      </c>
      <c r="V759" s="6"/>
      <c r="W759" s="7">
        <v>107611</v>
      </c>
      <c r="X759" s="6"/>
      <c r="Y759" s="7">
        <v>7937</v>
      </c>
      <c r="Z759" s="6"/>
      <c r="AA759" s="253">
        <f t="shared" si="146"/>
        <v>7000</v>
      </c>
      <c r="AB759" s="445"/>
      <c r="AJ759" s="1">
        <v>7000</v>
      </c>
    </row>
    <row r="760" spans="4:36" ht="15" thickBot="1" x14ac:dyDescent="0.35">
      <c r="E760" s="401"/>
      <c r="F760" s="402"/>
      <c r="G760" s="402"/>
      <c r="H760" s="402"/>
      <c r="I760" s="402"/>
      <c r="J760" s="402"/>
      <c r="K760" s="402"/>
      <c r="L760" s="402"/>
      <c r="M760" s="403"/>
      <c r="Q760" s="444"/>
      <c r="R760" s="6" t="s">
        <v>128</v>
      </c>
      <c r="S760" s="6"/>
      <c r="T760" s="6"/>
      <c r="U760" s="7">
        <v>1435</v>
      </c>
      <c r="V760" s="6"/>
      <c r="W760" s="7">
        <v>10128</v>
      </c>
      <c r="X760" s="6"/>
      <c r="Y760" s="7">
        <v>541</v>
      </c>
      <c r="Z760" s="6"/>
      <c r="AA760" s="253">
        <f t="shared" si="146"/>
        <v>700</v>
      </c>
      <c r="AB760" s="445"/>
      <c r="AJ760" s="1">
        <v>700</v>
      </c>
    </row>
    <row r="761" spans="4:36" x14ac:dyDescent="0.3">
      <c r="Q761" s="444"/>
      <c r="R761" s="6" t="s">
        <v>124</v>
      </c>
      <c r="S761" s="6"/>
      <c r="T761" s="6"/>
      <c r="U761" s="7">
        <v>1288</v>
      </c>
      <c r="V761" s="6"/>
      <c r="W761" s="7">
        <v>45913</v>
      </c>
      <c r="X761" s="6"/>
      <c r="Y761" s="7">
        <v>4287</v>
      </c>
      <c r="Z761" s="6"/>
      <c r="AA761" s="253">
        <f t="shared" si="146"/>
        <v>3600</v>
      </c>
      <c r="AB761" s="445"/>
      <c r="AJ761" s="1">
        <v>3600</v>
      </c>
    </row>
    <row r="762" spans="4:36" ht="15" thickBot="1" x14ac:dyDescent="0.35">
      <c r="D762" s="78"/>
      <c r="E762" s="139"/>
      <c r="F762" s="139"/>
      <c r="G762" s="139"/>
      <c r="H762" s="139"/>
      <c r="I762" s="310"/>
      <c r="J762" s="78"/>
      <c r="K762" s="98"/>
      <c r="L762" s="98"/>
      <c r="M762" s="98"/>
      <c r="N762" s="98"/>
      <c r="Q762" s="444"/>
      <c r="R762" s="6" t="s">
        <v>129</v>
      </c>
      <c r="S762" s="6"/>
      <c r="T762" s="6"/>
      <c r="U762" s="7">
        <v>1129</v>
      </c>
      <c r="V762" s="6"/>
      <c r="W762" s="7">
        <v>52477</v>
      </c>
      <c r="X762" s="6"/>
      <c r="Y762" s="7">
        <v>3152</v>
      </c>
      <c r="Z762" s="6"/>
      <c r="AA762" s="253">
        <f t="shared" si="146"/>
        <v>4600</v>
      </c>
      <c r="AB762" s="445"/>
      <c r="AJ762" s="1">
        <v>4600</v>
      </c>
    </row>
    <row r="763" spans="4:36" ht="16.2" thickBot="1" x14ac:dyDescent="0.35">
      <c r="D763" s="381"/>
      <c r="E763" s="717" t="s">
        <v>119</v>
      </c>
      <c r="F763" s="718"/>
      <c r="G763" s="718"/>
      <c r="H763" s="718"/>
      <c r="I763" s="718"/>
      <c r="J763" s="719"/>
      <c r="K763" s="382"/>
      <c r="L763" s="394" t="s">
        <v>10</v>
      </c>
      <c r="M763" s="383"/>
      <c r="N763" s="98"/>
      <c r="Q763" s="444"/>
      <c r="R763" s="6" t="s">
        <v>125</v>
      </c>
      <c r="S763" s="6"/>
      <c r="T763" s="6"/>
      <c r="U763" s="7">
        <v>1118</v>
      </c>
      <c r="V763" s="6"/>
      <c r="W763" s="7">
        <v>10889</v>
      </c>
      <c r="X763" s="6"/>
      <c r="Y763" s="7">
        <v>505</v>
      </c>
      <c r="Z763" s="6"/>
      <c r="AA763" s="253">
        <f t="shared" si="146"/>
        <v>980</v>
      </c>
      <c r="AB763" s="445"/>
      <c r="AJ763" s="1">
        <v>980</v>
      </c>
    </row>
    <row r="764" spans="4:36" x14ac:dyDescent="0.3">
      <c r="D764" s="360"/>
      <c r="E764" s="384" t="s">
        <v>75</v>
      </c>
      <c r="F764" s="16"/>
      <c r="G764" s="16"/>
      <c r="H764" s="16"/>
      <c r="I764" s="720">
        <f>+K81</f>
        <v>48675</v>
      </c>
      <c r="J764" s="720"/>
      <c r="K764" s="16"/>
      <c r="L764" s="60">
        <f>+I764/$I$764</f>
        <v>1</v>
      </c>
      <c r="M764" s="385"/>
      <c r="N764" s="98"/>
      <c r="Q764" s="444"/>
      <c r="R764" s="6" t="s">
        <v>126</v>
      </c>
      <c r="S764" s="6"/>
      <c r="T764" s="6"/>
      <c r="U764" s="7">
        <v>1093</v>
      </c>
      <c r="V764" s="6"/>
      <c r="W764" s="7">
        <v>138546</v>
      </c>
      <c r="X764" s="6"/>
      <c r="Y764" s="7">
        <v>6770</v>
      </c>
      <c r="Z764" s="6"/>
      <c r="AA764" s="253">
        <f t="shared" si="146"/>
        <v>12700</v>
      </c>
      <c r="AB764" s="445"/>
      <c r="AJ764" s="1">
        <v>12700</v>
      </c>
    </row>
    <row r="765" spans="4:36" x14ac:dyDescent="0.3">
      <c r="D765" s="360"/>
      <c r="E765" s="384"/>
      <c r="F765" s="16"/>
      <c r="G765" s="16"/>
      <c r="H765" s="16"/>
      <c r="I765" s="16"/>
      <c r="J765" s="16"/>
      <c r="K765" s="16"/>
      <c r="L765" s="16"/>
      <c r="M765" s="385"/>
      <c r="N765" s="98"/>
      <c r="Q765" s="444"/>
      <c r="R765" s="6" t="s">
        <v>127</v>
      </c>
      <c r="S765" s="6"/>
      <c r="T765" s="6"/>
      <c r="U765" s="447">
        <v>1081</v>
      </c>
      <c r="V765" s="6"/>
      <c r="W765" s="447">
        <v>65337</v>
      </c>
      <c r="X765" s="6"/>
      <c r="Y765" s="447">
        <v>3108</v>
      </c>
      <c r="Z765" s="6"/>
      <c r="AA765" s="448">
        <f t="shared" si="146"/>
        <v>6100</v>
      </c>
      <c r="AB765" s="445"/>
      <c r="AJ765" s="439">
        <v>6100</v>
      </c>
    </row>
    <row r="766" spans="4:36" x14ac:dyDescent="0.3">
      <c r="D766" s="372"/>
      <c r="E766" s="15"/>
      <c r="F766" s="386" t="s">
        <v>100</v>
      </c>
      <c r="G766" s="386"/>
      <c r="H766" s="15"/>
      <c r="I766" s="721">
        <f>+I81</f>
        <v>36684</v>
      </c>
      <c r="J766" s="722"/>
      <c r="K766" s="15"/>
      <c r="L766" s="60">
        <f>+I766/$I$764</f>
        <v>0.75365177195685673</v>
      </c>
      <c r="M766" s="365"/>
      <c r="N766" s="98"/>
      <c r="Q766" s="444"/>
      <c r="R766" s="5" t="s">
        <v>31</v>
      </c>
      <c r="S766" s="6"/>
      <c r="T766" s="6"/>
      <c r="U766" s="253">
        <f>+W766/(AA766/100)</f>
        <v>1545.0521632402579</v>
      </c>
      <c r="V766" s="6"/>
      <c r="W766" s="253">
        <f>SUM(W756:W765)</f>
        <v>1007065</v>
      </c>
      <c r="X766" s="6"/>
      <c r="Y766" s="253">
        <f>SUM(Y756:Y765)</f>
        <v>71545</v>
      </c>
      <c r="Z766" s="6"/>
      <c r="AA766" s="253">
        <f>SUM(AA756:AA765)</f>
        <v>65180</v>
      </c>
      <c r="AB766" s="445"/>
      <c r="AJ766" s="56">
        <f>SUM(AJ756:AJ765)</f>
        <v>65180</v>
      </c>
    </row>
    <row r="767" spans="4:36" x14ac:dyDescent="0.3">
      <c r="D767" s="372"/>
      <c r="E767" s="15"/>
      <c r="F767" s="15" t="s">
        <v>76</v>
      </c>
      <c r="G767" s="15"/>
      <c r="H767" s="15"/>
      <c r="I767" s="723">
        <f>+I75</f>
        <v>2144</v>
      </c>
      <c r="J767" s="724"/>
      <c r="K767" s="15"/>
      <c r="L767" s="60">
        <f>+I767/$I$764</f>
        <v>4.4047252182845401E-2</v>
      </c>
      <c r="M767" s="365"/>
      <c r="N767" s="98"/>
      <c r="Q767" s="444"/>
      <c r="R767" s="5"/>
      <c r="S767" s="6"/>
      <c r="T767" s="6"/>
      <c r="U767" s="6"/>
      <c r="V767" s="6"/>
      <c r="W767" s="253"/>
      <c r="X767" s="6"/>
      <c r="Y767" s="253"/>
      <c r="Z767" s="6"/>
      <c r="AA767" s="6"/>
      <c r="AB767" s="445"/>
      <c r="AJ767" s="56"/>
    </row>
    <row r="768" spans="4:36" ht="15" thickBot="1" x14ac:dyDescent="0.35">
      <c r="D768" s="372"/>
      <c r="E768" s="709" t="s">
        <v>101</v>
      </c>
      <c r="F768" s="709"/>
      <c r="G768" s="709"/>
      <c r="H768" s="15"/>
      <c r="I768" s="710">
        <f>+I764-I766-I767</f>
        <v>9847</v>
      </c>
      <c r="J768" s="711"/>
      <c r="K768" s="387"/>
      <c r="L768" s="388">
        <f>+I768/$I$764</f>
        <v>0.20230097586029788</v>
      </c>
      <c r="M768" s="365"/>
      <c r="N768" s="98"/>
      <c r="Q768" s="444"/>
      <c r="R768" s="5" t="s">
        <v>57</v>
      </c>
      <c r="S768" s="6"/>
      <c r="T768" s="6"/>
      <c r="U768" s="7">
        <v>7441</v>
      </c>
      <c r="V768" s="6"/>
      <c r="W768" s="7">
        <f>+'Main Table'!H106</f>
        <v>3029734</v>
      </c>
      <c r="X768" s="6"/>
      <c r="Y768" s="7">
        <f>+'Main Table'!AA106</f>
        <v>129682</v>
      </c>
      <c r="Z768" s="6"/>
      <c r="AA768" s="253">
        <f>+AJ768</f>
        <v>333000</v>
      </c>
      <c r="AB768" s="445"/>
      <c r="AJ768" s="56">
        <v>333000</v>
      </c>
    </row>
    <row r="769" spans="4:36" ht="15.6" thickTop="1" thickBot="1" x14ac:dyDescent="0.35">
      <c r="D769" s="372"/>
      <c r="E769" s="389"/>
      <c r="F769" s="389"/>
      <c r="G769" s="389"/>
      <c r="H769" s="15"/>
      <c r="I769" s="390"/>
      <c r="J769" s="389"/>
      <c r="K769" s="387"/>
      <c r="L769" s="391"/>
      <c r="M769" s="365"/>
      <c r="N769" s="98"/>
      <c r="Q769" s="444"/>
      <c r="R769" s="5" t="s">
        <v>130</v>
      </c>
      <c r="S769" s="6"/>
      <c r="T769" s="6"/>
      <c r="U769" s="449"/>
      <c r="V769" s="6"/>
      <c r="W769" s="450">
        <f>+W766/W768</f>
        <v>0.33239386692033029</v>
      </c>
      <c r="X769" s="6"/>
      <c r="Y769" s="450">
        <f>+Y766/Y768</f>
        <v>0.55169568637127742</v>
      </c>
      <c r="Z769" s="6"/>
      <c r="AA769" s="450">
        <f>+AA766/AA768</f>
        <v>0.19573573573573574</v>
      </c>
      <c r="AB769" s="445"/>
      <c r="AJ769" s="440">
        <f>+AJ766/AJ768</f>
        <v>0.19573573573573574</v>
      </c>
    </row>
    <row r="770" spans="4:36" ht="15.6" thickTop="1" thickBot="1" x14ac:dyDescent="0.35">
      <c r="D770" s="392"/>
      <c r="E770" s="393"/>
      <c r="F770" s="393"/>
      <c r="G770" s="393"/>
      <c r="H770" s="393"/>
      <c r="I770" s="393"/>
      <c r="J770" s="393"/>
      <c r="K770" s="393"/>
      <c r="L770" s="393"/>
      <c r="M770" s="380"/>
      <c r="N770" s="98"/>
      <c r="Q770" s="451"/>
      <c r="R770" s="452"/>
      <c r="S770" s="452"/>
      <c r="T770" s="452"/>
      <c r="U770" s="452"/>
      <c r="V770" s="452"/>
      <c r="W770" s="452"/>
      <c r="X770" s="452"/>
      <c r="Y770" s="452"/>
      <c r="Z770" s="452"/>
      <c r="AA770" s="452"/>
      <c r="AB770" s="453"/>
    </row>
    <row r="774" spans="4:36" x14ac:dyDescent="0.3">
      <c r="F774" s="1">
        <v>1248371</v>
      </c>
    </row>
    <row r="775" spans="4:36" x14ac:dyDescent="0.3">
      <c r="W775" s="1"/>
    </row>
    <row r="776" spans="4:36" x14ac:dyDescent="0.3">
      <c r="F776">
        <v>700</v>
      </c>
    </row>
    <row r="777" spans="4:36" x14ac:dyDescent="0.3">
      <c r="F777" s="76">
        <f>+F776/F774</f>
        <v>5.6073074430597954E-4</v>
      </c>
    </row>
    <row r="779" spans="4:36" x14ac:dyDescent="0.3">
      <c r="F779" s="1">
        <v>60000</v>
      </c>
    </row>
    <row r="780" spans="4:36" x14ac:dyDescent="0.3">
      <c r="F780">
        <f>+F777*F779</f>
        <v>33.643844658358773</v>
      </c>
    </row>
    <row r="782" spans="4:36" x14ac:dyDescent="0.3">
      <c r="F782" s="1">
        <v>331000000</v>
      </c>
    </row>
    <row r="783" spans="4:36" x14ac:dyDescent="0.3">
      <c r="F783" s="56">
        <f>+W86</f>
        <v>811067</v>
      </c>
    </row>
    <row r="784" spans="4:36" x14ac:dyDescent="0.3">
      <c r="F784" s="57">
        <f>+F783/F782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68:G768"/>
    <mergeCell ref="I768:J768"/>
    <mergeCell ref="E754:M754"/>
    <mergeCell ref="I755:L755"/>
    <mergeCell ref="F757:G757"/>
    <mergeCell ref="E763:J763"/>
    <mergeCell ref="I764:J764"/>
    <mergeCell ref="I766:J766"/>
    <mergeCell ref="I767:J767"/>
    <mergeCell ref="H759:I759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2022-05-09T20:45:00Z</dcterms:modified>
</cp:coreProperties>
</file>