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k\Documents\excel\COVID-19\COVID 2022\"/>
    </mc:Choice>
  </mc:AlternateContent>
  <xr:revisionPtr revIDLastSave="0" documentId="8_{7B4BF58C-FAA0-49C4-9735-1C43AA0B7356}" xr6:coauthVersionLast="47" xr6:coauthVersionMax="47" xr10:uidLastSave="{00000000-0000-0000-0000-000000000000}"/>
  <bookViews>
    <workbookView xWindow="-108" yWindow="-108" windowWidth="30936" windowHeight="16896" tabRatio="598" activeTab="2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Table'!$A$1:$CJ$803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812" i="1" l="1"/>
  <c r="BO802" i="1" l="1"/>
  <c r="BM802" i="1"/>
  <c r="BL802" i="1"/>
  <c r="BK802" i="1"/>
  <c r="BJ802" i="1"/>
  <c r="BI802" i="1"/>
  <c r="BH802" i="1"/>
  <c r="BF802" i="1"/>
  <c r="BD802" i="1"/>
  <c r="BC802" i="1"/>
  <c r="BB802" i="1"/>
  <c r="BA802" i="1"/>
  <c r="AZ802" i="1"/>
  <c r="AY802" i="1"/>
  <c r="AW802" i="1"/>
  <c r="AU802" i="1"/>
  <c r="AT802" i="1"/>
  <c r="AS802" i="1"/>
  <c r="AQ802" i="1"/>
  <c r="AP802" i="1"/>
  <c r="AO802" i="1"/>
  <c r="AN802" i="1"/>
  <c r="AM802" i="1"/>
  <c r="AK802" i="1"/>
  <c r="AJ802" i="1"/>
  <c r="AI802" i="1"/>
  <c r="AH802" i="1"/>
  <c r="AG802" i="1"/>
  <c r="AF802" i="1"/>
  <c r="AD802" i="1"/>
  <c r="AB802" i="1"/>
  <c r="Y802" i="1"/>
  <c r="X802" i="1"/>
  <c r="W802" i="1"/>
  <c r="V802" i="1"/>
  <c r="U802" i="1"/>
  <c r="T802" i="1"/>
  <c r="R802" i="1"/>
  <c r="P802" i="1"/>
  <c r="O802" i="1"/>
  <c r="M802" i="1"/>
  <c r="L802" i="1"/>
  <c r="K802" i="1"/>
  <c r="J802" i="1"/>
  <c r="I802" i="1"/>
  <c r="H802" i="1"/>
  <c r="BO801" i="1"/>
  <c r="BM801" i="1"/>
  <c r="BL801" i="1"/>
  <c r="BK801" i="1"/>
  <c r="BJ801" i="1"/>
  <c r="BI801" i="1"/>
  <c r="BH801" i="1"/>
  <c r="BF801" i="1"/>
  <c r="BD801" i="1"/>
  <c r="BC801" i="1"/>
  <c r="BB801" i="1"/>
  <c r="BA801" i="1"/>
  <c r="AZ801" i="1"/>
  <c r="AY801" i="1"/>
  <c r="AW801" i="1"/>
  <c r="AU801" i="1"/>
  <c r="AT801" i="1"/>
  <c r="AS801" i="1"/>
  <c r="AQ801" i="1"/>
  <c r="AP801" i="1"/>
  <c r="AO801" i="1"/>
  <c r="AN801" i="1"/>
  <c r="AM801" i="1"/>
  <c r="AK801" i="1"/>
  <c r="AJ801" i="1"/>
  <c r="AI801" i="1"/>
  <c r="AH801" i="1"/>
  <c r="AG801" i="1"/>
  <c r="AF801" i="1"/>
  <c r="AD801" i="1"/>
  <c r="AB801" i="1"/>
  <c r="AA801" i="1"/>
  <c r="Y801" i="1"/>
  <c r="X801" i="1"/>
  <c r="W801" i="1"/>
  <c r="V801" i="1"/>
  <c r="U801" i="1"/>
  <c r="T801" i="1"/>
  <c r="R801" i="1"/>
  <c r="P801" i="1"/>
  <c r="O801" i="1"/>
  <c r="M801" i="1"/>
  <c r="L801" i="1"/>
  <c r="K801" i="1"/>
  <c r="I801" i="1"/>
  <c r="H801" i="1"/>
  <c r="D802" i="1"/>
  <c r="D801" i="1"/>
  <c r="BW796" i="1"/>
  <c r="BN796" i="1" s="1"/>
  <c r="BN801" i="1" s="1"/>
  <c r="BE796" i="1"/>
  <c r="BP796" i="1" s="1"/>
  <c r="BR796" i="1" s="1"/>
  <c r="BA796" i="1"/>
  <c r="AL796" i="1"/>
  <c r="AL801" i="1" s="1"/>
  <c r="AA796" i="1"/>
  <c r="AC796" i="1" s="1"/>
  <c r="AC802" i="1" s="1"/>
  <c r="Z796" i="1"/>
  <c r="Z801" i="1" s="1"/>
  <c r="V796" i="1"/>
  <c r="Q796" i="1"/>
  <c r="S796" i="1" s="1"/>
  <c r="S801" i="1" s="1"/>
  <c r="N796" i="1"/>
  <c r="N802" i="1" s="1"/>
  <c r="J796" i="1"/>
  <c r="J801" i="1" s="1"/>
  <c r="H796" i="1"/>
  <c r="O796" i="1" s="1"/>
  <c r="I20" i="3"/>
  <c r="BW795" i="1"/>
  <c r="BN795" i="1" s="1"/>
  <c r="BE795" i="1"/>
  <c r="BA795" i="1"/>
  <c r="AL795" i="1"/>
  <c r="AR795" i="1" s="1"/>
  <c r="AA795" i="1"/>
  <c r="AE795" i="1" s="1"/>
  <c r="Z795" i="1"/>
  <c r="V795" i="1"/>
  <c r="Q795" i="1"/>
  <c r="S795" i="1" s="1"/>
  <c r="N795" i="1"/>
  <c r="J795" i="1"/>
  <c r="H795" i="1"/>
  <c r="AV795" i="1" s="1"/>
  <c r="BW794" i="1"/>
  <c r="BN794" i="1" s="1"/>
  <c r="BE794" i="1"/>
  <c r="BP794" i="1" s="1"/>
  <c r="BR794" i="1" s="1"/>
  <c r="BA794" i="1"/>
  <c r="AR794" i="1"/>
  <c r="AL794" i="1"/>
  <c r="AA794" i="1"/>
  <c r="AE794" i="1" s="1"/>
  <c r="Z794" i="1"/>
  <c r="V794" i="1"/>
  <c r="Q794" i="1"/>
  <c r="S794" i="1" s="1"/>
  <c r="N794" i="1"/>
  <c r="J794" i="1"/>
  <c r="H794" i="1"/>
  <c r="O794" i="1" s="1"/>
  <c r="BW793" i="1"/>
  <c r="BN793" i="1" s="1"/>
  <c r="BE793" i="1"/>
  <c r="BP793" i="1" s="1"/>
  <c r="BR793" i="1" s="1"/>
  <c r="BA793" i="1"/>
  <c r="BG793" i="1" s="1"/>
  <c r="AX793" i="1"/>
  <c r="AL793" i="1"/>
  <c r="AR793" i="1" s="1"/>
  <c r="AA793" i="1"/>
  <c r="AE793" i="1" s="1"/>
  <c r="Z793" i="1"/>
  <c r="V793" i="1"/>
  <c r="Q793" i="1"/>
  <c r="S793" i="1" s="1"/>
  <c r="N793" i="1"/>
  <c r="J793" i="1"/>
  <c r="H793" i="1"/>
  <c r="AV793" i="1" s="1"/>
  <c r="W746" i="3"/>
  <c r="B793" i="1"/>
  <c r="B794" i="1" s="1"/>
  <c r="B795" i="1" s="1"/>
  <c r="B796" i="1" s="1"/>
  <c r="B797" i="1" s="1"/>
  <c r="B798" i="1" s="1"/>
  <c r="BE792" i="1"/>
  <c r="BA792" i="1"/>
  <c r="AL792" i="1"/>
  <c r="Z792" i="1"/>
  <c r="Q792" i="1"/>
  <c r="N792" i="1"/>
  <c r="BE791" i="1"/>
  <c r="BA791" i="1"/>
  <c r="AL791" i="1"/>
  <c r="AR791" i="1" s="1"/>
  <c r="Z791" i="1"/>
  <c r="Q791" i="1"/>
  <c r="N791" i="1"/>
  <c r="BE790" i="1"/>
  <c r="BA790" i="1"/>
  <c r="AL790" i="1"/>
  <c r="AR790" i="1" s="1"/>
  <c r="Z790" i="1"/>
  <c r="Q790" i="1"/>
  <c r="N790" i="1"/>
  <c r="U749" i="3"/>
  <c r="U750" i="3" s="1"/>
  <c r="U751" i="3" s="1"/>
  <c r="U752" i="3" s="1"/>
  <c r="U753" i="3" s="1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E804" i="2"/>
  <c r="S797" i="2"/>
  <c r="C798" i="2"/>
  <c r="C799" i="2" s="1"/>
  <c r="C800" i="2" s="1"/>
  <c r="C801" i="2" s="1"/>
  <c r="K797" i="2"/>
  <c r="Q797" i="2" s="1"/>
  <c r="S796" i="2"/>
  <c r="K796" i="2"/>
  <c r="S795" i="2"/>
  <c r="K795" i="2"/>
  <c r="Q795" i="2" s="1"/>
  <c r="S794" i="2"/>
  <c r="K794" i="2"/>
  <c r="S793" i="2"/>
  <c r="K793" i="2"/>
  <c r="S792" i="2"/>
  <c r="K792" i="2"/>
  <c r="S791" i="2"/>
  <c r="K791" i="2"/>
  <c r="BN802" i="1" l="1"/>
  <c r="AR796" i="1"/>
  <c r="AL802" i="1"/>
  <c r="AC801" i="1"/>
  <c r="Z802" i="1"/>
  <c r="AA802" i="1"/>
  <c r="N801" i="1"/>
  <c r="Q802" i="1"/>
  <c r="Q801" i="1"/>
  <c r="BP802" i="1"/>
  <c r="BE802" i="1"/>
  <c r="S802" i="1"/>
  <c r="BE801" i="1"/>
  <c r="BP801" i="1"/>
  <c r="AV796" i="1"/>
  <c r="AX796" i="1"/>
  <c r="AE796" i="1"/>
  <c r="BG796" i="1"/>
  <c r="BG795" i="1"/>
  <c r="O795" i="1"/>
  <c r="BP795" i="1"/>
  <c r="AX795" i="1"/>
  <c r="AC795" i="1"/>
  <c r="AV794" i="1"/>
  <c r="AX794" i="1"/>
  <c r="AC794" i="1"/>
  <c r="BG794" i="1"/>
  <c r="AC793" i="1"/>
  <c r="O793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N789" i="1"/>
  <c r="BE788" i="1"/>
  <c r="BA788" i="1"/>
  <c r="AL788" i="1"/>
  <c r="AR788" i="1" s="1"/>
  <c r="Z788" i="1"/>
  <c r="Q788" i="1"/>
  <c r="N788" i="1"/>
  <c r="BE787" i="1"/>
  <c r="BA787" i="1"/>
  <c r="AL787" i="1"/>
  <c r="AR787" i="1" s="1"/>
  <c r="Z787" i="1"/>
  <c r="Q787" i="1"/>
  <c r="N787" i="1"/>
  <c r="BE786" i="1"/>
  <c r="BA786" i="1"/>
  <c r="AL786" i="1"/>
  <c r="Z786" i="1"/>
  <c r="Q786" i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AX802" i="1" l="1"/>
  <c r="AX801" i="1"/>
  <c r="AR802" i="1"/>
  <c r="AR801" i="1"/>
  <c r="AE801" i="1"/>
  <c r="AE802" i="1"/>
  <c r="AV802" i="1"/>
  <c r="AV801" i="1"/>
  <c r="BG801" i="1"/>
  <c r="BG802" i="1"/>
  <c r="BR795" i="1"/>
  <c r="BG788" i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806" i="1" l="1"/>
  <c r="W805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04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01" i="1"/>
  <c r="BQ802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N804" i="1" s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804" i="1"/>
  <c r="D804" i="1"/>
  <c r="CA684" i="1" l="1"/>
  <c r="CG684" i="1" s="1"/>
  <c r="BY690" i="1"/>
  <c r="BY769" i="1" s="1"/>
  <c r="BY798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893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806" i="1"/>
  <c r="BE806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806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892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01" i="1"/>
  <c r="BU802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01" i="1"/>
  <c r="BV802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27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774" i="3"/>
  <c r="AJ772" i="3"/>
  <c r="AJ775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891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13" i="1"/>
  <c r="D812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892" i="1"/>
  <c r="BG912" i="1"/>
  <c r="BG913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12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27" i="1"/>
  <c r="BP913" i="1"/>
  <c r="BG914" i="1" s="1"/>
  <c r="BN910" i="1"/>
  <c r="BP910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891" i="1"/>
  <c r="BP891" i="1" s="1"/>
  <c r="BP893" i="1"/>
  <c r="BP894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14" i="1"/>
  <c r="BG915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11" i="1"/>
  <c r="BP911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15" i="1" l="1"/>
  <c r="BY915" i="1" s="1"/>
  <c r="Q358" i="2"/>
  <c r="M357" i="2"/>
  <c r="U357" i="2"/>
  <c r="M358" i="2"/>
  <c r="CL921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895" i="1" l="1"/>
  <c r="BG919" i="1"/>
  <c r="BP918" i="1"/>
  <c r="BP920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886" i="1"/>
  <c r="N888" i="1" s="1"/>
  <c r="N889" i="1" l="1"/>
  <c r="D889" i="1" s="1"/>
  <c r="N890" i="1"/>
  <c r="N891" i="1"/>
  <c r="D890" i="1" l="1"/>
  <c r="D891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877" i="1"/>
  <c r="BG877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22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07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01" i="1"/>
  <c r="G802" i="1" s="1"/>
  <c r="F801" i="1"/>
  <c r="F802" i="1" s="1"/>
  <c r="E801" i="1"/>
  <c r="E802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25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22" i="1" l="1"/>
  <c r="AR821" i="1"/>
  <c r="AP821" i="1"/>
  <c r="AR820" i="1"/>
  <c r="AP820" i="1"/>
  <c r="AV820" i="1" l="1"/>
  <c r="AV821" i="1"/>
  <c r="AV822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66" i="1"/>
  <c r="N214" i="1"/>
  <c r="N204" i="1"/>
  <c r="BA865" i="1" s="1"/>
  <c r="N174" i="1"/>
  <c r="BA864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65" i="1" l="1"/>
  <c r="BE865" i="1" s="1"/>
  <c r="Q218" i="2"/>
  <c r="BC866" i="1"/>
  <c r="BE866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34" i="1"/>
  <c r="H834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53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06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04" i="1"/>
  <c r="BK807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54" i="1"/>
  <c r="AP855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49" i="1"/>
  <c r="H850" i="1"/>
  <c r="J850" i="1" s="1"/>
  <c r="H851" i="1"/>
  <c r="J851" i="1" s="1"/>
  <c r="S154" i="2"/>
  <c r="M156" i="2" l="1"/>
  <c r="Q156" i="2"/>
  <c r="O851" i="1"/>
  <c r="AI154" i="1"/>
  <c r="AI161" i="1"/>
  <c r="BK160" i="1"/>
  <c r="BM160" i="1" s="1"/>
  <c r="AR154" i="1"/>
  <c r="BG154" i="1"/>
  <c r="U155" i="2"/>
  <c r="J849" i="1"/>
  <c r="J856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52" i="1"/>
  <c r="AA851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789" i="3"/>
  <c r="F790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27" i="1" l="1"/>
  <c r="AR819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26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31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18" i="1" s="1"/>
  <c r="AH113" i="1"/>
  <c r="AP818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18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38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25" i="1"/>
  <c r="AP819" i="1" s="1"/>
  <c r="AV819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63" i="1"/>
  <c r="BC864" i="1" s="1"/>
  <c r="BE864" i="1" s="1"/>
  <c r="BE875" i="1"/>
  <c r="BE879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66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875" i="1" s="1"/>
  <c r="AL113" i="1"/>
  <c r="K114" i="2"/>
  <c r="V578" i="1" l="1"/>
  <c r="BA879" i="1"/>
  <c r="BC877" i="1"/>
  <c r="BG875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71" i="3"/>
  <c r="AA770" i="3"/>
  <c r="AA769" i="3"/>
  <c r="AA768" i="3"/>
  <c r="AA767" i="3"/>
  <c r="AA766" i="3"/>
  <c r="AA765" i="3"/>
  <c r="AA764" i="3"/>
  <c r="AA763" i="3"/>
  <c r="AA762" i="3"/>
  <c r="Y772" i="3"/>
  <c r="W772" i="3"/>
  <c r="S107" i="2"/>
  <c r="V621" i="1" l="1"/>
  <c r="V622" i="1" s="1"/>
  <c r="V623" i="1" s="1"/>
  <c r="V624" i="1" s="1"/>
  <c r="V625" i="1" s="1"/>
  <c r="V626" i="1" s="1"/>
  <c r="V627" i="1" s="1"/>
  <c r="V628" i="1" s="1"/>
  <c r="AA772" i="3"/>
  <c r="AA775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772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783" i="3"/>
  <c r="F786" i="3" s="1"/>
  <c r="S83" i="2"/>
  <c r="V792" i="1" l="1"/>
  <c r="BK89" i="1"/>
  <c r="BM89" i="1" s="1"/>
  <c r="BK112" i="1"/>
  <c r="Q85" i="2"/>
  <c r="M85" i="2"/>
  <c r="BG83" i="1"/>
  <c r="U84" i="2"/>
  <c r="W78" i="1" l="1"/>
  <c r="K83" i="2"/>
  <c r="BE82" i="1"/>
  <c r="BA82" i="1"/>
  <c r="AL82" i="1"/>
  <c r="S82" i="2"/>
  <c r="K82" i="2"/>
  <c r="BE81" i="1"/>
  <c r="BA81" i="1"/>
  <c r="AL81" i="1"/>
  <c r="AG82" i="1" l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AI89" i="1" l="1"/>
  <c r="AR817" i="1"/>
  <c r="U81" i="2"/>
  <c r="Q82" i="2"/>
  <c r="BG80" i="1"/>
  <c r="S80" i="2"/>
  <c r="K80" i="2"/>
  <c r="BE79" i="1"/>
  <c r="BA79" i="1"/>
  <c r="AL79" i="1"/>
  <c r="U80" i="2" l="1"/>
  <c r="Q81" i="2"/>
  <c r="M81" i="2"/>
  <c r="AR79" i="1"/>
  <c r="BG79" i="1"/>
  <c r="S79" i="2"/>
  <c r="K79" i="2" l="1"/>
  <c r="BE78" i="1"/>
  <c r="BA78" i="1"/>
  <c r="AL78" i="1"/>
  <c r="AR78" i="1" s="1"/>
  <c r="M80" i="2" l="1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17" i="1"/>
  <c r="AV817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773" i="3" l="1"/>
  <c r="I770" i="3"/>
  <c r="L770" i="3" s="1"/>
  <c r="I78" i="3"/>
  <c r="I80" i="3" s="1"/>
  <c r="I77" i="3"/>
  <c r="BE64" i="1"/>
  <c r="BA64" i="1"/>
  <c r="AL64" i="1"/>
  <c r="AR64" i="1" s="1"/>
  <c r="K65" i="2"/>
  <c r="Y19" i="3"/>
  <c r="Q66" i="2" l="1"/>
  <c r="M66" i="2"/>
  <c r="L773" i="3"/>
  <c r="I79" i="3"/>
  <c r="I81" i="3" s="1"/>
  <c r="I82" i="3" s="1"/>
  <c r="BG64" i="1"/>
  <c r="U65" i="2"/>
  <c r="S64" i="2"/>
  <c r="N81" i="3" l="1"/>
  <c r="N82" i="3" s="1"/>
  <c r="I772" i="3"/>
  <c r="L772" i="3" s="1"/>
  <c r="K64" i="2"/>
  <c r="BE63" i="1"/>
  <c r="BA63" i="1"/>
  <c r="AL63" i="1"/>
  <c r="AR63" i="1" s="1"/>
  <c r="Y18" i="3"/>
  <c r="Q65" i="2" l="1"/>
  <c r="M65" i="2"/>
  <c r="I774" i="3"/>
  <c r="U64" i="2"/>
  <c r="BG63" i="1"/>
  <c r="L763" i="3" l="1"/>
  <c r="L774" i="3"/>
  <c r="L762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16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62" i="1"/>
  <c r="B865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16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24" i="1"/>
  <c r="AR826" i="1" s="1"/>
  <c r="AV826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16" i="1"/>
  <c r="AV816" i="1" s="1"/>
  <c r="BA822" i="1" s="1"/>
  <c r="BA823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02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C802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U670" i="3" l="1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U675" i="3" l="1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U679" i="3" l="1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U687" i="3" l="1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U689" i="3" l="1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U694" i="3" l="1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U697" i="3" l="1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U754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774" i="3"/>
  <c r="Y775" i="3" s="1"/>
  <c r="O92" i="1"/>
  <c r="H93" i="1"/>
  <c r="J93" i="1"/>
  <c r="AC92" i="1"/>
  <c r="AV92" i="1"/>
  <c r="B635" i="1" l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B637" i="1" l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B642" i="1" l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B645" i="1" l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B650" i="1" l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B653" i="1" l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B658" i="1" l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B662" i="1" l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774" i="3"/>
  <c r="W775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B799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N202" i="1" l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W204" i="1" l="1"/>
  <c r="BN203" i="1"/>
  <c r="AX203" i="1"/>
  <c r="BR189" i="1"/>
  <c r="BP190" i="1"/>
  <c r="AE170" i="1"/>
  <c r="AA171" i="1"/>
  <c r="O136" i="1"/>
  <c r="J137" i="1"/>
  <c r="H137" i="1"/>
  <c r="AV136" i="1"/>
  <c r="AC136" i="1"/>
  <c r="AX204" i="1" l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AX206" i="1" l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N207" i="1" l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W209" i="1" l="1"/>
  <c r="AX208" i="1"/>
  <c r="BN208" i="1"/>
  <c r="BR193" i="1"/>
  <c r="BP194" i="1"/>
  <c r="AA176" i="1"/>
  <c r="AE175" i="1"/>
  <c r="O140" i="1"/>
  <c r="H141" i="1"/>
  <c r="J141" i="1"/>
  <c r="AV140" i="1"/>
  <c r="AC140" i="1"/>
  <c r="BN209" i="1" l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35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888" i="1" s="1"/>
  <c r="O173" i="1"/>
  <c r="AV173" i="1"/>
  <c r="AC173" i="1"/>
  <c r="BE888" i="1" l="1"/>
  <c r="BA910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10" i="1" l="1"/>
  <c r="BP888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10" i="1" l="1"/>
  <c r="CA910" i="1" s="1"/>
  <c r="BC910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01" i="1" s="1"/>
  <c r="BA889" i="1" s="1"/>
  <c r="J235" i="1"/>
  <c r="O234" i="1"/>
  <c r="AC234" i="1"/>
  <c r="BE889" i="1" l="1"/>
  <c r="BA911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889" i="1" l="1"/>
  <c r="BE911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11" i="1" l="1"/>
  <c r="BC911" i="1"/>
  <c r="BC915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15" i="1"/>
  <c r="AV269" i="1"/>
  <c r="H816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03" i="1"/>
  <c r="BA890" i="1" s="1"/>
  <c r="BA894" i="1" s="1"/>
  <c r="BR898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896" i="1"/>
  <c r="AA403" i="1"/>
  <c r="AA404" i="1" s="1"/>
  <c r="AE402" i="1"/>
  <c r="BE890" i="1"/>
  <c r="BA912" i="1"/>
  <c r="BA913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897" i="1"/>
  <c r="AA405" i="1"/>
  <c r="AE404" i="1"/>
  <c r="AE403" i="1"/>
  <c r="BE894" i="1"/>
  <c r="BE912" i="1"/>
  <c r="BP890" i="1"/>
  <c r="AC329" i="1"/>
  <c r="J330" i="1"/>
  <c r="H330" i="1"/>
  <c r="AV329" i="1"/>
  <c r="O329" i="1"/>
  <c r="BE914" i="1" l="1"/>
  <c r="BA915" i="1"/>
  <c r="BE915" i="1" s="1"/>
  <c r="BR915" i="1" s="1"/>
  <c r="CL916" i="1" s="1"/>
  <c r="BE913" i="1"/>
  <c r="BC912" i="1"/>
  <c r="AX439" i="1"/>
  <c r="BW440" i="1"/>
  <c r="BW441" i="1" s="1"/>
  <c r="BN439" i="1"/>
  <c r="BR424" i="1"/>
  <c r="BP425" i="1"/>
  <c r="BP426" i="1" s="1"/>
  <c r="AE405" i="1"/>
  <c r="AA406" i="1"/>
  <c r="AA407" i="1" s="1"/>
  <c r="BR912" i="1"/>
  <c r="D894" i="1"/>
  <c r="AH580" i="1" s="1"/>
  <c r="BG894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13" i="1"/>
  <c r="BC913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894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798" i="1"/>
  <c r="BW799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14" i="1"/>
  <c r="CL930" i="1" s="1"/>
  <c r="CL932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18" i="1"/>
  <c r="BC918" i="1" s="1"/>
  <c r="CL918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2" i="1" l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R770" i="1" l="1"/>
  <c r="BP771" i="1"/>
  <c r="AE757" i="1"/>
  <c r="AA758" i="1"/>
  <c r="AA759" i="1" s="1"/>
  <c r="AE756" i="1"/>
  <c r="O595" i="1"/>
  <c r="J596" i="1"/>
  <c r="H596" i="1"/>
  <c r="AV595" i="1"/>
  <c r="AC595" i="1"/>
  <c r="BP772" i="1" l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R773" i="1" l="1"/>
  <c r="BP774" i="1"/>
  <c r="BR772" i="1"/>
  <c r="AE760" i="1"/>
  <c r="AA761" i="1"/>
  <c r="AA762" i="1" s="1"/>
  <c r="O597" i="1"/>
  <c r="J598" i="1"/>
  <c r="AV597" i="1"/>
  <c r="H598" i="1"/>
  <c r="AC597" i="1"/>
  <c r="BR774" i="1" l="1"/>
  <c r="BP775" i="1"/>
  <c r="BP776" i="1" s="1"/>
  <c r="AA763" i="1"/>
  <c r="AE762" i="1"/>
  <c r="AE761" i="1"/>
  <c r="AV598" i="1"/>
  <c r="J599" i="1"/>
  <c r="H599" i="1"/>
  <c r="O598" i="1"/>
  <c r="AC598" i="1"/>
  <c r="BR776" i="1" l="1"/>
  <c r="BP777" i="1"/>
  <c r="BR775" i="1"/>
  <c r="AA764" i="1"/>
  <c r="AE763" i="1"/>
  <c r="AV599" i="1"/>
  <c r="H600" i="1"/>
  <c r="J600" i="1"/>
  <c r="O599" i="1"/>
  <c r="AC599" i="1"/>
  <c r="BR777" i="1" l="1"/>
  <c r="BP778" i="1"/>
  <c r="AE764" i="1"/>
  <c r="AA765" i="1"/>
  <c r="H601" i="1"/>
  <c r="J601" i="1"/>
  <c r="O600" i="1"/>
  <c r="AV600" i="1"/>
  <c r="AC600" i="1"/>
  <c r="BR778" i="1" l="1"/>
  <c r="BP779" i="1"/>
  <c r="BP780" i="1" s="1"/>
  <c r="AA766" i="1"/>
  <c r="AA767" i="1" s="1"/>
  <c r="AE765" i="1"/>
  <c r="O601" i="1"/>
  <c r="J602" i="1"/>
  <c r="H602" i="1"/>
  <c r="AV601" i="1"/>
  <c r="AC601" i="1"/>
  <c r="BR780" i="1" l="1"/>
  <c r="BP781" i="1"/>
  <c r="BR779" i="1"/>
  <c r="AE767" i="1"/>
  <c r="AA768" i="1"/>
  <c r="AA769" i="1" s="1"/>
  <c r="AE766" i="1"/>
  <c r="J603" i="1"/>
  <c r="H603" i="1"/>
  <c r="O602" i="1"/>
  <c r="AV602" i="1"/>
  <c r="AC602" i="1"/>
  <c r="BR781" i="1" l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R783" i="1" l="1"/>
  <c r="BP784" i="1"/>
  <c r="BR782" i="1"/>
  <c r="AE770" i="1"/>
  <c r="AA771" i="1"/>
  <c r="AV604" i="1"/>
  <c r="J605" i="1"/>
  <c r="H605" i="1"/>
  <c r="O604" i="1"/>
  <c r="AC604" i="1"/>
  <c r="AA555" i="3"/>
  <c r="AA556" i="3"/>
  <c r="BR784" i="1" l="1"/>
  <c r="BP785" i="1"/>
  <c r="AA772" i="1"/>
  <c r="AA773" i="1" s="1"/>
  <c r="AE771" i="1"/>
  <c r="AV605" i="1"/>
  <c r="H606" i="1"/>
  <c r="J606" i="1"/>
  <c r="O605" i="1"/>
  <c r="AC605" i="1"/>
  <c r="AA561" i="3"/>
  <c r="AA559" i="3"/>
  <c r="BR785" i="1" l="1"/>
  <c r="BP786" i="1"/>
  <c r="AE773" i="1"/>
  <c r="AA774" i="1"/>
  <c r="AE772" i="1"/>
  <c r="AC606" i="1"/>
  <c r="J607" i="1"/>
  <c r="H607" i="1"/>
  <c r="O606" i="1"/>
  <c r="AV606" i="1"/>
  <c r="AA560" i="3"/>
  <c r="BR786" i="1" l="1"/>
  <c r="BP787" i="1"/>
  <c r="AA775" i="1"/>
  <c r="AA776" i="1" s="1"/>
  <c r="AE774" i="1"/>
  <c r="J608" i="1"/>
  <c r="H608" i="1"/>
  <c r="O607" i="1"/>
  <c r="AV607" i="1"/>
  <c r="AC607" i="1"/>
  <c r="BR787" i="1" l="1"/>
  <c r="BP788" i="1"/>
  <c r="BP789" i="1" s="1"/>
  <c r="AE776" i="1"/>
  <c r="AA777" i="1"/>
  <c r="AE775" i="1"/>
  <c r="O608" i="1"/>
  <c r="AV608" i="1"/>
  <c r="J609" i="1"/>
  <c r="H609" i="1"/>
  <c r="AC608" i="1"/>
  <c r="BR789" i="1" l="1"/>
  <c r="BP790" i="1"/>
  <c r="BR788" i="1"/>
  <c r="AE777" i="1"/>
  <c r="AA778" i="1"/>
  <c r="O609" i="1"/>
  <c r="H610" i="1"/>
  <c r="J610" i="1"/>
  <c r="AV609" i="1"/>
  <c r="AC609" i="1"/>
  <c r="BR790" i="1" l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R791" i="1" l="1"/>
  <c r="BP792" i="1"/>
  <c r="AE780" i="1"/>
  <c r="AA781" i="1"/>
  <c r="AE779" i="1"/>
  <c r="J612" i="1"/>
  <c r="H612" i="1"/>
  <c r="O611" i="1"/>
  <c r="AV611" i="1"/>
  <c r="AC611" i="1"/>
  <c r="BR792" i="1" l="1"/>
  <c r="AE781" i="1"/>
  <c r="AA782" i="1"/>
  <c r="AA783" i="1" s="1"/>
  <c r="O612" i="1"/>
  <c r="J613" i="1"/>
  <c r="H613" i="1"/>
  <c r="AV612" i="1"/>
  <c r="AC612" i="1"/>
  <c r="AA784" i="1" l="1"/>
  <c r="AE783" i="1"/>
  <c r="AE782" i="1"/>
  <c r="O613" i="1"/>
  <c r="J614" i="1"/>
  <c r="H614" i="1"/>
  <c r="AV613" i="1"/>
  <c r="AC613" i="1"/>
  <c r="AE784" i="1" l="1"/>
  <c r="AA785" i="1"/>
  <c r="J615" i="1"/>
  <c r="H615" i="1"/>
  <c r="O614" i="1"/>
  <c r="AV614" i="1"/>
  <c r="AC614" i="1"/>
  <c r="AA567" i="3"/>
  <c r="AA568" i="3"/>
  <c r="AA566" i="3"/>
  <c r="AA786" i="1" l="1"/>
  <c r="AE785" i="1"/>
  <c r="J616" i="1"/>
  <c r="H616" i="1"/>
  <c r="O615" i="1"/>
  <c r="AV615" i="1"/>
  <c r="AC615" i="1"/>
  <c r="AE786" i="1" l="1"/>
  <c r="AA787" i="1"/>
  <c r="O616" i="1"/>
  <c r="J617" i="1"/>
  <c r="H617" i="1"/>
  <c r="AV616" i="1"/>
  <c r="AC616" i="1"/>
  <c r="AE787" i="1" l="1"/>
  <c r="AA788" i="1"/>
  <c r="AA789" i="1" s="1"/>
  <c r="J618" i="1"/>
  <c r="H618" i="1"/>
  <c r="O617" i="1"/>
  <c r="AV617" i="1"/>
  <c r="AC617" i="1"/>
  <c r="AA572" i="3"/>
  <c r="AA570" i="3"/>
  <c r="AA571" i="3"/>
  <c r="AA569" i="3"/>
  <c r="AE789" i="1" l="1"/>
  <c r="AA790" i="1"/>
  <c r="AE788" i="1"/>
  <c r="O618" i="1"/>
  <c r="J619" i="1"/>
  <c r="H619" i="1"/>
  <c r="AV618" i="1"/>
  <c r="AC618" i="1"/>
  <c r="AA791" i="1" l="1"/>
  <c r="AE790" i="1"/>
  <c r="AV619" i="1"/>
  <c r="J620" i="1"/>
  <c r="H620" i="1"/>
  <c r="O619" i="1"/>
  <c r="AC619" i="1"/>
  <c r="AE791" i="1" l="1"/>
  <c r="AA792" i="1"/>
  <c r="O620" i="1"/>
  <c r="J621" i="1"/>
  <c r="H621" i="1"/>
  <c r="AV620" i="1"/>
  <c r="AC620" i="1"/>
  <c r="AA574" i="3"/>
  <c r="AA575" i="3"/>
  <c r="AA573" i="3"/>
  <c r="AE792" i="1" l="1"/>
  <c r="J622" i="1"/>
  <c r="H622" i="1"/>
  <c r="O621" i="1"/>
  <c r="AV621" i="1"/>
  <c r="AC621" i="1"/>
  <c r="I21" i="3" l="1"/>
  <c r="I35" i="3" s="1"/>
  <c r="AJ21" i="2"/>
  <c r="AD49" i="2"/>
  <c r="AD51" i="2" s="1"/>
  <c r="AD53" i="2" s="1"/>
  <c r="AD55" i="2" s="1"/>
  <c r="AD57" i="2" s="1"/>
  <c r="O622" i="1"/>
  <c r="H623" i="1"/>
  <c r="J623" i="1"/>
  <c r="AV622" i="1"/>
  <c r="AC622" i="1"/>
  <c r="O623" i="1" l="1"/>
  <c r="H624" i="1"/>
  <c r="J624" i="1"/>
  <c r="AV623" i="1"/>
  <c r="AC623" i="1"/>
  <c r="AV624" i="1" l="1"/>
  <c r="H625" i="1"/>
  <c r="J625" i="1"/>
  <c r="O624" i="1"/>
  <c r="AC624" i="1"/>
  <c r="AA583" i="3"/>
  <c r="AA584" i="3"/>
  <c r="AA581" i="3"/>
  <c r="AA582" i="3"/>
  <c r="AA580" i="3"/>
  <c r="AA578" i="3"/>
  <c r="AA579" i="3"/>
  <c r="J626" i="1" l="1"/>
  <c r="H626" i="1"/>
  <c r="O625" i="1"/>
  <c r="AV625" i="1"/>
  <c r="AC625" i="1"/>
  <c r="AA577" i="3"/>
  <c r="AA576" i="3"/>
  <c r="AC626" i="1" l="1"/>
  <c r="J627" i="1"/>
  <c r="AV626" i="1"/>
  <c r="H627" i="1"/>
  <c r="O626" i="1"/>
  <c r="O627" i="1" l="1"/>
  <c r="H628" i="1"/>
  <c r="J628" i="1"/>
  <c r="AV627" i="1"/>
  <c r="AC627" i="1"/>
  <c r="AC628" i="1" l="1"/>
  <c r="H629" i="1"/>
  <c r="J629" i="1"/>
  <c r="O628" i="1"/>
  <c r="AV628" i="1"/>
  <c r="J630" i="1" l="1"/>
  <c r="H630" i="1"/>
  <c r="AV629" i="1"/>
  <c r="O629" i="1"/>
  <c r="AC629" i="1"/>
  <c r="H631" i="1" l="1"/>
  <c r="J631" i="1"/>
  <c r="AV630" i="1"/>
  <c r="O630" i="1"/>
  <c r="AC630" i="1"/>
  <c r="O631" i="1" l="1"/>
  <c r="J632" i="1"/>
  <c r="H632" i="1"/>
  <c r="AV631" i="1"/>
  <c r="AC631" i="1"/>
  <c r="AC632" i="1" l="1"/>
  <c r="J633" i="1"/>
  <c r="H633" i="1"/>
  <c r="AV632" i="1"/>
  <c r="O632" i="1"/>
  <c r="AA589" i="3"/>
  <c r="AA586" i="3"/>
  <c r="AA587" i="3"/>
  <c r="AA585" i="3"/>
  <c r="O633" i="1" l="1"/>
  <c r="J634" i="1"/>
  <c r="H634" i="1"/>
  <c r="AV633" i="1"/>
  <c r="AC633" i="1"/>
  <c r="AA588" i="3"/>
  <c r="H635" i="1" l="1"/>
  <c r="J635" i="1"/>
  <c r="O634" i="1"/>
  <c r="AV634" i="1"/>
  <c r="AC634" i="1"/>
  <c r="AV635" i="1" l="1"/>
  <c r="H636" i="1"/>
  <c r="J636" i="1"/>
  <c r="O635" i="1"/>
  <c r="AC635" i="1"/>
  <c r="J637" i="1" l="1"/>
  <c r="H637" i="1"/>
  <c r="O636" i="1"/>
  <c r="AV636" i="1"/>
  <c r="AC636" i="1"/>
  <c r="J638" i="1" l="1"/>
  <c r="O637" i="1"/>
  <c r="AV637" i="1"/>
  <c r="H638" i="1"/>
  <c r="AC637" i="1"/>
  <c r="AA591" i="3"/>
  <c r="AA590" i="3"/>
  <c r="AV638" i="1" l="1"/>
  <c r="J639" i="1"/>
  <c r="H639" i="1"/>
  <c r="O638" i="1"/>
  <c r="AC638" i="1"/>
  <c r="O639" i="1" l="1"/>
  <c r="AV639" i="1"/>
  <c r="H640" i="1"/>
  <c r="J640" i="1"/>
  <c r="AC639" i="1"/>
  <c r="AA595" i="3"/>
  <c r="AA596" i="3"/>
  <c r="AA593" i="3"/>
  <c r="AA594" i="3"/>
  <c r="AA592" i="3"/>
  <c r="H641" i="1" l="1"/>
  <c r="J641" i="1"/>
  <c r="O640" i="1"/>
  <c r="AV640" i="1"/>
  <c r="AC640" i="1"/>
  <c r="J642" i="1" l="1"/>
  <c r="H642" i="1"/>
  <c r="O641" i="1"/>
  <c r="AV641" i="1"/>
  <c r="AC641" i="1"/>
  <c r="J643" i="1" l="1"/>
  <c r="AV642" i="1"/>
  <c r="H643" i="1"/>
  <c r="O642" i="1"/>
  <c r="AC642" i="1"/>
  <c r="J644" i="1" l="1"/>
  <c r="H644" i="1"/>
  <c r="AV643" i="1"/>
  <c r="O643" i="1"/>
  <c r="AC643" i="1"/>
  <c r="AV644" i="1" l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I23" i="3" s="1"/>
  <c r="I25" i="3" s="1"/>
  <c r="I27" i="3" s="1"/>
  <c r="O780" i="1"/>
  <c r="AC780" i="1"/>
  <c r="I34" i="3" l="1"/>
  <c r="N27" i="3"/>
  <c r="N28" i="3" s="1"/>
  <c r="AV781" i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O792" i="1" l="1"/>
  <c r="AV792" i="1"/>
  <c r="AC792" i="1"/>
  <c r="AF21" i="2" l="1"/>
  <c r="I32" i="3"/>
  <c r="I36" i="3" l="1"/>
  <c r="L32" i="3"/>
  <c r="I28" i="3"/>
  <c r="L35" i="3"/>
  <c r="L34" i="3"/>
  <c r="AA750" i="3" l="1"/>
  <c r="W751" i="3"/>
  <c r="AA751" i="3" s="1"/>
  <c r="AA748" i="3"/>
  <c r="AA749" i="3"/>
  <c r="AA747" i="3"/>
  <c r="L36" i="3"/>
  <c r="Y214" i="3" l="1"/>
  <c r="Y121" i="3"/>
  <c r="Y244" i="3"/>
  <c r="Y350" i="3"/>
  <c r="Y12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<sst xmlns="http://schemas.openxmlformats.org/spreadsheetml/2006/main" count="395" uniqueCount="190">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</sst>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Table'!$BA$905:$BA$909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Table'!$BA$910:$BA$915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Table'!$BC$905:$BC$909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Table'!$BC$910:$BC$915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Table'!$BJ$905:$BJ$909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Table'!$BJ$910:$BJ$914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Table'!$BK$905:$BK$909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Table'!$BK$910:$BK$914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Table'!$BL$905:$BL$909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Table'!$BL$910:$BL$914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Table'!$BM$905:$BM$909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Table'!$BM$910:$BM$914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Table'!$BP$905:$BP$909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Table'!$AS$910:$AT$915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Table'!$BP$910:$BP$915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Table'!$AU$905:$AU$909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Table'!$AU$910:$AU$915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Table'!$AV$905:$AV$909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Table'!$AV$910:$AV$914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Table'!$AW$905:$AW$909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Table'!$AW$910:$AW$914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Table'!$AX$905:$AX$909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Table'!$AX$910:$AX$914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Table'!$AY$905:$AY$909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Table'!$AY$910:$AY$914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Table'!$AZ$905:$AZ$909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Table'!$AZ$910:$AZ$914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Table'!$BB$905:$BB$909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Table'!$BB$910:$BB$914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Table'!$BD$905:$BD$909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Table'!$BD$910:$BD$914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Table'!$BE$905:$BE$909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Table'!$BE$910:$BE$914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Table'!$BF$905:$BF$909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Table'!$BF$910:$BF$914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Table'!$BG$905:$BG$909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Table'!$BG$910:$BG$914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Table'!$BH$905:$BH$909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Table'!$BH$910:$BH$914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Table'!$BI$905:$BI$909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Table'!$BI$910:$BI$914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Table'!$BN$905:$BN$909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Table'!$BN$910:$BN$914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Table'!$BO$905:$BO$909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Table'!$BO$910:$BO$914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Table'!$BQ$905:$BQ$909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Table'!$BQ$910:$BQ$914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Table'!$BR$905:$BR$909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Table'!$BR$910:$BR$914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Table'!$BS$905:$BS$909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Table'!$BS$910:$BS$914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Table'!$BT$905:$BT$909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Table'!$BR$910:$BR$915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Table'!$BU$905:$BU$909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Table'!$BU$910:$BU$914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Table'!$BV$905:$BV$909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Table'!$AS$910:$AT$915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Table'!$BV$910:$BV$914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814</xdr:row>
      <xdr:rowOff>99060</xdr:rowOff>
    </xdr:from>
    <xdr:to>
      <xdr:col>22</xdr:col>
      <xdr:colOff>312420</xdr:colOff>
      <xdr:row>815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814</xdr:row>
      <xdr:rowOff>129540</xdr:rowOff>
    </xdr:from>
    <xdr:to>
      <xdr:col>23</xdr:col>
      <xdr:colOff>68580</xdr:colOff>
      <xdr:row>815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832</xdr:row>
      <xdr:rowOff>125730</xdr:rowOff>
    </xdr:from>
    <xdr:to>
      <xdr:col>54</xdr:col>
      <xdr:colOff>213360</xdr:colOff>
      <xdr:row>847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922</xdr:row>
      <xdr:rowOff>91440</xdr:rowOff>
    </xdr:from>
    <xdr:to>
      <xdr:col>76</xdr:col>
      <xdr:colOff>472440</xdr:colOff>
      <xdr:row>945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926</xdr:row>
      <xdr:rowOff>60960</xdr:rowOff>
    </xdr:from>
    <xdr:to>
      <xdr:col>76</xdr:col>
      <xdr:colOff>60960</xdr:colOff>
      <xdr:row>926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46"/>
  <sheetViews>
    <sheetView topLeftCell="A782" zoomScaleNormal="100" workbookViewId="0">
      <selection activeCell="D823" sqref="D823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SUM(D102:D800)</f>
        <v>70584388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SUM(D109:D807)</f>
        <v>110547053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SUM(D116:D814)</f>
        <v>110998728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SUM(D123:D824)</f>
        <v>441603858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SUM(D124:D825)</f>
        <v>441542139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SUM(D125:D826)</f>
        <v>441483790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SUM(D126:D827)</f>
        <v>441418302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SUM(D127:D828)</f>
        <v>441352254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SUM(D128:D829)</f>
        <v>441280259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SUM(D129:D830)</f>
        <v>518206871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SUM(D130:D831)</f>
        <v>518131884.23262841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SUM(D131:D832)</f>
        <v>518068625.23262841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SUM(D132:D833)</f>
        <v>849003346.23262835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SUM(D133:D834)</f>
        <v>893294467.23262835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SUM(D134:D835)</f>
        <v>893226988.30462837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SUM(D135:D836)</f>
        <v>893155021.30462837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SUM(D136:D837)</f>
        <v>893085578.34662843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SUM(D137:D838)</f>
        <v>894008544.34662843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SUM(D138:D839)</f>
        <v>893941131.34662843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SUM(D139:D840)</f>
        <v>893885001.34662843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SUM(D140:D841)</f>
        <v>893823430.34662843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SUM(D141:D842)</f>
        <v>893758701.34662843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SUM(D142:D843)</f>
        <v>893691780.34662843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SUM(D143:D844)</f>
        <v>893623211.34662843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SUM(D144:D845)</f>
        <v>893552128.34662843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SUM(D145:D846)</f>
        <v>893493587.34662843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SUM(D146:D847)</f>
        <v>893444549.34662843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SUM(D147:D848)</f>
        <v>893395903.34662843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SUM(D148:D849)</f>
        <v>893341339.34662843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SUM(D149:D850)</f>
        <v>893286191.34662843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SUM(D150:D851)</f>
        <v>893227481.34662843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SUM(D151:D852)</f>
        <v>893164235.34662843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SUM(D152:D853)</f>
        <v>893110036.34662843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SUM(D153:D854)</f>
        <v>893062187.34662843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SUM(D154:D855)</f>
        <v>893012387.34662843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SUM(D155:D856)</f>
        <v>892957868.34662843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SUM(D156:D857)</f>
        <v>892903523.34662843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SUM(D157:D858)</f>
        <v>892848159.34662843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SUM(D158:D859)</f>
        <v>892787559.34662843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SUM(D159:D860)</f>
        <v>892734036.34662843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SUM(D160:D861)</f>
        <v>892697193.34662843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SUM(D161:D862)</f>
        <v>892656581.34662843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SUM(D162:D863)</f>
        <v>892612582.34662843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SUM(D163:D864)</f>
        <v>892567609.34662843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SUM(D164:D865)</f>
        <v>892522252.34662843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SUM(D165:D866)</f>
        <v>892471771.34662843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SUM(D166:D867)</f>
        <v>892427942.34662843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SUM(D167:D868)</f>
        <v>892395224.34662843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SUM(D168:D869)</f>
        <v>892353740.34662843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SUM(D169:D870)</f>
        <v>892313642.34662843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SUM(D170:D871)</f>
        <v>892269005.34662843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SUM(D171:D872)</f>
        <v>892222999.34662843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SUM(D172:D873)</f>
        <v>892173398.34662843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SUM(D173:D874)</f>
        <v>892130738.34662843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SUM(D174:D875)</f>
        <v>892096757.34662843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SUM(D175:D876)</f>
        <v>892058197.34662843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SUM(D176:D877)</f>
        <v>892016218.34662843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SUM(D177:D878)</f>
        <v>891975007.34662843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SUM(D178:D879)</f>
        <v>891929543.34662843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SUM(D179:D880)</f>
        <v>891876694.34662843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SUM(D180:D881)</f>
        <v>891834602.34662843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SUM(D181:D882)</f>
        <v>891803492.34662843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SUM(D182:D886)</f>
        <v>891778072.34662843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SUM(D183:D887)</f>
        <v>891749633.34662843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SUM(D184:D888)</f>
        <v>891714390.34662843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SUM(D185:D889)</f>
        <v>925389865.06091416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SUM(D186:D890)</f>
        <v>976200407.91805696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SUM(D187:D891)</f>
        <v>1044732554.4894855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SUM(D188:D893)</f>
        <v>1044700697.4894855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SUM(D189:D894)</f>
        <v>1222247901.060914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SUM(D190:D898)</f>
        <v>1222211454.060914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SUM(D191:D899)</f>
        <v>1222171300.060914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SUM(D192:D900)</f>
        <v>1222125005.060914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SUM(D193:D901)</f>
        <v>1222073660.060914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SUM(D194:D902)</f>
        <v>1222030047.060914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SUM(D195:D903)</f>
        <v>1221996661.060914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SUM(D196:D909)</f>
        <v>1221959857.060914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SUM(D197:D910)</f>
        <v>1221924161.060914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SUM(D198:D911)</f>
        <v>1221882545.060914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SUM(D199:D912)</f>
        <v>1221837190.060914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SUM(D200:D914)</f>
        <v>1221783561.060914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SUM(D201:D916)</f>
        <v>1221740355.060914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SUM(D202:D917)</f>
        <v>1221706573.060914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SUM(D203:D918)</f>
        <v>1221669155.060914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SUM(D204:D919)</f>
        <v>1221624928.060914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SUM(D205:D920)</f>
        <v>1221583999.060914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SUM(D206:D921)</f>
        <v>1221536610.060914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SUM(D207:D922)</f>
        <v>1221485207.060914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SUM(D208:D923)</f>
        <v>1221436282.060914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SUM(D209:D924)</f>
        <v>1221402216.060914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SUM(D210:D925)</f>
        <v>1221364499.060914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SUM(D211:D926)</f>
        <v>1221319831.060914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SUM(D212:D927)</f>
        <v>1221270473.060914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SUM(D213:D928)</f>
        <v>1221213155.060914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SUM(D214:D929)</f>
        <v>1221152172.060914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SUM(D215:D930)</f>
        <v>1221097937.060914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SUM(D216:D931)</f>
        <v>1221056002.060914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SUM(D217:D932)</f>
        <v>1221010211.060914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SUM(D218:D933)</f>
        <v>1220958677.060914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SUM(D219:D934)</f>
        <v>1220898984.060914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SUM(D220:D935)</f>
        <v>1220832855.060914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SUM(D221:D936)</f>
        <v>1220761168.060914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SUM(D222:D937)</f>
        <v>1220706936.060914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SUM(D223:D938)</f>
        <v>1220661995.060914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SUM(D224:D939)</f>
        <v>1220604668.060914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SUM(D225:D940)</f>
        <v>1220542596.060914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SUM(D226:D941)</f>
        <v>1220478933.060914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SUM(D227:D942)</f>
        <v>1220404632.060914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SUM(D228:D943)</f>
        <v>1220323218.060914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SUM(D229:D944)</f>
        <v>1220243769.060914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SUM(D230:D945)</f>
        <v>1220182880.060914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SUM(D231:D946)</f>
        <v>1220113039.060914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SUM(D232:D947)</f>
        <v>1220037967.060914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SUM(D233:D948)</f>
        <v>1219956386.060914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SUM(D234:D949)</f>
        <v>1219864856.060914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SUM(D235:D950)</f>
        <v>1219763395.060914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SUM(D236:D951)</f>
        <v>1219677102.060914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SUM(D237:D952)</f>
        <v>1219605781.060914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SUM(D238:D953)</f>
        <v>1219516876.060914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SUM(D239:D954)</f>
        <v>1219422409.060914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SUM(D240:D955)</f>
        <v>1219314020.060914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SUM(D241:D956)</f>
        <v>1219195701.060914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SUM(D242:D957)</f>
        <v>1219063160.060914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SUM(D243:D958)</f>
        <v>1218938770.060914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SUM(D244:D959)</f>
        <v>1218836044.060914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SUM(D245:D960)</f>
        <v>1218710355.060914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SUM(D246:D961)</f>
        <v>1218574702.060914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SUM(D247:D962)</f>
        <v>1218431796.060914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SUM(D248:D963)</f>
        <v>1218270255.060914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SUM(D249:D964)</f>
        <v>1218086728.060914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SUM(D250:D965)</f>
        <v>1217929475.060914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SUM(D251:D966)</f>
        <v>1217791226.060914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SUM(D252:D967)</f>
        <v>1217629077.060914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SUM(D253:D968)</f>
        <v>1217471816.060914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SUM(D254:D969)</f>
        <v>1217298048.060914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SUM(D255:D970)</f>
        <v>1217105862.060914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SUM(D256:D971)</f>
        <v>1216901683.060914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SUM(D257:D972)</f>
        <v>1216728844.060914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SUM(D258:D973)</f>
        <v>1216592217.060914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SUM(D259:D974)</f>
        <v>1216419917.060914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SUM(D260:D975)</f>
        <v>1216242835.060914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SUM(D261:D976)</f>
        <v>1216061932.060914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SUM(D262:D977)</f>
        <v>1215953869.060914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SUM(D263:D978)</f>
        <v>1215789857.060914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SUM(D264:D979)</f>
        <v>1215646484.060914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SUM(D265:D980)</f>
        <v>1215508296.060914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SUM(D266:D981)</f>
        <v>1215346728.060914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SUM(D267:D982)</f>
        <v>1215164452.060914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SUM(D268:D983)</f>
        <v>1214960715.060914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SUM(D269:D984)</f>
        <v>1214742139.060914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SUM(D270:D985)</f>
        <v>1214506867.060914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SUM(D271:D986)</f>
        <v>1214294384.060914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SUM(D272:D987)</f>
        <v>1214111605.060914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SUM(D273:D988)</f>
        <v>1213911520.060914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SUM(D274:D989)</f>
        <v>1213701764.060914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SUM(D275:D990)</f>
        <v>1213474811.060914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SUM(D276:D991)</f>
        <v>1213247497.060914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SUM(D277:D992)</f>
        <v>1213000736.060914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SUM(D278:D993)</f>
        <v>1212780438.060914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SUM(D279:D994)</f>
        <v>1212592537.060914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SUM(D280:D995)</f>
        <v>1212392805.060914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SUM(D281:D996)</f>
        <v>1212192770.060914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SUM(D282:D997)</f>
        <v>1211942597.060914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SUM(D283:D998)</f>
        <v>1211704725.060914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SUM(D284:D999)</f>
        <v>1211450045.060914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SUM(D285:D1000)</f>
        <v>1211260395.060914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SUM(D286:D1001)</f>
        <v>1211072115.060914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SUM(D287:D1002)</f>
        <v>1210872006.060914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SUM(D288:D1003)</f>
        <v>1210672926.060914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SUM(D289:D1004)</f>
        <v>1210440584.060914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SUM(D290:D1005)</f>
        <v>1210247554.060914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SUM(D291:D1006)</f>
        <v>1210148714.060914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SUM(D292:D1007)</f>
        <v>1209988110.060914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SUM(D293:D1008)</f>
        <v>1209860370.060914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SUM(D294:D1009)</f>
        <v>1209673979.060914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SUM(D295:D1010)</f>
        <v>1209474357.060914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SUM(D296:D1011)</f>
        <v>1209239582.060914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SUM(D297:D1012)</f>
        <v>1209011169.060914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SUM(D298:D1013)</f>
        <v>1208845125.060914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SUM(D299:D1014)</f>
        <v>1208612898.060914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SUM(D300:D1015)</f>
        <v>1208418561.060914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SUM(D301:D1016)</f>
        <v>1208228399.060914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SUM(D302:D1017)</f>
        <v>1207993688.060914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SUM(D303:D1018)</f>
        <v>1207732715.060914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SUM(D304:D1019)</f>
        <v>1207458525.060914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SUM(D305:D1020)</f>
        <v>1207152076.060914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SUM(D306:D1021)</f>
        <v>1206902382.060914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SUM(D307:D1022)</f>
        <v>1206681555.060914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SUM(D308:D1023)</f>
        <v>1206466872.060914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SUM(D309:D1024)</f>
        <v>1206243244.060914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SUM(D310:D1025)</f>
        <v>1206005171.060914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SUM(D311:D1026)</f>
        <v>1205770752.060914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SUM(D312:D1027)</f>
        <v>1205521946.060914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SUM(D313:D1028)</f>
        <v>1205319179.060914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SUM(D314:D1029)</f>
        <v>1205144619.060914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SUM(D315:D1030)</f>
        <v>1204995291.060914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SUM(D316:D1031)</f>
        <v>1204820913.060914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SUM(D317:D1032)</f>
        <v>1204630832.060914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SUM(D318:D1033)</f>
        <v>1204437074.060914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SUM(D319:D1034)</f>
        <v>1204245009.060914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SUM(D320:D1035)</f>
        <v>1204071942.060914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SUM(D321:D1036)</f>
        <v>1203936760.060914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SUM(D322:D1037)</f>
        <v>1203784516.060914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SUM(D323:D1038)</f>
        <v>1203632789.060914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SUM(D324:D1039)</f>
        <v>1203472758.060914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SUM(D325:D1040)</f>
        <v>1203310125.060914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SUM(D326:D1041)</f>
        <v>1203141092.060914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SUM(D327:D1042)</f>
        <v>1203000360.060914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SUM(D328:D1043)</f>
        <v>1202892544.060914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SUM(D329:D1044)</f>
        <v>1202766092.060914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SUM(D330:D1045)</f>
        <v>1202649865.060914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SUM(D331:D1046)</f>
        <v>1202536406.060914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SUM(D332:D1047)</f>
        <v>1202414669.060914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SUM(D333:D1048)</f>
        <v>1202288544.060914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SUM(D334:D1049)</f>
        <v>1202182561.060914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SUM(D335:D1050)</f>
        <v>1202091305.060914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SUM(D336:D1051)</f>
        <v>1202000959.060914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SUM(D337:D1052)</f>
        <v>1201905417.060914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SUM(D338:D1053)</f>
        <v>1201808611.060914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SUM(D339:D1054)</f>
        <v>1201704367.060914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SUM(D340:D1055)</f>
        <v>1201604079.060914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SUM(D341:D1056)</f>
        <v>1201517595.060914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SUM(D342:D1057)</f>
        <v>1201453298.060914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SUM(D343:D1058)</f>
        <v>1201400513.060914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SUM(D344:D1059)</f>
        <v>1201337115.060914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SUM(D345:D1060)</f>
        <v>1201265475.060914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SUM(D346:D1061)</f>
        <v>1201196551.060914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SUM(D347:D1062)</f>
        <v>1201111012.060914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SUM(D348:D1063)</f>
        <v>1201041395.060914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SUM(D349:D1064)</f>
        <v>1200984170.060914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SUM(D350:D1065)</f>
        <v>1200913116.060914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SUM(D351:D1066)</f>
        <v>1200839412.060914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SUM(D352:D1067)</f>
        <v>1200764113.060914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SUM(D353:D1068)</f>
        <v>1200686736.060914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SUM(D354:D1069)</f>
        <v>1200606111.060914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SUM(D355:D1070)</f>
        <v>1200541791.060914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SUM(D356:D1071)</f>
        <v>1200492379.060914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SUM(D357:D1072)</f>
        <v>1200437198.060914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SUM(D358:D1073)</f>
        <v>1200380308.060914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SUM(D359:D1074)</f>
        <v>1200313083.060914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SUM(D360:D1075)</f>
        <v>1200244762.060914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SUM(D361:D1076)</f>
        <v>1200175522.060914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SUM(D362:D1077)</f>
        <v>1200117294.060914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SUM(D363:D1078)</f>
        <v>1200075327.060914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SUM(D364:D1079)</f>
        <v>1200029959.060914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SUM(D365:D1080)</f>
        <v>1199974276.060914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SUM(D366:D1081)</f>
        <v>1199912916.060914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SUM(D367:D1082)</f>
        <v>1199850143.060914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SUM(D368:D1083)</f>
        <v>1199783358.060914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SUM(D369:D1084)</f>
        <v>1199733640.060914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SUM(D370:D1085)</f>
        <v>1199696744.060914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SUM(D371:D1086)</f>
        <v>1199649977.060914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SUM(D372:D1087)</f>
        <v>1199596746.060914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SUM(D373:D1088)</f>
        <v>1199533251.060914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SUM(D374:D1089)</f>
        <v>1199470622.060914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SUM(D375:D1090)</f>
        <v>1199404209.060914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SUM(D376:D1091)</f>
        <v>1199348301.060914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SUM(D377:D1092)</f>
        <v>1199308796.060914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SUM(D378:D1093)</f>
        <v>1199263048.060914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SUM(D379:D1094)</f>
        <v>1199204343.060914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SUM(D380:D1095)</f>
        <v>1199137805.060914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SUM(D381:D1096)</f>
        <v>1199070759.060914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SUM(D382:D1097)</f>
        <v>1198993783.060914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SUM(D383:D1098)</f>
        <v>1198930124.060914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SUM(D384:D1099)</f>
        <v>1198886028.060914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SUM(D385:D1100)</f>
        <v>1198825830.060914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SUM(D386:D1101)</f>
        <v>1198763371.060914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SUM(D387:D1102)</f>
        <v>1198694615.060914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SUM(D388:D1103)</f>
        <v>1198650364.060914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SUM(D389:D1104)</f>
        <v>1198580340.060914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SUM(D390:D1105)</f>
        <v>1198514186.060914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SUM(D391:D1106)</f>
        <v>1198477203.060914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SUM(D392:D1107)</f>
        <v>1198419559.060914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SUM(D393:D1108)</f>
        <v>1198357276.060914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SUM(D394:D1109)</f>
        <v>1198282093.060914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SUM(D395:D1110)</f>
        <v>1198201932.060914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SUM(D396:D1111)</f>
        <v>1198116564.060914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SUM(D397:D1112)</f>
        <v>1198049784.060914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SUM(D398:D1113)</f>
        <v>1198001910.060914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SUM(D399:D1114)</f>
        <v>1197945388.060914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SUM(D400:D1115)</f>
        <v>1197867668.060914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SUM(D401:D1116)</f>
        <v>1197789229.060914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SUM(D402:D1117)</f>
        <v>1197714750.060914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SUM(D403:D1118)</f>
        <v>1197632977.060914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SUM(D404:D1119)</f>
        <v>1197569396.060914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SUM(D405:D1120)</f>
        <v>1197526215.060914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SUM(D406:D1121)</f>
        <v>1197474565.060914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SUM(D407:D1122)</f>
        <v>1197414248.060914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SUM(D408:D1123)</f>
        <v>1197349191.060914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SUM(D409:D1124)</f>
        <v>1197282121.060914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SUM(D410:D1125)</f>
        <v>1197215606.060914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SUM(D411:D1126)</f>
        <v>1197162326.060914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SUM(D412:D1127)</f>
        <v>1197127590.060914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SUM(D413:D1128)</f>
        <v>1197080134.060914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SUM(D414:D1129)</f>
        <v>1197028088.060914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SUM(D415:D1130)</f>
        <v>1196971484.060914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SUM(D416:D1131)</f>
        <v>1196912215.060914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SUM(D417:D1132)</f>
        <v>1196852309.060914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SUM(D418:D1133)</f>
        <v>1196810275.060914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SUM(D419:D1134)</f>
        <v>1196779574.060914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SUM(D420:D1135)</f>
        <v>1196739120.060914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SUM(D421:D1136)</f>
        <v>1196696766.060914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SUM(D422:D1137)</f>
        <v>1196650637.060914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SUM(D423:D1138)</f>
        <v>1196602818.060914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SUM(D424:D1139)</f>
        <v>1196553327.060914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SUM(D425:D1140)</f>
        <v>1196517572.060914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SUM(D426:D1141)</f>
        <v>1196495372.060914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SUM(D427:D1142)</f>
        <v>1196465220.060914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SUM(D428:D1143)</f>
        <v>1196430316.060914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SUM(D429:D1144)</f>
        <v>1196394500.060914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SUM(D430:D1145)</f>
        <v>1196354675.060914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SUM(D431:D1146)</f>
        <v>1196315580.060914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SUM(D432:D1147)</f>
        <v>1196289938.060914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SUM(D433:D1148)</f>
        <v>1196272104.060914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SUM(D434:D1149)</f>
        <v>1196247074.060914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SUM(D435:D1150)</f>
        <v>1196219568.060914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SUM(D436:D1151)</f>
        <v>1196191027.060914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SUM(D437:D1152)</f>
        <v>1196160813.060914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SUM(D438:D1153)</f>
        <v>1196131799.060914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SUM(D439:D1154)</f>
        <v>1196112160.060914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SUM(D440:D1155)</f>
        <v>1196098619.060914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SUM(D441:D1156)</f>
        <v>1196078253.060914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SUM(D442:D1157)</f>
        <v>1196055515.060914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SUM(D443:D1158)</f>
        <v>1196032015.060914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SUM(D444:D1159)</f>
        <v>1196007622.060914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SUM(D445:D1160)</f>
        <v>1195984809.060914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SUM(D446:D1161)</f>
        <v>1195972148.060914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SUM(D447:D1162)</f>
        <v>1195964398.060914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SUM(D448:D1163)</f>
        <v>1195959163.060914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SUM(D449:D1164)</f>
        <v>1195946187.060914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SUM(D450:D1165)</f>
        <v>1195929213.060914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SUM(D451:D1166)</f>
        <v>1195911392.060914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SUM(D452:D1167)</f>
        <v>1195894467.060914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SUM(D453:D1168)</f>
        <v>1195882864.060914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SUM(D454:D1169)</f>
        <v>1195876456.060914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SUM(D455:D1170)</f>
        <v>1195864173.060914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SUM(D456:D1171)</f>
        <v>1195850631.060914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SUM(D457:D1172)</f>
        <v>1195836430.060914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SUM(D458:D1173)</f>
        <v>1195819666.060914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SUM(D459:D1174)</f>
        <v>1195803521.060914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SUM(D460:D1175)</f>
        <v>1195794094.060914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SUM(D461:D1176)</f>
        <v>1195788809.060914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SUM(D462:D1177)</f>
        <v>1195777288.060914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SUM(D463:D1178)</f>
        <v>1195764708.060914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SUM(D464:D1179)</f>
        <v>1195750645.060914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SUM(D465:D1180)</f>
        <v>1195736912.060914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SUM(D466:D1181)</f>
        <v>1195723523.060914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SUM(D467:D1182)</f>
        <v>1195715741.060914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SUM(D468:D1183)</f>
        <v>1195711319.060914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SUM(D469:D1184)</f>
        <v>1195701564.060914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SUM(D470:D1185)</f>
        <v>1195688690.060914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SUM(D471:D1186)</f>
        <v>1195675325.060914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SUM(D472:D1187)</f>
        <v>1195659865.060914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SUM(D473:D1188)</f>
        <v>1195644328.060914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SUM(D474:D1189)</f>
        <v>1195637742.060914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SUM(D475:D1190)</f>
        <v>1195630436.060914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SUM(D476:D1191)</f>
        <v>1195618454.060914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SUM(D477:D1192)</f>
        <v>1195607027.060914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SUM(D478:D1193)</f>
        <v>1195592830.060914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SUM(D479:D1194)</f>
        <v>1195575881.060914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SUM(D480:D1195)</f>
        <v>1195557482.060914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SUM(D481:D1196)</f>
        <v>1195549504.060914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SUM(D482:D1197)</f>
        <v>1195543755.060914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SUM(D483:D1198)</f>
        <v>1195538623.060914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SUM(D484:D1199)</f>
        <v>1195527011.060914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SUM(D485:D1200)</f>
        <v>1195510199.060914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SUM(D486:D1201)</f>
        <v>1195490852.060914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SUM(D487:D1202)</f>
        <v>1195463615.060914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SUM(D488:D1203)</f>
        <v>1195449080.060914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SUM(D489:D1204)</f>
        <v>1195442438.060914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SUM(D490:D1205)</f>
        <v>1195422442.060914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SUM(D491:D1206)</f>
        <v>1195382688.060914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SUM(D492:D1207)</f>
        <v>1195347241.060914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SUM(D493:D1208)</f>
        <v>1195310567.060914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SUM(D494:D1209)</f>
        <v>1195270038.060914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SUM(D495:D1210)</f>
        <v>1195245957.060914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SUM(D496:D1211)</f>
        <v>1195223679.060914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SUM(D497:D1212)</f>
        <v>1195191103.060914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SUM(D498:D1213)</f>
        <v>1195146871.060914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SUM(D499:D1214)</f>
        <v>1195090346.060914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SUM(D500:D1215)</f>
        <v>1195028695.060914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SUM(D501:D1216)</f>
        <v>1194961210.060914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SUM(D502:D1217)</f>
        <v>1194924431.060914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SUM(D503:D1218)</f>
        <v>1194910613.060914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SUM(D504:D1219)</f>
        <v>1194874797.060914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SUM(D505:D1220)</f>
        <v>1194813216.060914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SUM(D506:D1221)</f>
        <v>1194728682.060914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SUM(D507:D1222)</f>
        <v>1194644169.060914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SUM(D508:D1223)</f>
        <v>1194543071.060914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SUM(D509:D1224)</f>
        <v>1194491173.060914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SUM(D510:D1225)</f>
        <v>1194469405.060914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SUM(D511:D1226)</f>
        <v>1194413036.060914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SUM(D512:D1227)</f>
        <v>1194308278.060914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SUM(D513:D1228)</f>
        <v>1194195999.060914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SUM(D514:D1229)</f>
        <v>1194075054.060914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SUM(D515:D1230)</f>
        <v>1193944348.060914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SUM(D516:D1231)</f>
        <v>1193875398.060914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SUM(D517:D1232)</f>
        <v>1193851008.060914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SUM(D518:D1233)</f>
        <v>1193748633.060914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SUM(D519:D1234)</f>
        <v>1193647379.060914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SUM(D520:D1235)</f>
        <v>1193502744.060914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SUM(D521:D1236)</f>
        <v>1193359207.060914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SUM(D522:D1237)</f>
        <v>1193203910.060914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SUM(D523:D1238)</f>
        <v>1193132775.060914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SUM(D524:D1239)</f>
        <v>1193101892.060914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SUM(D525:D1240)</f>
        <v>1192998195.060914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SUM(D526:D1241)</f>
        <v>1192853901.060914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SUM(D527:D1242)</f>
        <v>1192695774.060914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SUM(D528:D1243)</f>
        <v>1192540857.060914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SUM(D529:D1244)</f>
        <v>1192389749.060914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SUM(D530:D1245)</f>
        <v>1192244666.060914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SUM(D531:D1246)</f>
        <v>1192145483.060914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SUM(D532:D1247)</f>
        <v>1192034349.060914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SUM(D533:D1248)</f>
        <v>1191886730.060914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SUM(D534:D1249)</f>
        <v>1191714993.060914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SUM(D535:D1250)</f>
        <v>1191537787.060914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SUM(D536:D1251)</f>
        <v>1191347417.060914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SUM(D537:D1252)</f>
        <v>1191274632.060914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SUM(D538:D1253)</f>
        <v>1191237370.060914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SUM(D539:D1254)</f>
        <v>1191117728.060914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SUM(D540:D1255)</f>
        <v>1190959062.060914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SUM(D541:D1256)</f>
        <v>1190774642.060914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SUM(D542:D1257)</f>
        <v>1190597074.060914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SUM(D543:D1258)</f>
        <v>1190414481.060914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SUM(D544:D1259)</f>
        <v>1190355799.060914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SUM(D545:D1260)</f>
        <v>1190320213.060914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SUM(D546:D1261)</f>
        <v>1190280569.060914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SUM(D547:D1262)</f>
        <v>1190164793.060914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SUM(D548:D1263)</f>
        <v>1190007034.060914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SUM(D549:D1264)</f>
        <v>1189846286.060914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SUM(D550:D1265)</f>
        <v>1189675161.060914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SUM(D551:D1266)</f>
        <v>1189603073.060914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796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796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799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3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3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3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3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3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3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3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3">
      <c r="B797" s="158">
        <f t="shared" si="2425"/>
        <v>44697</v>
      </c>
      <c r="C797" s="61"/>
      <c r="D797" s="17"/>
      <c r="E797" s="16"/>
      <c r="F797" s="16"/>
      <c r="G797" s="16"/>
      <c r="H797" s="16"/>
      <c r="I797" s="16"/>
      <c r="J797" s="436"/>
      <c r="K797" s="16"/>
      <c r="L797" s="16"/>
      <c r="M797" s="16"/>
      <c r="N797" s="16"/>
      <c r="O797" s="16"/>
      <c r="P797" s="41"/>
      <c r="Q797" s="17"/>
      <c r="R797" s="16"/>
      <c r="S797" s="60"/>
      <c r="T797" s="16"/>
      <c r="U797" s="41"/>
      <c r="V797" s="10"/>
      <c r="W797" s="34"/>
      <c r="X797" s="33"/>
      <c r="Y797" s="33"/>
      <c r="Z797" s="33"/>
      <c r="AA797" s="33"/>
      <c r="AB797" s="33"/>
      <c r="AC797" s="46"/>
      <c r="AD797" s="33"/>
      <c r="AE797" s="33"/>
      <c r="AF797" s="50"/>
      <c r="AG797" s="33"/>
      <c r="AH797" s="33"/>
      <c r="AI797" s="213"/>
      <c r="AJ797" s="50"/>
      <c r="AL797" s="23"/>
      <c r="AM797" s="24"/>
      <c r="AN797" s="24"/>
      <c r="AO797" s="24"/>
      <c r="AP797" s="24"/>
      <c r="AQ797" s="24"/>
      <c r="AR797" s="461"/>
      <c r="AS797" s="25"/>
      <c r="AT797" s="25"/>
      <c r="AU797" s="24"/>
      <c r="AV797" s="298"/>
      <c r="AW797" s="298"/>
      <c r="AX797" s="24"/>
      <c r="AY797" s="308"/>
      <c r="BA797" s="65"/>
      <c r="BB797" s="66"/>
      <c r="BC797" s="66"/>
      <c r="BD797" s="66"/>
      <c r="BE797" s="66"/>
      <c r="BF797" s="66"/>
      <c r="BG797" s="144"/>
      <c r="BH797" s="66"/>
      <c r="BI797" s="170"/>
      <c r="BJ797" s="66"/>
      <c r="BK797" s="66"/>
      <c r="BL797" s="66"/>
      <c r="BM797" s="144"/>
      <c r="BN797" s="65"/>
      <c r="BO797" s="66"/>
      <c r="BP797" s="66"/>
      <c r="BQ797" s="66"/>
      <c r="BR797" s="435"/>
      <c r="BS797" s="66"/>
      <c r="BT797" s="75"/>
      <c r="BU797" s="170"/>
      <c r="BV797" s="1"/>
      <c r="BW797" s="61"/>
      <c r="BY797" s="56"/>
      <c r="BZ797" s="1"/>
      <c r="CA797" s="61"/>
    </row>
    <row r="798" spans="2:79" x14ac:dyDescent="0.3">
      <c r="B798" s="158">
        <f t="shared" si="2425"/>
        <v>44698</v>
      </c>
      <c r="C798" s="61"/>
      <c r="D798" s="17"/>
      <c r="E798" s="16"/>
      <c r="F798" s="16"/>
      <c r="G798" s="16"/>
      <c r="H798" s="16"/>
      <c r="I798" s="16"/>
      <c r="J798" s="436"/>
      <c r="K798" s="16"/>
      <c r="L798" s="16"/>
      <c r="M798" s="16"/>
      <c r="N798" s="16"/>
      <c r="O798" s="16"/>
      <c r="P798" s="41"/>
      <c r="Q798" s="410"/>
      <c r="R798" s="16"/>
      <c r="S798" s="60"/>
      <c r="T798" s="16"/>
      <c r="U798" s="41"/>
      <c r="V798" s="10"/>
      <c r="W798" s="34"/>
      <c r="X798" s="33"/>
      <c r="Y798" s="33"/>
      <c r="Z798" s="33"/>
      <c r="AA798" s="33"/>
      <c r="AB798" s="33"/>
      <c r="AC798" s="46"/>
      <c r="AD798" s="33"/>
      <c r="AE798" s="33"/>
      <c r="AF798" s="50"/>
      <c r="AG798" s="33"/>
      <c r="AH798" s="33"/>
      <c r="AI798" s="213"/>
      <c r="AJ798" s="50"/>
      <c r="AK798" s="10"/>
      <c r="AL798" s="23"/>
      <c r="AM798" s="24"/>
      <c r="AN798" s="24"/>
      <c r="AO798" s="24"/>
      <c r="AP798" s="24"/>
      <c r="AQ798" s="24"/>
      <c r="AR798" s="461"/>
      <c r="AS798" s="25"/>
      <c r="AT798" s="25"/>
      <c r="AU798" s="24"/>
      <c r="AV798" s="298"/>
      <c r="AW798" s="298"/>
      <c r="AX798" s="24"/>
      <c r="AY798" s="308"/>
      <c r="AZ798" s="10"/>
      <c r="BA798" s="65"/>
      <c r="BB798" s="66"/>
      <c r="BC798" s="66"/>
      <c r="BD798" s="66"/>
      <c r="BE798" s="66"/>
      <c r="BF798" s="66"/>
      <c r="BG798" s="144"/>
      <c r="BH798" s="66"/>
      <c r="BI798" s="170"/>
      <c r="BJ798" s="66"/>
      <c r="BK798" s="66"/>
      <c r="BL798" s="66"/>
      <c r="BM798" s="144"/>
      <c r="BN798" s="65"/>
      <c r="BO798" s="66"/>
      <c r="BP798" s="66"/>
      <c r="BQ798" s="66"/>
      <c r="BR798" s="435"/>
      <c r="BS798" s="66"/>
      <c r="BT798" s="75"/>
      <c r="BU798" s="170"/>
      <c r="BV798" s="1"/>
      <c r="BW798" s="61">
        <f>+BW586+1</f>
        <v>578</v>
      </c>
      <c r="BY798" s="59">
        <f>+BY769/BY690</f>
        <v>0.74248886945318338</v>
      </c>
    </row>
    <row r="799" spans="2:79" x14ac:dyDescent="0.3">
      <c r="B799" s="158">
        <f t="shared" si="2425"/>
        <v>44699</v>
      </c>
      <c r="D799" s="559"/>
      <c r="E799" s="19"/>
      <c r="F799" s="19"/>
      <c r="G799" s="19"/>
      <c r="H799" s="19"/>
      <c r="I799" s="19"/>
      <c r="J799" s="39"/>
      <c r="K799" s="19"/>
      <c r="L799" s="19"/>
      <c r="M799" s="19"/>
      <c r="N799" s="19"/>
      <c r="O799" s="19"/>
      <c r="P799" s="43"/>
      <c r="Q799" s="18"/>
      <c r="R799" s="19"/>
      <c r="S799" s="19"/>
      <c r="T799" s="19"/>
      <c r="U799" s="43"/>
      <c r="V799" s="1"/>
      <c r="W799" s="35"/>
      <c r="X799" s="36"/>
      <c r="Y799" s="36"/>
      <c r="Z799" s="36"/>
      <c r="AA799" s="36"/>
      <c r="AB799" s="36"/>
      <c r="AC799" s="47"/>
      <c r="AD799" s="36"/>
      <c r="AE799" s="36"/>
      <c r="AF799" s="51"/>
      <c r="AG799" s="36"/>
      <c r="AH799" s="36"/>
      <c r="AI799" s="36"/>
      <c r="AJ799" s="51"/>
      <c r="AK799" s="1"/>
      <c r="AL799" s="26"/>
      <c r="AM799" s="27"/>
      <c r="AN799" s="27"/>
      <c r="AO799" s="27"/>
      <c r="AP799" s="27"/>
      <c r="AQ799" s="27"/>
      <c r="AR799" s="27"/>
      <c r="AS799" s="27"/>
      <c r="AT799" s="27"/>
      <c r="AU799" s="27"/>
      <c r="AV799" s="300"/>
      <c r="AW799" s="300"/>
      <c r="AX799" s="27"/>
      <c r="AY799" s="307"/>
      <c r="AZ799" s="1"/>
      <c r="BA799" s="67"/>
      <c r="BB799" s="68"/>
      <c r="BC799" s="68"/>
      <c r="BD799" s="68"/>
      <c r="BE799" s="68"/>
      <c r="BF799" s="68"/>
      <c r="BG799" s="68"/>
      <c r="BH799" s="68"/>
      <c r="BI799" s="171"/>
      <c r="BJ799" s="68"/>
      <c r="BK799" s="68"/>
      <c r="BL799" s="68"/>
      <c r="BM799" s="68"/>
      <c r="BN799" s="67"/>
      <c r="BO799" s="68"/>
      <c r="BP799" s="68"/>
      <c r="BQ799" s="68"/>
      <c r="BR799" s="70"/>
      <c r="BS799" s="68"/>
      <c r="BT799" s="68"/>
      <c r="BU799" s="171"/>
      <c r="BV799" s="1"/>
      <c r="BW799" s="61">
        <f>+BW798+1</f>
        <v>579</v>
      </c>
    </row>
    <row r="800" spans="2:79" x14ac:dyDescent="0.3">
      <c r="B800" s="56"/>
      <c r="D800" s="1"/>
      <c r="E800" s="1"/>
      <c r="F800" s="1"/>
      <c r="G800" s="1"/>
      <c r="H800" s="59"/>
      <c r="I800" s="1"/>
      <c r="J800" s="59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59"/>
      <c r="X800" s="1"/>
      <c r="Y800" s="1"/>
      <c r="Z800" s="1"/>
      <c r="AA800" s="1"/>
      <c r="AB800" s="1"/>
      <c r="AC800" s="59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59"/>
      <c r="BD800" s="1"/>
      <c r="BE800" s="59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2:85" x14ac:dyDescent="0.3">
      <c r="B801" s="166" t="s">
        <v>74</v>
      </c>
      <c r="D801" s="56">
        <f>+D796</f>
        <v>21356</v>
      </c>
      <c r="E801" s="56">
        <f>+E238</f>
        <v>0</v>
      </c>
      <c r="F801" s="56">
        <f>+F238</f>
        <v>0</v>
      </c>
      <c r="G801" s="56">
        <f>+G238</f>
        <v>0</v>
      </c>
      <c r="H801" s="56">
        <f t="shared" ref="H801:BP801" si="2946">+H796</f>
        <v>73518028</v>
      </c>
      <c r="I801" s="56">
        <f t="shared" si="2946"/>
        <v>0</v>
      </c>
      <c r="J801" s="56">
        <f t="shared" si="2946"/>
        <v>2.9057097986695237E-4</v>
      </c>
      <c r="K801" s="56">
        <f t="shared" si="2946"/>
        <v>0</v>
      </c>
      <c r="L801" s="56">
        <f t="shared" si="2946"/>
        <v>0</v>
      </c>
      <c r="M801" s="56">
        <f t="shared" si="2946"/>
        <v>0</v>
      </c>
      <c r="N801" s="56">
        <f t="shared" si="2946"/>
        <v>430416</v>
      </c>
      <c r="O801" s="56">
        <f t="shared" si="2946"/>
        <v>93415.537484116896</v>
      </c>
      <c r="P801" s="56">
        <f t="shared" si="2946"/>
        <v>0</v>
      </c>
      <c r="Q801" s="56">
        <f t="shared" si="2946"/>
        <v>430416</v>
      </c>
      <c r="R801" s="56">
        <f t="shared" si="2946"/>
        <v>0</v>
      </c>
      <c r="S801" s="56">
        <f t="shared" si="2946"/>
        <v>0.1776377530500067</v>
      </c>
      <c r="T801" s="56">
        <f t="shared" si="2946"/>
        <v>0</v>
      </c>
      <c r="U801" s="56">
        <f t="shared" si="2946"/>
        <v>0</v>
      </c>
      <c r="V801" s="56">
        <f t="shared" si="2946"/>
        <v>688</v>
      </c>
      <c r="W801" s="56">
        <f t="shared" si="2946"/>
        <v>24</v>
      </c>
      <c r="X801" s="56">
        <f t="shared" si="2946"/>
        <v>4256</v>
      </c>
      <c r="Y801" s="56">
        <f t="shared" si="2946"/>
        <v>0</v>
      </c>
      <c r="Z801" s="56">
        <f t="shared" si="2946"/>
        <v>1079</v>
      </c>
      <c r="AA801" s="56">
        <f t="shared" si="2946"/>
        <v>894556</v>
      </c>
      <c r="AB801" s="56">
        <f t="shared" si="2946"/>
        <v>0</v>
      </c>
      <c r="AC801" s="56">
        <f t="shared" si="2946"/>
        <v>1.2167845416093044E-2</v>
      </c>
      <c r="AD801" s="56">
        <f t="shared" si="2946"/>
        <v>0</v>
      </c>
      <c r="AE801" s="56">
        <f t="shared" si="2946"/>
        <v>1136.6658195679797</v>
      </c>
      <c r="AF801" s="56">
        <f t="shared" si="2946"/>
        <v>0</v>
      </c>
      <c r="AG801" s="56">
        <f t="shared" si="2946"/>
        <v>0</v>
      </c>
      <c r="AH801" s="56">
        <f t="shared" si="2946"/>
        <v>0</v>
      </c>
      <c r="AI801" s="56">
        <f t="shared" si="2946"/>
        <v>0</v>
      </c>
      <c r="AJ801" s="56">
        <f t="shared" si="2946"/>
        <v>0</v>
      </c>
      <c r="AK801" s="56">
        <f t="shared" si="2946"/>
        <v>0</v>
      </c>
      <c r="AL801" s="56">
        <f t="shared" si="2946"/>
        <v>38704</v>
      </c>
      <c r="AM801" s="56">
        <f t="shared" si="2946"/>
        <v>0</v>
      </c>
      <c r="AN801" s="56">
        <f t="shared" si="2946"/>
        <v>0</v>
      </c>
      <c r="AO801" s="56">
        <f t="shared" si="2946"/>
        <v>178263</v>
      </c>
      <c r="AP801" s="56">
        <f t="shared" si="2946"/>
        <v>81282964</v>
      </c>
      <c r="AQ801" s="56">
        <f t="shared" si="2946"/>
        <v>20336656</v>
      </c>
      <c r="AR801" s="56">
        <f t="shared" si="2946"/>
        <v>4.7639057823900419E-4</v>
      </c>
      <c r="AS801" s="56">
        <f t="shared" si="2946"/>
        <v>0</v>
      </c>
      <c r="AT801" s="56">
        <f t="shared" si="2946"/>
        <v>0</v>
      </c>
      <c r="AU801" s="56">
        <f t="shared" si="2946"/>
        <v>0</v>
      </c>
      <c r="AV801" s="56">
        <f t="shared" si="2946"/>
        <v>1.105619481523634</v>
      </c>
      <c r="AW801" s="56">
        <f t="shared" si="2946"/>
        <v>0</v>
      </c>
      <c r="AX801" s="56">
        <f t="shared" si="2946"/>
        <v>103282.03811944091</v>
      </c>
      <c r="AY801" s="56">
        <f t="shared" si="2946"/>
        <v>0</v>
      </c>
      <c r="AZ801" s="56">
        <f t="shared" si="2946"/>
        <v>0</v>
      </c>
      <c r="BA801" s="56">
        <f t="shared" si="2946"/>
        <v>142389</v>
      </c>
      <c r="BB801" s="56">
        <f t="shared" si="2946"/>
        <v>0</v>
      </c>
      <c r="BC801" s="56">
        <f t="shared" si="2946"/>
        <v>1017024894</v>
      </c>
      <c r="BD801" s="56">
        <f t="shared" si="2946"/>
        <v>0</v>
      </c>
      <c r="BE801" s="56">
        <f t="shared" si="2946"/>
        <v>21356</v>
      </c>
      <c r="BF801" s="56">
        <f t="shared" si="2946"/>
        <v>0</v>
      </c>
      <c r="BG801" s="56">
        <f t="shared" si="2946"/>
        <v>0.14998349591611712</v>
      </c>
      <c r="BH801" s="56">
        <f t="shared" si="2946"/>
        <v>0</v>
      </c>
      <c r="BI801" s="56">
        <f t="shared" si="2946"/>
        <v>0</v>
      </c>
      <c r="BJ801" s="56">
        <f t="shared" si="2946"/>
        <v>0</v>
      </c>
      <c r="BK801" s="56">
        <f t="shared" si="2946"/>
        <v>0</v>
      </c>
      <c r="BL801" s="56">
        <f t="shared" si="2946"/>
        <v>0</v>
      </c>
      <c r="BM801" s="56">
        <f t="shared" si="2946"/>
        <v>0</v>
      </c>
      <c r="BN801" s="56">
        <f t="shared" si="2946"/>
        <v>1292280.6785260483</v>
      </c>
      <c r="BO801" s="56">
        <f t="shared" si="2946"/>
        <v>0</v>
      </c>
      <c r="BP801" s="56">
        <f t="shared" si="2946"/>
        <v>72611050</v>
      </c>
      <c r="BQ801" s="56">
        <f t="shared" ref="BQ801" si="2947">+BQ731</f>
        <v>0</v>
      </c>
      <c r="BR801" s="56"/>
      <c r="BS801" s="56"/>
      <c r="BT801" s="56"/>
      <c r="BU801" s="56">
        <f>+BU509</f>
        <v>0</v>
      </c>
      <c r="BV801" s="56">
        <f>+BV505</f>
        <v>0</v>
      </c>
      <c r="BW801" s="56"/>
      <c r="BX801" s="56"/>
      <c r="BY801" s="56"/>
      <c r="BZ801" s="56"/>
      <c r="CA801" s="56"/>
      <c r="CB801" s="56"/>
      <c r="CC801" s="56"/>
      <c r="CD801" s="56"/>
      <c r="CE801" s="61"/>
      <c r="CF801" s="61"/>
      <c r="CG801" s="145"/>
    </row>
    <row r="802" spans="2:85" x14ac:dyDescent="0.3">
      <c r="B802" t="s">
        <v>105</v>
      </c>
      <c r="D802" s="56">
        <f>+D795-D796</f>
        <v>5384</v>
      </c>
      <c r="E802" s="56">
        <f>+E237-E801</f>
        <v>0</v>
      </c>
      <c r="F802" s="56">
        <f>+F237-F801</f>
        <v>0</v>
      </c>
      <c r="G802" s="56">
        <f>+G237-G801</f>
        <v>0</v>
      </c>
      <c r="H802" s="56">
        <f t="shared" ref="H802:BP802" si="2948">+H795-H796</f>
        <v>-21356</v>
      </c>
      <c r="I802" s="56">
        <f t="shared" si="2948"/>
        <v>0</v>
      </c>
      <c r="J802" s="56">
        <f t="shared" si="2948"/>
        <v>7.3387435121100182E-5</v>
      </c>
      <c r="K802" s="56">
        <f t="shared" si="2948"/>
        <v>0</v>
      </c>
      <c r="L802" s="56">
        <f t="shared" si="2948"/>
        <v>0</v>
      </c>
      <c r="M802" s="56">
        <f t="shared" si="2948"/>
        <v>0</v>
      </c>
      <c r="N802" s="56">
        <f t="shared" si="2948"/>
        <v>-7348</v>
      </c>
      <c r="O802" s="56">
        <f t="shared" si="2948"/>
        <v>91.678800870387931</v>
      </c>
      <c r="P802" s="56">
        <f t="shared" si="2948"/>
        <v>0</v>
      </c>
      <c r="Q802" s="56">
        <f t="shared" si="2948"/>
        <v>-7348</v>
      </c>
      <c r="R802" s="56">
        <f t="shared" si="2948"/>
        <v>0</v>
      </c>
      <c r="S802" s="56">
        <f t="shared" si="2948"/>
        <v>-2.6873828460529464E-2</v>
      </c>
      <c r="T802" s="56">
        <f t="shared" si="2948"/>
        <v>0</v>
      </c>
      <c r="U802" s="56">
        <f t="shared" si="2948"/>
        <v>0</v>
      </c>
      <c r="V802" s="56">
        <f t="shared" si="2948"/>
        <v>-1</v>
      </c>
      <c r="W802" s="56">
        <f t="shared" si="2948"/>
        <v>32</v>
      </c>
      <c r="X802" s="56">
        <f t="shared" si="2948"/>
        <v>0</v>
      </c>
      <c r="Y802" s="56">
        <f t="shared" si="2948"/>
        <v>0</v>
      </c>
      <c r="Z802" s="56">
        <f t="shared" si="2948"/>
        <v>101</v>
      </c>
      <c r="AA802" s="56">
        <f t="shared" si="2948"/>
        <v>-24</v>
      </c>
      <c r="AB802" s="56">
        <f t="shared" si="2948"/>
        <v>0</v>
      </c>
      <c r="AC802" s="56">
        <f t="shared" si="2948"/>
        <v>3.2090773675573503E-6</v>
      </c>
      <c r="AD802" s="56">
        <f t="shared" si="2948"/>
        <v>0</v>
      </c>
      <c r="AE802" s="56">
        <f t="shared" si="2948"/>
        <v>1.4156053684071139</v>
      </c>
      <c r="AF802" s="56">
        <f t="shared" si="2948"/>
        <v>0</v>
      </c>
      <c r="AG802" s="56">
        <f t="shared" si="2948"/>
        <v>0</v>
      </c>
      <c r="AH802" s="56">
        <f t="shared" si="2948"/>
        <v>0</v>
      </c>
      <c r="AI802" s="56">
        <f t="shared" si="2948"/>
        <v>0</v>
      </c>
      <c r="AJ802" s="56">
        <f t="shared" si="2948"/>
        <v>0</v>
      </c>
      <c r="AK802" s="56">
        <f t="shared" si="2948"/>
        <v>0</v>
      </c>
      <c r="AL802" s="56">
        <f t="shared" si="2948"/>
        <v>622</v>
      </c>
      <c r="AM802" s="56">
        <f t="shared" si="2948"/>
        <v>0</v>
      </c>
      <c r="AN802" s="56">
        <f t="shared" si="2948"/>
        <v>0</v>
      </c>
      <c r="AO802" s="56">
        <f t="shared" si="2948"/>
        <v>0</v>
      </c>
      <c r="AP802" s="56">
        <f t="shared" si="2948"/>
        <v>-38704</v>
      </c>
      <c r="AQ802" s="56">
        <f t="shared" si="2948"/>
        <v>0</v>
      </c>
      <c r="AR802" s="56">
        <f t="shared" si="2948"/>
        <v>7.890339962345473E-6</v>
      </c>
      <c r="AS802" s="56">
        <f t="shared" si="2948"/>
        <v>0</v>
      </c>
      <c r="AT802" s="56">
        <f t="shared" si="2948"/>
        <v>0</v>
      </c>
      <c r="AU802" s="56">
        <f t="shared" si="2948"/>
        <v>0</v>
      </c>
      <c r="AV802" s="56">
        <f t="shared" si="2948"/>
        <v>-2.0534794218418639E-4</v>
      </c>
      <c r="AW802" s="56">
        <f t="shared" si="2948"/>
        <v>0</v>
      </c>
      <c r="AX802" s="56">
        <f t="shared" si="2948"/>
        <v>82.160353841536562</v>
      </c>
      <c r="AY802" s="56">
        <f t="shared" si="2948"/>
        <v>0</v>
      </c>
      <c r="AZ802" s="56">
        <f t="shared" si="2948"/>
        <v>0</v>
      </c>
      <c r="BA802" s="56">
        <f t="shared" si="2948"/>
        <v>87697</v>
      </c>
      <c r="BB802" s="56">
        <f t="shared" si="2948"/>
        <v>0</v>
      </c>
      <c r="BC802" s="56">
        <f t="shared" si="2948"/>
        <v>-142389</v>
      </c>
      <c r="BD802" s="56">
        <f t="shared" si="2948"/>
        <v>0</v>
      </c>
      <c r="BE802" s="56">
        <f t="shared" si="2948"/>
        <v>5384</v>
      </c>
      <c r="BF802" s="56">
        <f t="shared" si="2948"/>
        <v>0</v>
      </c>
      <c r="BG802" s="56">
        <f t="shared" si="2948"/>
        <v>-3.3766081558007546E-2</v>
      </c>
      <c r="BH802" s="56">
        <f t="shared" si="2948"/>
        <v>0</v>
      </c>
      <c r="BI802" s="56">
        <f t="shared" si="2948"/>
        <v>0</v>
      </c>
      <c r="BJ802" s="56">
        <f t="shared" si="2948"/>
        <v>0</v>
      </c>
      <c r="BK802" s="56">
        <f t="shared" si="2948"/>
        <v>0</v>
      </c>
      <c r="BL802" s="56">
        <f t="shared" si="2948"/>
        <v>0</v>
      </c>
      <c r="BM802" s="56">
        <f t="shared" si="2948"/>
        <v>0</v>
      </c>
      <c r="BN802" s="56">
        <f t="shared" si="2948"/>
        <v>1462.9665121196304</v>
      </c>
      <c r="BO802" s="56">
        <f t="shared" si="2948"/>
        <v>0</v>
      </c>
      <c r="BP802" s="56">
        <f t="shared" si="2948"/>
        <v>-21356</v>
      </c>
      <c r="BQ802" s="56">
        <f t="shared" ref="BQ802" si="2949">+BQ730-BQ801</f>
        <v>0</v>
      </c>
      <c r="BR802" s="56"/>
      <c r="BS802" s="56"/>
      <c r="BT802" s="56"/>
      <c r="BU802" s="56">
        <f>+BU508-BU801</f>
        <v>0</v>
      </c>
      <c r="BV802" s="56">
        <f>+BV504-BV801</f>
        <v>0</v>
      </c>
      <c r="BW802" s="56"/>
      <c r="BX802" s="56"/>
      <c r="BY802" s="56"/>
      <c r="BZ802" s="56"/>
      <c r="CA802" s="56"/>
      <c r="CB802" s="56"/>
      <c r="CC802" s="56"/>
      <c r="CD802" s="56"/>
      <c r="CE802" s="61"/>
      <c r="CF802" s="61"/>
      <c r="CG802" s="105"/>
    </row>
    <row r="803" spans="2:85" x14ac:dyDescent="0.3">
      <c r="B803" s="56"/>
      <c r="D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10"/>
      <c r="BT803" s="10"/>
      <c r="BU803" s="10"/>
      <c r="BV803" s="10"/>
      <c r="BW803" s="10"/>
      <c r="BX803" s="10"/>
      <c r="BY803" s="10"/>
      <c r="BZ803" s="10"/>
      <c r="CA803" s="10"/>
      <c r="CB803" s="61"/>
      <c r="CC803" s="105"/>
      <c r="CD803" s="105"/>
      <c r="CE803" s="105"/>
      <c r="CF803" s="105"/>
    </row>
    <row r="804" spans="2:85" x14ac:dyDescent="0.3">
      <c r="B804" s="56"/>
      <c r="D804" s="56">
        <f>SUM(D297:D677)</f>
        <v>40188841</v>
      </c>
      <c r="H804" s="1"/>
      <c r="N804" s="145">
        <f>+N684-N712</f>
        <v>3272725</v>
      </c>
      <c r="O804" s="1"/>
      <c r="W804" s="56">
        <f>SUM(W297:W677)</f>
        <v>434376</v>
      </c>
      <c r="AA804" s="59"/>
      <c r="BA804" s="59"/>
      <c r="BC804" s="56"/>
      <c r="BE804" s="59"/>
      <c r="BJ804" s="61"/>
      <c r="BK804" s="10">
        <f>+BK187</f>
        <v>4928581</v>
      </c>
      <c r="BL804" s="61"/>
      <c r="BM804" s="61"/>
      <c r="BN804" s="61"/>
      <c r="BO804" s="61"/>
      <c r="BP804" s="61"/>
      <c r="BQ804" s="61"/>
      <c r="BR804" s="61"/>
      <c r="BS804" s="10"/>
      <c r="BT804" s="10"/>
    </row>
    <row r="805" spans="2:85" x14ac:dyDescent="0.3">
      <c r="B805" s="56"/>
      <c r="D805" s="56"/>
      <c r="H805" s="56"/>
      <c r="N805" s="231"/>
      <c r="W805" s="56">
        <f>SUM(W762:W768)</f>
        <v>1808</v>
      </c>
      <c r="AA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56"/>
      <c r="AU805" t="s">
        <v>161</v>
      </c>
      <c r="BC805" s="56"/>
      <c r="BE805" s="59"/>
      <c r="BH805" s="96"/>
      <c r="BI805" s="96"/>
      <c r="BJ805" s="96"/>
      <c r="BK805" s="493"/>
      <c r="BL805" s="96"/>
      <c r="BM805" s="96"/>
      <c r="BN805" s="96"/>
      <c r="BO805" s="96"/>
      <c r="BP805" s="96"/>
      <c r="BQ805" s="96"/>
      <c r="BR805" s="78"/>
      <c r="BS805" s="1"/>
      <c r="BT805" s="1"/>
    </row>
    <row r="806" spans="2:85" x14ac:dyDescent="0.3">
      <c r="D806" s="1"/>
      <c r="E806" s="111" t="s">
        <v>26</v>
      </c>
      <c r="F806" s="112"/>
      <c r="H806" s="112" t="s">
        <v>59</v>
      </c>
      <c r="I806" s="104"/>
      <c r="J806" s="104"/>
      <c r="K806" s="61"/>
      <c r="L806" s="10"/>
      <c r="W806" s="56">
        <f>SUM(W671:W676)</f>
        <v>10848</v>
      </c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BA806" s="56">
        <f>SUM(BA664:BA677)</f>
        <v>44881345</v>
      </c>
      <c r="BC806" s="56"/>
      <c r="BE806" s="56">
        <f>SUM(BE664:BE677)</f>
        <v>9000128</v>
      </c>
      <c r="BG806" s="231">
        <f>+BE806/BA806</f>
        <v>0.20053160171559029</v>
      </c>
      <c r="BH806" s="96"/>
      <c r="BI806" s="96"/>
      <c r="BJ806" s="96"/>
      <c r="BK806" s="493">
        <f>+BK194-BK801</f>
        <v>5763109</v>
      </c>
      <c r="BL806" s="96"/>
      <c r="BM806" s="96"/>
      <c r="BN806" s="96"/>
      <c r="BO806" s="96"/>
      <c r="BP806" s="96"/>
      <c r="BQ806" s="96"/>
      <c r="BR806" s="78"/>
      <c r="BS806" s="1"/>
      <c r="BT806" s="1"/>
    </row>
    <row r="807" spans="2:85" x14ac:dyDescent="0.3">
      <c r="B807" s="56"/>
      <c r="D807" s="1"/>
      <c r="E807" s="111" t="s">
        <v>38</v>
      </c>
      <c r="F807" s="112"/>
      <c r="H807" s="112" t="s">
        <v>40</v>
      </c>
      <c r="I807" s="10"/>
      <c r="J807" s="10"/>
      <c r="K807" s="61"/>
      <c r="L807" s="10"/>
      <c r="AD807" s="1"/>
      <c r="AE807" s="1"/>
      <c r="AF807" s="1"/>
      <c r="AG807" s="1"/>
      <c r="AH807" s="1"/>
      <c r="AI807" s="1">
        <f>SUM(W213:W243)</f>
        <v>25465</v>
      </c>
      <c r="AJ807" s="1"/>
      <c r="AK807" s="1"/>
      <c r="AL807" s="1" t="s">
        <v>17</v>
      </c>
      <c r="AM807" s="1"/>
      <c r="AN807" s="1"/>
      <c r="AO807" s="1"/>
      <c r="BC807" s="56"/>
      <c r="BE807" s="59"/>
      <c r="BH807" s="97"/>
      <c r="BI807" s="97"/>
      <c r="BJ807" s="97"/>
      <c r="BK807" s="493">
        <f>+BK187-BK801</f>
        <v>4928581</v>
      </c>
      <c r="BL807" s="97"/>
      <c r="BM807" s="97"/>
      <c r="BN807" s="97"/>
      <c r="BO807" s="97"/>
      <c r="BP807" s="97"/>
      <c r="BQ807" s="97"/>
      <c r="BR807" s="78"/>
      <c r="BS807" s="1"/>
      <c r="BT807" s="1"/>
    </row>
    <row r="808" spans="2:85" x14ac:dyDescent="0.3">
      <c r="B808" s="231"/>
      <c r="D808" s="1"/>
      <c r="E808" s="111" t="s">
        <v>45</v>
      </c>
      <c r="F808" s="112"/>
      <c r="H808" s="112" t="s">
        <v>55</v>
      </c>
      <c r="I808" s="10"/>
      <c r="J808" s="10"/>
      <c r="K808" s="61"/>
      <c r="L808" s="10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BC808" s="56"/>
      <c r="BE808" s="59"/>
      <c r="BH808" s="97"/>
      <c r="BI808" s="97"/>
      <c r="BJ808" s="97"/>
      <c r="BK808" s="493"/>
      <c r="BL808" s="97"/>
      <c r="BM808" s="97"/>
      <c r="BN808" s="97"/>
      <c r="BO808" s="97"/>
      <c r="BP808" s="97"/>
      <c r="BQ808" s="97"/>
      <c r="BR808" s="78"/>
      <c r="BS808" s="1"/>
      <c r="BT808" s="1"/>
    </row>
    <row r="809" spans="2:85" x14ac:dyDescent="0.3">
      <c r="D809" s="1"/>
      <c r="E809" s="111" t="s">
        <v>60</v>
      </c>
      <c r="F809" s="61"/>
      <c r="H809" s="81" t="s">
        <v>135</v>
      </c>
      <c r="I809" s="61"/>
      <c r="J809" s="61"/>
      <c r="K809" s="61"/>
      <c r="L809" s="6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BH809" s="97"/>
      <c r="BI809" s="97"/>
      <c r="BJ809" s="97"/>
      <c r="BK809" s="496"/>
      <c r="BL809" s="97"/>
      <c r="BM809" s="97"/>
      <c r="BN809" s="97"/>
      <c r="BO809" s="97"/>
      <c r="BP809" s="97"/>
      <c r="BQ809" s="97"/>
      <c r="BR809" s="78"/>
      <c r="BS809" s="1"/>
      <c r="BT809" s="1"/>
    </row>
    <row r="810" spans="2:85" x14ac:dyDescent="0.3">
      <c r="E810" s="111" t="s">
        <v>136</v>
      </c>
      <c r="H810" s="81" t="s">
        <v>137</v>
      </c>
      <c r="AD810" s="1"/>
      <c r="AE810" s="1"/>
      <c r="AF810" s="1"/>
      <c r="AG810" s="1"/>
      <c r="AH810" s="1"/>
      <c r="AI810" s="1"/>
      <c r="BD810" s="78"/>
      <c r="BE810" s="78"/>
      <c r="BF810" s="78"/>
      <c r="BG810" s="78"/>
      <c r="BH810" s="78"/>
      <c r="BI810" s="78"/>
      <c r="BJ810" s="78"/>
      <c r="BK810" s="494"/>
      <c r="BL810" s="78"/>
      <c r="BM810" s="78"/>
      <c r="BN810" s="78"/>
      <c r="BO810" s="78"/>
      <c r="BP810" s="78"/>
      <c r="BQ810" s="78"/>
      <c r="BR810" s="78"/>
      <c r="BS810" s="1"/>
      <c r="BT810" s="1"/>
    </row>
    <row r="811" spans="2:85" x14ac:dyDescent="0.3">
      <c r="B811" s="56"/>
      <c r="AD811" s="1"/>
      <c r="AE811" s="1"/>
      <c r="AF811" s="1"/>
      <c r="AG811" s="1"/>
      <c r="AH811" s="1"/>
      <c r="AI811" s="1"/>
      <c r="BA811" s="545">
        <v>157602857</v>
      </c>
      <c r="BK811" s="495"/>
    </row>
    <row r="812" spans="2:85" ht="15" thickBot="1" x14ac:dyDescent="0.35">
      <c r="D812" s="56">
        <f>SUM(D363:D369)</f>
        <v>378583</v>
      </c>
      <c r="AA812">
        <f>+AA796/688</f>
        <v>1300.2267441860465</v>
      </c>
      <c r="AD812" s="1"/>
      <c r="AE812" s="507"/>
      <c r="AF812" s="547"/>
      <c r="AG812" s="507"/>
      <c r="AH812" s="507"/>
      <c r="AI812" s="507"/>
      <c r="AJ812" s="500"/>
      <c r="AK812" s="500"/>
      <c r="AL812" s="500"/>
      <c r="AM812" s="500"/>
      <c r="AN812" s="500"/>
      <c r="AO812" s="500"/>
      <c r="AP812" s="500"/>
      <c r="AQ812" s="500"/>
      <c r="AR812" s="500"/>
      <c r="AS812" s="500"/>
      <c r="AT812" s="500"/>
      <c r="AU812" s="500"/>
      <c r="AV812" s="500"/>
      <c r="AW812" s="500"/>
      <c r="AX812" s="500"/>
      <c r="AZ812" s="106"/>
      <c r="BA812" s="106"/>
      <c r="BB812" s="106"/>
      <c r="BC812" s="106"/>
      <c r="BK812" s="1"/>
    </row>
    <row r="813" spans="2:85" x14ac:dyDescent="0.3">
      <c r="D813" s="531">
        <f>SUM(D356:D362)</f>
        <v>417052</v>
      </c>
      <c r="J813" s="486"/>
      <c r="V813" s="106"/>
      <c r="AA813" s="56"/>
      <c r="AD813" s="1"/>
      <c r="AE813" s="507"/>
      <c r="AF813" s="546"/>
      <c r="AG813" s="1"/>
      <c r="AH813" s="1"/>
      <c r="AI813" s="485"/>
      <c r="AJ813" s="464"/>
      <c r="AK813" s="465"/>
      <c r="AL813" s="465"/>
      <c r="AM813" s="465"/>
      <c r="AN813" s="465"/>
      <c r="AO813" s="465"/>
      <c r="AP813" s="465"/>
      <c r="AQ813" s="465"/>
      <c r="AR813" s="465"/>
      <c r="AS813" s="465"/>
      <c r="AT813" s="465"/>
      <c r="AU813" s="465"/>
      <c r="AV813" s="465"/>
      <c r="AW813" s="466"/>
      <c r="AX813" s="500"/>
      <c r="AZ813" s="106"/>
      <c r="BA813" s="77"/>
      <c r="BB813" s="106"/>
      <c r="BC813" s="106"/>
      <c r="BK813" s="56"/>
    </row>
    <row r="814" spans="2:85" x14ac:dyDescent="0.3">
      <c r="D814" s="1"/>
      <c r="J814" s="214"/>
      <c r="AD814" s="1"/>
      <c r="AE814" s="507"/>
      <c r="AF814" s="546"/>
      <c r="AG814" s="1"/>
      <c r="AH814" s="1"/>
      <c r="AI814" s="485"/>
      <c r="AJ814" s="467"/>
      <c r="AK814" s="608" t="s">
        <v>142</v>
      </c>
      <c r="AL814" s="608"/>
      <c r="AM814" s="608"/>
      <c r="AN814" s="608"/>
      <c r="AO814" s="608"/>
      <c r="AP814" s="608"/>
      <c r="AQ814" s="608"/>
      <c r="AR814" s="608"/>
      <c r="AS814" s="608"/>
      <c r="AT814" s="608"/>
      <c r="AU814" s="608"/>
      <c r="AV814" s="608"/>
      <c r="AW814" s="468"/>
      <c r="AX814" s="500"/>
      <c r="AZ814" s="106"/>
      <c r="BA814" s="106"/>
      <c r="BB814" s="106"/>
      <c r="BC814" s="106"/>
    </row>
    <row r="815" spans="2:85" ht="15.6" x14ac:dyDescent="0.3">
      <c r="D815" s="1">
        <v>331000000</v>
      </c>
      <c r="H815" s="235">
        <f>+H269/D815</f>
        <v>4.5635842900302113E-2</v>
      </c>
      <c r="J815" s="57"/>
      <c r="AD815" s="1"/>
      <c r="AE815" s="507"/>
      <c r="AF815" s="546"/>
      <c r="AG815" s="1"/>
      <c r="AH815" s="1"/>
      <c r="AI815" s="485"/>
      <c r="AJ815" s="467"/>
      <c r="AK815" s="608" t="s">
        <v>141</v>
      </c>
      <c r="AL815" s="608"/>
      <c r="AM815" s="608"/>
      <c r="AN815" s="608"/>
      <c r="AO815" s="473"/>
      <c r="AP815" s="474" t="s">
        <v>20</v>
      </c>
      <c r="AQ815" s="473"/>
      <c r="AR815" s="474" t="s">
        <v>4</v>
      </c>
      <c r="AS815" s="475"/>
      <c r="AT815" s="475"/>
      <c r="AU815" s="475"/>
      <c r="AV815" s="479" t="s">
        <v>10</v>
      </c>
      <c r="AW815" s="468"/>
      <c r="AX815" s="500"/>
      <c r="AZ815" s="106"/>
      <c r="BA815" s="106"/>
      <c r="BB815" s="106"/>
      <c r="BC815" s="106"/>
    </row>
    <row r="816" spans="2:85" ht="15.6" x14ac:dyDescent="0.3">
      <c r="H816" s="235">
        <f>+AA269/H269</f>
        <v>1.9000541790705667E-2</v>
      </c>
      <c r="AD816" s="1"/>
      <c r="AE816" s="507"/>
      <c r="AF816" s="546"/>
      <c r="AG816" s="1"/>
      <c r="AH816" s="1"/>
      <c r="AI816" s="485"/>
      <c r="AJ816" s="467"/>
      <c r="AK816" s="623" t="s">
        <v>138</v>
      </c>
      <c r="AL816" s="623"/>
      <c r="AM816" s="623"/>
      <c r="AN816" s="623"/>
      <c r="AO816" s="473"/>
      <c r="AP816" s="476">
        <f>+AH50</f>
        <v>898992</v>
      </c>
      <c r="AQ816" s="477"/>
      <c r="AR816" s="476">
        <f>+AH51</f>
        <v>55687</v>
      </c>
      <c r="AS816" s="478"/>
      <c r="AT816" s="478"/>
      <c r="AU816" s="478"/>
      <c r="AV816" s="491">
        <f t="shared" ref="AV816:AV822" si="2950">+AR816/AP816</f>
        <v>6.194382152455194E-2</v>
      </c>
      <c r="AW816" s="468"/>
      <c r="AX816" s="500"/>
      <c r="AZ816" s="106"/>
      <c r="BA816" s="77"/>
      <c r="BB816" s="106"/>
      <c r="BC816" s="106"/>
    </row>
    <row r="817" spans="2:87" ht="15.6" x14ac:dyDescent="0.3">
      <c r="D817" s="235"/>
      <c r="AD817" s="1"/>
      <c r="AE817" s="507"/>
      <c r="AF817" s="546"/>
      <c r="AG817" s="1"/>
      <c r="AH817" s="1"/>
      <c r="AI817" s="485"/>
      <c r="AJ817" s="467"/>
      <c r="AK817" s="624" t="s">
        <v>139</v>
      </c>
      <c r="AL817" s="625"/>
      <c r="AM817" s="625"/>
      <c r="AN817" s="625"/>
      <c r="AO817" s="64"/>
      <c r="AP817" s="469">
        <f>+AG83</f>
        <v>742147</v>
      </c>
      <c r="AQ817" s="64"/>
      <c r="AR817" s="469">
        <f>+AG84</f>
        <v>42339</v>
      </c>
      <c r="AS817" s="64"/>
      <c r="AT817" s="64"/>
      <c r="AU817" s="64"/>
      <c r="AV817" s="489">
        <f t="shared" si="2950"/>
        <v>5.7049344671608188E-2</v>
      </c>
      <c r="AW817" s="468"/>
      <c r="AX817" s="500"/>
      <c r="AZ817" s="106"/>
      <c r="BA817" s="77"/>
      <c r="BB817" s="106"/>
      <c r="BC817" s="106"/>
    </row>
    <row r="818" spans="2:87" ht="15.6" x14ac:dyDescent="0.3">
      <c r="AD818" s="1"/>
      <c r="AE818" s="507"/>
      <c r="AF818" s="546"/>
      <c r="AG818" s="1"/>
      <c r="AH818" s="1"/>
      <c r="AI818" s="485"/>
      <c r="AJ818" s="467"/>
      <c r="AK818" s="625" t="s">
        <v>140</v>
      </c>
      <c r="AL818" s="625"/>
      <c r="AM818" s="625"/>
      <c r="AN818" s="625"/>
      <c r="AO818" s="64"/>
      <c r="AP818" s="469">
        <f>+AH113</f>
        <v>869627</v>
      </c>
      <c r="AQ818" s="64"/>
      <c r="AR818" s="469">
        <f>+AH114</f>
        <v>21252</v>
      </c>
      <c r="AS818" s="64"/>
      <c r="AT818" s="64"/>
      <c r="AU818" s="64"/>
      <c r="AV818" s="489">
        <f t="shared" si="2950"/>
        <v>2.4438063675575852E-2</v>
      </c>
      <c r="AW818" s="468"/>
      <c r="AX818" s="500"/>
      <c r="AZ818" s="106"/>
      <c r="BA818" s="106"/>
      <c r="BB818" s="106"/>
      <c r="BC818" s="106"/>
    </row>
    <row r="819" spans="2:87" ht="15.6" x14ac:dyDescent="0.3">
      <c r="D819" s="428"/>
      <c r="AD819" s="1"/>
      <c r="AE819" s="507"/>
      <c r="AF819" s="546"/>
      <c r="AG819" s="1"/>
      <c r="AH819" s="1"/>
      <c r="AI819" s="485"/>
      <c r="AJ819" s="467"/>
      <c r="AK819" s="625" t="s">
        <v>143</v>
      </c>
      <c r="AL819" s="625"/>
      <c r="AM819" s="625"/>
      <c r="AN819" s="625"/>
      <c r="AO819" s="64"/>
      <c r="AP819" s="469">
        <f>+AG825</f>
        <v>1970617</v>
      </c>
      <c r="AQ819" s="64"/>
      <c r="AR819" s="469">
        <f>+AG827</f>
        <v>25901</v>
      </c>
      <c r="AS819" s="64"/>
      <c r="AT819" s="64"/>
      <c r="AU819" s="64"/>
      <c r="AV819" s="489">
        <f t="shared" si="2950"/>
        <v>1.3143599187462607E-2</v>
      </c>
      <c r="AW819" s="468"/>
      <c r="AX819" s="500"/>
    </row>
    <row r="820" spans="2:87" ht="15.6" x14ac:dyDescent="0.3">
      <c r="D820" s="428"/>
      <c r="AD820" s="1"/>
      <c r="AE820" s="507"/>
      <c r="AF820" s="546"/>
      <c r="AG820" s="1"/>
      <c r="AH820" s="1"/>
      <c r="AI820" s="485"/>
      <c r="AJ820" s="467"/>
      <c r="AK820" s="543"/>
      <c r="AL820" s="543" t="s">
        <v>151</v>
      </c>
      <c r="AM820" s="543"/>
      <c r="AN820" s="543"/>
      <c r="AO820" s="64"/>
      <c r="AP820" s="469">
        <f>SUM(D144:D174)</f>
        <v>1493931</v>
      </c>
      <c r="AQ820" s="64"/>
      <c r="AR820" s="469">
        <f>SUM(W144:W174)</f>
        <v>30354</v>
      </c>
      <c r="AS820" s="64"/>
      <c r="AT820" s="64"/>
      <c r="AU820" s="64"/>
      <c r="AV820" s="489">
        <f t="shared" si="2950"/>
        <v>2.0318207467413155E-2</v>
      </c>
      <c r="AW820" s="468"/>
      <c r="AX820" s="500"/>
    </row>
    <row r="821" spans="2:87" ht="15.6" x14ac:dyDescent="0.3">
      <c r="D821" s="428"/>
      <c r="AD821" s="1"/>
      <c r="AE821" s="507"/>
      <c r="AF821" s="546"/>
      <c r="AG821" s="1"/>
      <c r="AH821" s="1"/>
      <c r="AI821" s="485"/>
      <c r="AJ821" s="467"/>
      <c r="AK821" s="543"/>
      <c r="AL821" s="543" t="s">
        <v>152</v>
      </c>
      <c r="AM821" s="543"/>
      <c r="AN821" s="543"/>
      <c r="AO821" s="64"/>
      <c r="AP821" s="469">
        <f>SUM(D175:D204)</f>
        <v>1202331</v>
      </c>
      <c r="AQ821" s="64"/>
      <c r="AR821" s="544">
        <f>SUM(W175:W204)</f>
        <v>24042</v>
      </c>
      <c r="AS821" s="64"/>
      <c r="AT821" s="64"/>
      <c r="AU821" s="64"/>
      <c r="AV821" s="489">
        <f t="shared" si="2950"/>
        <v>1.9996157464125936E-2</v>
      </c>
      <c r="AW821" s="468"/>
      <c r="AX821" s="500"/>
    </row>
    <row r="822" spans="2:87" ht="15.6" x14ac:dyDescent="0.3">
      <c r="D822" s="428"/>
      <c r="AD822" s="1"/>
      <c r="AE822" s="507"/>
      <c r="AF822" s="546"/>
      <c r="AG822" s="1"/>
      <c r="AH822" s="1"/>
      <c r="AI822" s="485"/>
      <c r="AJ822" s="467"/>
      <c r="AK822" s="543"/>
      <c r="AL822" s="543" t="s">
        <v>153</v>
      </c>
      <c r="AM822" s="543"/>
      <c r="AN822" s="543"/>
      <c r="AO822" s="64"/>
      <c r="AP822" s="469">
        <f>SUM(D205:D230)</f>
        <v>1470960</v>
      </c>
      <c r="AQ822" s="64"/>
      <c r="AR822" s="469">
        <f>SUM(W205:W235)</f>
        <v>24156</v>
      </c>
      <c r="AS822" s="64"/>
      <c r="AT822" s="64"/>
      <c r="AU822" s="64"/>
      <c r="AV822" s="489">
        <f t="shared" si="2950"/>
        <v>1.6421928536465982E-2</v>
      </c>
      <c r="AW822" s="468"/>
      <c r="AX822" s="500"/>
      <c r="BA822" s="486">
        <f>+AV816-AV822</f>
        <v>4.5521892988085955E-2</v>
      </c>
    </row>
    <row r="823" spans="2:87" ht="15" thickBot="1" x14ac:dyDescent="0.35">
      <c r="B823" s="427"/>
      <c r="D823" s="235"/>
      <c r="AD823" s="1"/>
      <c r="AE823" s="507"/>
      <c r="AF823" s="546"/>
      <c r="AG823" s="1"/>
      <c r="AH823" s="1"/>
      <c r="AI823" s="485"/>
      <c r="AJ823" s="467"/>
      <c r="AK823" s="480"/>
      <c r="AL823" s="480"/>
      <c r="AM823" s="480"/>
      <c r="AN823" s="480"/>
      <c r="AO823" s="481"/>
      <c r="AP823" s="482"/>
      <c r="AQ823" s="481"/>
      <c r="AR823" s="482"/>
      <c r="AS823" s="481"/>
      <c r="AT823" s="481"/>
      <c r="AU823" s="481"/>
      <c r="AV823" s="483"/>
      <c r="AW823" s="468"/>
      <c r="AX823" s="500"/>
      <c r="BA823">
        <f>+BA822/AV816</f>
        <v>0.73488996751747038</v>
      </c>
    </row>
    <row r="824" spans="2:87" ht="15.6" x14ac:dyDescent="0.3">
      <c r="B824" s="427"/>
      <c r="D824" s="235"/>
      <c r="AD824" s="1"/>
      <c r="AE824" s="507"/>
      <c r="AF824" s="546"/>
      <c r="AG824" s="1"/>
      <c r="AH824" s="1"/>
      <c r="AI824" s="485"/>
      <c r="AJ824" s="467"/>
      <c r="AK824" s="623" t="s">
        <v>138</v>
      </c>
      <c r="AL824" s="623"/>
      <c r="AM824" s="623"/>
      <c r="AN824" s="623"/>
      <c r="AO824" s="64"/>
      <c r="AP824" s="469"/>
      <c r="AQ824" s="64"/>
      <c r="AR824" s="469">
        <f>+AR816</f>
        <v>55687</v>
      </c>
      <c r="AS824" s="64"/>
      <c r="AT824" s="64"/>
      <c r="AU824" s="64"/>
      <c r="AV824" s="144"/>
      <c r="AW824" s="468"/>
      <c r="AX824" s="500"/>
    </row>
    <row r="825" spans="2:87" ht="15.6" x14ac:dyDescent="0.3">
      <c r="B825" s="427"/>
      <c r="D825" s="235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10"/>
      <c r="AE825" s="507"/>
      <c r="AF825" s="546"/>
      <c r="AG825" s="33">
        <f>SUM(D113:D143)</f>
        <v>1970617</v>
      </c>
      <c r="AH825" s="1"/>
      <c r="AI825" s="485"/>
      <c r="AJ825" s="467"/>
      <c r="AK825" s="609" t="s">
        <v>153</v>
      </c>
      <c r="AL825" s="609"/>
      <c r="AM825" s="609"/>
      <c r="AN825" s="609"/>
      <c r="AO825" s="64"/>
      <c r="AP825" s="469"/>
      <c r="AQ825" s="64"/>
      <c r="AR825" s="469">
        <f>+AR822</f>
        <v>24156</v>
      </c>
      <c r="AS825" s="64"/>
      <c r="AT825" s="64"/>
      <c r="AU825" s="64"/>
      <c r="AV825" s="144"/>
      <c r="AW825" s="468"/>
      <c r="AX825" s="500"/>
    </row>
    <row r="826" spans="2:87" ht="15.6" x14ac:dyDescent="0.3">
      <c r="B826" s="427"/>
      <c r="D826" s="235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10"/>
      <c r="AE826" s="507"/>
      <c r="AF826" s="546"/>
      <c r="AG826" s="33">
        <f>SUM(W125:W138)</f>
        <v>12117</v>
      </c>
      <c r="AH826" s="1"/>
      <c r="AI826" s="485"/>
      <c r="AJ826" s="467"/>
      <c r="AK826" s="63"/>
      <c r="AL826" s="497" t="s">
        <v>3</v>
      </c>
      <c r="AM826" s="63"/>
      <c r="AN826" s="63"/>
      <c r="AO826" s="64"/>
      <c r="AP826" s="469"/>
      <c r="AQ826" s="64"/>
      <c r="AR826" s="469">
        <f>+AR824-AR825</f>
        <v>31531</v>
      </c>
      <c r="AS826" s="64"/>
      <c r="AT826" s="64"/>
      <c r="AU826" s="64"/>
      <c r="AV826" s="484">
        <f>+AR826/AR824</f>
        <v>0.5662183274372834</v>
      </c>
      <c r="AW826" s="468"/>
      <c r="AX826" s="500"/>
    </row>
    <row r="827" spans="2:87" ht="15" thickBot="1" x14ac:dyDescent="0.35">
      <c r="D827" s="427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10"/>
      <c r="AE827" s="507"/>
      <c r="AF827" s="548"/>
      <c r="AG827" s="33">
        <f>SUM(W113:W143)</f>
        <v>25901</v>
      </c>
      <c r="AH827" s="1"/>
      <c r="AI827" s="485"/>
      <c r="AJ827" s="470"/>
      <c r="AK827" s="471"/>
      <c r="AL827" s="471"/>
      <c r="AM827" s="471"/>
      <c r="AN827" s="471"/>
      <c r="AO827" s="471"/>
      <c r="AP827" s="471"/>
      <c r="AQ827" s="471"/>
      <c r="AR827" s="471"/>
      <c r="AS827" s="471"/>
      <c r="AT827" s="471"/>
      <c r="AU827" s="471"/>
      <c r="AV827" s="471"/>
      <c r="AW827" s="472"/>
      <c r="AX827" s="500"/>
      <c r="BD827" s="78"/>
      <c r="BE827" s="78"/>
      <c r="BF827" s="78"/>
      <c r="BG827" s="78"/>
      <c r="BH827" s="78"/>
      <c r="BI827" s="78"/>
      <c r="BJ827" s="78"/>
      <c r="BK827" s="78"/>
      <c r="BL827" s="78"/>
      <c r="BM827" s="78"/>
      <c r="BN827" s="78"/>
      <c r="BO827" s="78"/>
      <c r="BP827" s="78"/>
      <c r="BQ827" s="78"/>
      <c r="BR827" s="78"/>
      <c r="BS827" s="1"/>
      <c r="BT827" s="1"/>
      <c r="BU827" s="1"/>
      <c r="BV827" s="1"/>
      <c r="BW827" s="78"/>
      <c r="BX827" s="78"/>
      <c r="BY827" s="78"/>
      <c r="BZ827" s="78"/>
      <c r="CA827" s="78"/>
      <c r="CB827" s="78"/>
      <c r="CC827" s="78"/>
      <c r="CD827" s="78"/>
      <c r="CE827" s="78"/>
      <c r="CF827" s="78"/>
      <c r="CG827" s="78"/>
      <c r="CH827" s="78"/>
      <c r="CI827" s="78"/>
    </row>
    <row r="828" spans="2:87" x14ac:dyDescent="0.3"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10"/>
      <c r="AE828" s="507"/>
      <c r="AF828" s="507"/>
      <c r="AG828" s="507"/>
      <c r="AH828" s="507"/>
      <c r="AI828" s="507"/>
      <c r="AJ828" s="500"/>
      <c r="AK828" s="500"/>
      <c r="AL828" s="500"/>
      <c r="AM828" s="500"/>
      <c r="AN828" s="500"/>
      <c r="AO828" s="500"/>
      <c r="AP828" s="500"/>
      <c r="AQ828" s="500"/>
      <c r="AR828" s="500"/>
      <c r="AS828" s="500"/>
      <c r="AT828" s="500"/>
      <c r="AU828" s="500"/>
      <c r="AV828" s="500"/>
      <c r="AW828" s="500"/>
      <c r="AX828" s="500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77"/>
      <c r="BX828" s="77"/>
      <c r="BY828" s="77"/>
      <c r="BZ828" s="77"/>
      <c r="CA828" s="109"/>
      <c r="CB828" s="1"/>
      <c r="CC828" s="1"/>
      <c r="CD828" s="1"/>
      <c r="CE828" s="1"/>
      <c r="CF828" s="1"/>
      <c r="CG828" s="1"/>
      <c r="CH828" s="1"/>
      <c r="CI828" s="1"/>
    </row>
    <row r="829" spans="2:87" x14ac:dyDescent="0.3">
      <c r="D829">
        <v>10</v>
      </c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10"/>
      <c r="AE829" s="10"/>
      <c r="AF829" s="10"/>
      <c r="AG829" s="10"/>
      <c r="AH829" s="10"/>
      <c r="AI829" s="10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77"/>
      <c r="BX829" s="77"/>
      <c r="BY829" s="77"/>
      <c r="BZ829" s="77"/>
      <c r="CA829" s="77"/>
      <c r="CB829" s="1"/>
      <c r="CC829" s="1"/>
      <c r="CD829" s="1"/>
      <c r="CE829" s="1"/>
      <c r="CF829" s="1"/>
      <c r="CG829" s="1"/>
      <c r="CH829" s="1"/>
      <c r="CI829" s="1"/>
    </row>
    <row r="830" spans="2:87" x14ac:dyDescent="0.3">
      <c r="D830" s="1">
        <v>77000000</v>
      </c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10"/>
      <c r="AE830" s="10"/>
      <c r="AF830" s="10"/>
      <c r="AG830" s="10"/>
      <c r="AH830" s="10"/>
      <c r="AI830" s="10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77"/>
      <c r="BX830" s="77"/>
      <c r="BY830" s="77"/>
      <c r="BZ830" s="77"/>
      <c r="CA830" s="77"/>
      <c r="CB830" s="1"/>
      <c r="CC830" s="1"/>
      <c r="CD830" s="1"/>
      <c r="CE830" s="1"/>
      <c r="CF830" s="1"/>
      <c r="CG830" s="1"/>
    </row>
    <row r="831" spans="2:87" x14ac:dyDescent="0.3">
      <c r="D831" s="57">
        <f>+D830/D833</f>
        <v>0.23262839879154079</v>
      </c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10"/>
      <c r="AE831" s="10"/>
      <c r="AF831" s="10"/>
      <c r="AG831" s="501"/>
      <c r="AH831" s="10"/>
      <c r="AI831" s="10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77"/>
      <c r="BX831" s="77"/>
      <c r="BY831" s="77"/>
      <c r="BZ831" s="77"/>
      <c r="CA831" s="77"/>
      <c r="CB831" s="1"/>
      <c r="CC831" s="1"/>
      <c r="CD831" s="1"/>
      <c r="CE831" s="1"/>
      <c r="CF831" s="1"/>
      <c r="CG831" s="1"/>
    </row>
    <row r="832" spans="2:87" x14ac:dyDescent="0.3"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10"/>
      <c r="AE832" s="10"/>
      <c r="AF832" s="507"/>
      <c r="AG832" s="526"/>
      <c r="AH832" s="507"/>
      <c r="AI832" s="507"/>
      <c r="AJ832" s="500"/>
      <c r="AK832" s="500"/>
      <c r="AL832" s="500"/>
      <c r="AM832" s="500"/>
      <c r="AN832" s="500"/>
      <c r="AO832" s="500"/>
      <c r="AP832" s="500"/>
      <c r="AQ832" s="500"/>
      <c r="AR832" s="500"/>
      <c r="AS832" s="500"/>
      <c r="AT832" s="500"/>
      <c r="AU832" s="500"/>
      <c r="AV832" s="500"/>
      <c r="AW832" s="500"/>
      <c r="AX832" s="500"/>
      <c r="AY832" s="500"/>
      <c r="AZ832" s="500"/>
      <c r="BA832" s="500"/>
      <c r="BB832" s="500"/>
      <c r="BC832" s="500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77"/>
      <c r="BX832" s="77"/>
      <c r="BY832" s="110"/>
      <c r="BZ832" s="77"/>
      <c r="CA832" s="77"/>
    </row>
    <row r="833" spans="2:79" x14ac:dyDescent="0.3">
      <c r="D833" s="1">
        <v>331000000</v>
      </c>
      <c r="H833">
        <v>0.13400000000000001</v>
      </c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10"/>
      <c r="AE833" s="10"/>
      <c r="AF833" s="507"/>
      <c r="AG833" s="527"/>
      <c r="AH833" s="507"/>
      <c r="AI833" s="507"/>
      <c r="AJ833" s="524"/>
      <c r="AK833" s="524"/>
      <c r="AL833" s="525"/>
      <c r="AM833" s="525"/>
      <c r="AN833" s="525"/>
      <c r="AO833" s="525"/>
      <c r="AP833" s="525"/>
      <c r="AQ833" s="525"/>
      <c r="AR833" s="525"/>
      <c r="AS833" s="525"/>
      <c r="AT833" s="525"/>
      <c r="AU833" s="525"/>
      <c r="AV833" s="525"/>
      <c r="AW833" s="525"/>
      <c r="AX833" s="525"/>
      <c r="AY833" s="525"/>
      <c r="AZ833" s="525"/>
      <c r="BA833" s="525"/>
      <c r="BB833" s="524"/>
      <c r="BC833" s="524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77"/>
      <c r="BX833" s="77"/>
      <c r="BY833" s="77"/>
      <c r="BZ833" s="77"/>
      <c r="CA833" s="77"/>
    </row>
    <row r="834" spans="2:79" x14ac:dyDescent="0.3">
      <c r="D834" s="1">
        <f>+D833*H833</f>
        <v>44354000</v>
      </c>
      <c r="H834" s="1">
        <f>+D834*0.001</f>
        <v>44354</v>
      </c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10"/>
      <c r="AE834" s="10"/>
      <c r="AF834" s="507"/>
      <c r="AG834" s="526"/>
      <c r="AH834" s="507"/>
      <c r="AI834" s="507"/>
      <c r="AJ834" s="524"/>
      <c r="AK834" s="524"/>
      <c r="AL834" s="138"/>
      <c r="AM834" s="138"/>
      <c r="AN834" s="138"/>
      <c r="AO834" s="138"/>
      <c r="AP834" s="138"/>
      <c r="AQ834" s="138"/>
      <c r="AR834" s="138"/>
      <c r="AS834" s="78"/>
      <c r="AT834" s="78"/>
      <c r="AU834" s="78"/>
      <c r="AV834" s="98"/>
      <c r="AW834" s="98"/>
      <c r="AX834" s="98"/>
      <c r="AY834" s="98"/>
      <c r="AZ834" s="524"/>
      <c r="BA834" s="524"/>
      <c r="BB834" s="530"/>
      <c r="BC834" s="524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77"/>
      <c r="BX834" s="77"/>
      <c r="BY834" s="77"/>
      <c r="BZ834" s="77"/>
      <c r="CA834" s="77"/>
    </row>
    <row r="835" spans="2:79" x14ac:dyDescent="0.3">
      <c r="D835" s="425">
        <v>7.1999999999999995E-2</v>
      </c>
      <c r="H835" s="1">
        <f>+AA204*H833</f>
        <v>28746.886000000002</v>
      </c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10"/>
      <c r="AE835" s="10"/>
      <c r="AF835" s="507"/>
      <c r="AG835" s="526">
        <v>44031</v>
      </c>
      <c r="AH835" s="507"/>
      <c r="AI835" s="507"/>
      <c r="AJ835" s="524"/>
      <c r="AK835" s="524"/>
      <c r="AL835" s="138"/>
      <c r="AM835" s="138"/>
      <c r="AN835" s="138"/>
      <c r="AO835" s="138"/>
      <c r="AP835" s="138"/>
      <c r="AQ835" s="138"/>
      <c r="AR835" s="138"/>
      <c r="AS835" s="138"/>
      <c r="AT835" s="98"/>
      <c r="AU835" s="78"/>
      <c r="AV835" s="98"/>
      <c r="AW835" s="98"/>
      <c r="AX835" s="98"/>
      <c r="AY835" s="98"/>
      <c r="AZ835" s="524"/>
      <c r="BA835" s="524"/>
      <c r="BB835" s="530"/>
      <c r="BC835" s="524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77"/>
      <c r="BX835" s="77"/>
      <c r="BY835" s="77"/>
      <c r="BZ835" s="77"/>
      <c r="CA835" s="77"/>
    </row>
    <row r="836" spans="2:79" x14ac:dyDescent="0.3"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10"/>
      <c r="AE836" s="10"/>
      <c r="AF836" s="507"/>
      <c r="AG836" s="526">
        <v>44038</v>
      </c>
      <c r="AH836" s="507"/>
      <c r="AI836" s="507"/>
      <c r="AJ836" s="524"/>
      <c r="AK836" s="524"/>
      <c r="AL836" s="78"/>
      <c r="AM836" s="78"/>
      <c r="AN836" s="139"/>
      <c r="AO836" s="139"/>
      <c r="AP836" s="139"/>
      <c r="AQ836" s="139"/>
      <c r="AR836" s="139"/>
      <c r="AS836" s="78"/>
      <c r="AT836" s="78"/>
      <c r="AU836" s="78"/>
      <c r="AV836" s="98"/>
      <c r="AW836" s="98"/>
      <c r="AX836" s="98"/>
      <c r="AY836" s="98"/>
      <c r="AZ836" s="524"/>
      <c r="BA836" s="524"/>
      <c r="BB836" s="530"/>
      <c r="BC836" s="524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77"/>
      <c r="BX836" s="77"/>
      <c r="BY836" s="77"/>
      <c r="BZ836" s="77"/>
      <c r="CA836" s="77"/>
    </row>
    <row r="837" spans="2:79" x14ac:dyDescent="0.3">
      <c r="D837" s="235">
        <v>4.2000000000000003E-2</v>
      </c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10"/>
      <c r="AE837" s="10"/>
      <c r="AF837" s="507"/>
      <c r="AG837" s="526">
        <v>44045</v>
      </c>
      <c r="AH837" s="507"/>
      <c r="AI837" s="507"/>
      <c r="AJ837" s="524"/>
      <c r="AK837" s="524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98"/>
      <c r="AW837" s="98"/>
      <c r="AX837" s="98"/>
      <c r="AY837" s="98"/>
      <c r="AZ837" s="524"/>
      <c r="BA837" s="524"/>
      <c r="BB837" s="530"/>
      <c r="BC837" s="524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2:79" x14ac:dyDescent="0.3">
      <c r="D838" s="531">
        <f>+D833*D835*D837</f>
        <v>1000944.0000000001</v>
      </c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10"/>
      <c r="AE838" s="10"/>
      <c r="AF838" s="507"/>
      <c r="AG838" s="526">
        <v>44052</v>
      </c>
      <c r="AH838" s="507"/>
      <c r="AI838" s="507"/>
      <c r="AJ838" s="524"/>
      <c r="AK838" s="524"/>
      <c r="AL838" s="78"/>
      <c r="AM838" s="78"/>
      <c r="AN838" s="139"/>
      <c r="AO838" s="139"/>
      <c r="AP838" s="139"/>
      <c r="AQ838" s="139"/>
      <c r="AR838" s="139"/>
      <c r="AS838" s="139"/>
      <c r="AT838" s="139"/>
      <c r="AU838" s="78"/>
      <c r="AV838" s="98"/>
      <c r="AW838" s="98"/>
      <c r="AX838" s="98"/>
      <c r="AY838" s="98"/>
      <c r="AZ838" s="524"/>
      <c r="BA838" s="524"/>
      <c r="BB838" s="530"/>
      <c r="BC838" s="524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2:79" x14ac:dyDescent="0.3"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10"/>
      <c r="AE839" s="10"/>
      <c r="AF839" s="507"/>
      <c r="AG839" s="526"/>
      <c r="AH839" s="507"/>
      <c r="AI839" s="507"/>
      <c r="AJ839" s="524"/>
      <c r="AK839" s="524"/>
      <c r="AL839" s="78"/>
      <c r="AM839" s="78"/>
      <c r="AN839" s="139"/>
      <c r="AO839" s="139"/>
      <c r="AP839" s="139"/>
      <c r="AQ839" s="139"/>
      <c r="AR839" s="139"/>
      <c r="AS839" s="139"/>
      <c r="AT839" s="139"/>
      <c r="AU839" s="78"/>
      <c r="AV839" s="98"/>
      <c r="AW839" s="98"/>
      <c r="AX839" s="98"/>
      <c r="AY839" s="98"/>
      <c r="AZ839" s="524"/>
      <c r="BA839" s="524"/>
      <c r="BB839" s="530"/>
      <c r="BC839" s="524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2:79" x14ac:dyDescent="0.3"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10"/>
      <c r="AE840" s="10"/>
      <c r="AF840" s="507"/>
      <c r="AG840" s="526"/>
      <c r="AH840" s="507"/>
      <c r="AI840" s="507"/>
      <c r="AJ840" s="524"/>
      <c r="AK840" s="524"/>
      <c r="AL840" s="78"/>
      <c r="AM840" s="78"/>
      <c r="AN840" s="139"/>
      <c r="AO840" s="139"/>
      <c r="AP840" s="139"/>
      <c r="AQ840" s="139"/>
      <c r="AR840" s="139"/>
      <c r="AS840" s="139"/>
      <c r="AT840" s="139"/>
      <c r="AU840" s="78"/>
      <c r="AV840" s="98"/>
      <c r="AW840" s="98"/>
      <c r="AX840" s="98"/>
      <c r="AY840" s="98"/>
      <c r="AZ840" s="524"/>
      <c r="BA840" s="524"/>
      <c r="BB840" s="530"/>
      <c r="BC840" s="524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2:79" x14ac:dyDescent="0.3"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10"/>
      <c r="AE841" s="10"/>
      <c r="AF841" s="507"/>
      <c r="AG841" s="528"/>
      <c r="AH841" s="507"/>
      <c r="AI841" s="507"/>
      <c r="AJ841" s="524"/>
      <c r="AK841" s="524"/>
      <c r="AL841" s="78"/>
      <c r="AM841" s="78"/>
      <c r="AN841" s="139"/>
      <c r="AO841" s="139"/>
      <c r="AP841" s="139"/>
      <c r="AQ841" s="139"/>
      <c r="AR841" s="139"/>
      <c r="AS841" s="139"/>
      <c r="AT841" s="139"/>
      <c r="AU841" s="78"/>
      <c r="AV841" s="98"/>
      <c r="AW841" s="98"/>
      <c r="AX841" s="98"/>
      <c r="AY841" s="98"/>
      <c r="AZ841" s="524"/>
      <c r="BA841" s="524"/>
      <c r="BB841" s="530"/>
      <c r="BC841" s="524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2:79" x14ac:dyDescent="0.3"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10"/>
      <c r="AE842" s="10"/>
      <c r="AF842" s="507"/>
      <c r="AG842" s="507"/>
      <c r="AH842" s="507"/>
      <c r="AI842" s="507"/>
      <c r="AJ842" s="524"/>
      <c r="AK842" s="524"/>
      <c r="AL842" s="78"/>
      <c r="AM842" s="78"/>
      <c r="AN842" s="139"/>
      <c r="AO842" s="139"/>
      <c r="AP842" s="139"/>
      <c r="AQ842" s="139"/>
      <c r="AR842" s="139"/>
      <c r="AS842" s="139"/>
      <c r="AT842" s="139"/>
      <c r="AU842" s="78"/>
      <c r="AV842" s="98"/>
      <c r="AW842" s="98"/>
      <c r="AX842" s="98"/>
      <c r="AY842" s="98"/>
      <c r="AZ842" s="524"/>
      <c r="BA842" s="524"/>
      <c r="BB842" s="530"/>
      <c r="BC842" s="524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2:79" x14ac:dyDescent="0.3"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10"/>
      <c r="AE843" s="10"/>
      <c r="AF843" s="507"/>
      <c r="AG843" s="507"/>
      <c r="AH843" s="507"/>
      <c r="AI843" s="507"/>
      <c r="AJ843" s="524"/>
      <c r="AK843" s="524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78"/>
      <c r="AW843" s="78"/>
      <c r="AX843" s="78"/>
      <c r="AY843" s="78"/>
      <c r="AZ843" s="524"/>
      <c r="BA843" s="530"/>
      <c r="BB843" s="530"/>
      <c r="BC843" s="524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2:79" x14ac:dyDescent="0.3">
      <c r="AD844" s="10"/>
      <c r="AE844" s="10"/>
      <c r="AF844" s="507"/>
      <c r="AG844" s="507"/>
      <c r="AH844" s="507"/>
      <c r="AI844" s="507"/>
      <c r="AJ844" s="524"/>
      <c r="AK844" s="524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78"/>
      <c r="AW844" s="78"/>
      <c r="AX844" s="78"/>
      <c r="AY844" s="78"/>
      <c r="AZ844" s="524"/>
      <c r="BA844" s="530"/>
      <c r="BB844" s="530"/>
      <c r="BC844" s="524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2:79" ht="15" thickBot="1" x14ac:dyDescent="0.35">
      <c r="B845" s="500"/>
      <c r="C845" s="500"/>
      <c r="D845" s="500"/>
      <c r="E845" s="500"/>
      <c r="F845" s="500"/>
      <c r="G845" s="500"/>
      <c r="H845" s="500"/>
      <c r="I845" s="500"/>
      <c r="J845" s="500"/>
      <c r="K845" s="500"/>
      <c r="L845" s="500"/>
      <c r="M845" s="500"/>
      <c r="N845" s="500"/>
      <c r="O845" s="500"/>
      <c r="P845" s="500"/>
      <c r="Q845" s="500"/>
      <c r="R845" s="500"/>
      <c r="S845" s="500"/>
      <c r="T845" s="500"/>
      <c r="U845" s="500"/>
      <c r="V845" s="500"/>
      <c r="AD845" s="10"/>
      <c r="AE845" s="10"/>
      <c r="AF845" s="507"/>
      <c r="AG845" s="507"/>
      <c r="AH845" s="507"/>
      <c r="AI845" s="507"/>
      <c r="AJ845" s="524"/>
      <c r="AK845" s="524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78"/>
      <c r="AW845" s="78"/>
      <c r="AX845" s="78"/>
      <c r="AY845" s="78"/>
      <c r="AZ845" s="524"/>
      <c r="BA845" s="530"/>
      <c r="BB845" s="530"/>
      <c r="BC845" s="524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2:79" x14ac:dyDescent="0.3">
      <c r="B846" s="500"/>
      <c r="C846" s="510"/>
      <c r="D846" s="357"/>
      <c r="E846" s="357"/>
      <c r="F846" s="357"/>
      <c r="G846" s="357"/>
      <c r="H846" s="357"/>
      <c r="I846" s="357"/>
      <c r="J846" s="357"/>
      <c r="K846" s="357"/>
      <c r="L846" s="357"/>
      <c r="M846" s="357"/>
      <c r="N846" s="357"/>
      <c r="O846" s="357"/>
      <c r="P846" s="511"/>
      <c r="V846" s="500"/>
      <c r="AD846" s="10"/>
      <c r="AE846" s="10"/>
      <c r="AF846" s="507"/>
      <c r="AG846" s="507"/>
      <c r="AH846" s="507"/>
      <c r="AI846" s="507"/>
      <c r="AJ846" s="524"/>
      <c r="AK846" s="524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78"/>
      <c r="AW846" s="78"/>
      <c r="AX846" s="78"/>
      <c r="AY846" s="78"/>
      <c r="AZ846" s="524"/>
      <c r="BA846" s="530"/>
      <c r="BB846" s="530"/>
      <c r="BC846" s="524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2:79" x14ac:dyDescent="0.3">
      <c r="B847" s="500"/>
      <c r="C847" s="512"/>
      <c r="D847" s="502" t="s">
        <v>149</v>
      </c>
      <c r="E847" s="387"/>
      <c r="F847" s="387"/>
      <c r="G847" s="387"/>
      <c r="H847" s="627" t="s">
        <v>20</v>
      </c>
      <c r="I847" s="627"/>
      <c r="J847" s="627"/>
      <c r="K847" s="387"/>
      <c r="L847" s="387"/>
      <c r="M847" s="387"/>
      <c r="N847" s="387"/>
      <c r="O847" s="387"/>
      <c r="P847" s="513"/>
      <c r="V847" s="500"/>
      <c r="AD847" s="10"/>
      <c r="AE847" s="10"/>
      <c r="AF847" s="507"/>
      <c r="AG847" s="507"/>
      <c r="AH847" s="507"/>
      <c r="AI847" s="507"/>
      <c r="AJ847" s="524"/>
      <c r="AK847" s="524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78"/>
      <c r="AW847" s="78"/>
      <c r="AX847" s="78"/>
      <c r="AY847" s="78"/>
      <c r="AZ847" s="524"/>
      <c r="BA847" s="530"/>
      <c r="BB847" s="530"/>
      <c r="BC847" s="524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2:79" x14ac:dyDescent="0.3">
      <c r="B848" s="500"/>
      <c r="C848" s="512"/>
      <c r="D848" s="514" t="s">
        <v>150</v>
      </c>
      <c r="E848" s="387"/>
      <c r="F848" s="387"/>
      <c r="G848" s="387"/>
      <c r="H848" s="515" t="s">
        <v>147</v>
      </c>
      <c r="I848" s="502"/>
      <c r="J848" s="516" t="s">
        <v>148</v>
      </c>
      <c r="K848" s="502"/>
      <c r="L848" s="502"/>
      <c r="M848" s="502"/>
      <c r="N848" s="502"/>
      <c r="O848" s="517" t="s">
        <v>3</v>
      </c>
      <c r="P848" s="513"/>
      <c r="V848" s="500"/>
      <c r="AD848" s="10"/>
      <c r="AE848" s="10"/>
      <c r="AF848" s="507"/>
      <c r="AG848" s="507"/>
      <c r="AH848" s="507"/>
      <c r="AI848" s="507"/>
      <c r="AJ848" s="524"/>
      <c r="AK848" s="524"/>
      <c r="AL848" s="529"/>
      <c r="AM848" s="529"/>
      <c r="AN848" s="529"/>
      <c r="AO848" s="529"/>
      <c r="AP848" s="529"/>
      <c r="AQ848" s="529"/>
      <c r="AR848" s="529"/>
      <c r="AS848" s="529"/>
      <c r="AT848" s="529"/>
      <c r="AU848" s="529"/>
      <c r="AV848" s="524"/>
      <c r="AW848" s="524"/>
      <c r="AX848" s="524"/>
      <c r="AY848" s="524"/>
      <c r="AZ848" s="524"/>
      <c r="BA848" s="530"/>
      <c r="BB848" s="530"/>
      <c r="BC848" s="524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2:79" x14ac:dyDescent="0.3">
      <c r="B849" s="500"/>
      <c r="C849" s="512"/>
      <c r="D849" s="503" t="s">
        <v>146</v>
      </c>
      <c r="E849" s="15"/>
      <c r="F849" s="15"/>
      <c r="G849" s="15"/>
      <c r="H849" s="518">
        <f>SUM(D133:D139)</f>
        <v>471981</v>
      </c>
      <c r="I849" s="15"/>
      <c r="J849" s="16">
        <f>+H849/7</f>
        <v>67425.857142857145</v>
      </c>
      <c r="K849" s="15"/>
      <c r="L849" s="15"/>
      <c r="M849" s="15"/>
      <c r="N849" s="15"/>
      <c r="O849" s="15"/>
      <c r="P849" s="513"/>
      <c r="V849" s="500"/>
      <c r="AD849" s="10"/>
      <c r="AE849" s="10"/>
      <c r="AF849" s="507"/>
      <c r="AG849" s="507"/>
      <c r="AH849" s="507"/>
      <c r="AI849" s="507"/>
      <c r="AJ849" s="524"/>
      <c r="AK849" s="524"/>
      <c r="AL849" s="529"/>
      <c r="AM849" s="529"/>
      <c r="AN849" s="529"/>
      <c r="AO849" s="529"/>
      <c r="AP849" s="529"/>
      <c r="AQ849" s="529"/>
      <c r="AR849" s="529"/>
      <c r="AS849" s="529"/>
      <c r="AT849" s="529"/>
      <c r="AU849" s="529"/>
      <c r="AV849" s="529"/>
      <c r="AW849" s="529"/>
      <c r="AX849" s="529"/>
      <c r="AY849" s="529"/>
      <c r="AZ849" s="524"/>
      <c r="BA849" s="524"/>
      <c r="BB849" s="530"/>
      <c r="BC849" s="524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2:79" x14ac:dyDescent="0.3">
      <c r="B850" s="500"/>
      <c r="C850" s="512"/>
      <c r="D850" s="503" t="s">
        <v>145</v>
      </c>
      <c r="E850" s="15"/>
      <c r="F850" s="15"/>
      <c r="G850" s="15"/>
      <c r="H850" s="16">
        <f>SUM(D140:D146)</f>
        <v>427527</v>
      </c>
      <c r="I850" s="15"/>
      <c r="J850" s="16">
        <f>+H850/7</f>
        <v>61075.285714285717</v>
      </c>
      <c r="K850" s="15"/>
      <c r="L850" s="15"/>
      <c r="M850" s="15"/>
      <c r="N850" s="15"/>
      <c r="O850" s="15"/>
      <c r="P850" s="513"/>
      <c r="V850" s="500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78"/>
      <c r="AU850" s="98"/>
      <c r="AV850" s="140"/>
      <c r="AW850" s="140"/>
      <c r="AX850" s="140"/>
      <c r="AY850" s="140"/>
      <c r="AZ850" s="98"/>
      <c r="BA850" s="98"/>
      <c r="BB850" s="98"/>
      <c r="BC850" s="98"/>
    </row>
    <row r="851" spans="2:79" x14ac:dyDescent="0.3">
      <c r="B851" s="506"/>
      <c r="C851" s="512"/>
      <c r="D851" s="503" t="s">
        <v>144</v>
      </c>
      <c r="E851" s="15"/>
      <c r="F851" s="15"/>
      <c r="G851" s="15"/>
      <c r="H851" s="16">
        <f>SUM(D147:D153)</f>
        <v>383516</v>
      </c>
      <c r="I851" s="15"/>
      <c r="J851" s="16">
        <f>+H851/7</f>
        <v>54788</v>
      </c>
      <c r="K851" s="15"/>
      <c r="L851" s="15"/>
      <c r="M851" s="15"/>
      <c r="N851" s="15"/>
      <c r="O851" s="518">
        <f>+H849-H851</f>
        <v>88465</v>
      </c>
      <c r="P851" s="513"/>
      <c r="V851" s="500"/>
      <c r="AA851">
        <f>+O851/7</f>
        <v>12637.857142857143</v>
      </c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78"/>
      <c r="AW851" s="78"/>
      <c r="AX851" s="78"/>
      <c r="AY851" s="78"/>
      <c r="AZ851" s="98"/>
      <c r="BA851" s="141"/>
      <c r="BB851" s="98"/>
      <c r="BC851" s="98"/>
    </row>
    <row r="852" spans="2:79" x14ac:dyDescent="0.3">
      <c r="B852" s="507"/>
      <c r="C852" s="512"/>
      <c r="D852" s="519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60">
        <f>+O851/H849</f>
        <v>0.18743339244588236</v>
      </c>
      <c r="P852" s="513"/>
      <c r="V852" s="500"/>
      <c r="X852" s="61"/>
      <c r="Y852" s="61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78">
        <v>480454</v>
      </c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</row>
    <row r="853" spans="2:79" ht="15" thickBot="1" x14ac:dyDescent="0.35">
      <c r="B853" s="507"/>
      <c r="C853" s="520"/>
      <c r="D853" s="521"/>
      <c r="E853" s="521"/>
      <c r="F853" s="521"/>
      <c r="G853" s="521"/>
      <c r="H853" s="521"/>
      <c r="I853" s="521"/>
      <c r="J853" s="522"/>
      <c r="K853" s="521"/>
      <c r="L853" s="521"/>
      <c r="M853" s="521"/>
      <c r="N853" s="521"/>
      <c r="O853" s="521"/>
      <c r="P853" s="523"/>
      <c r="V853" s="500"/>
      <c r="X853" s="61"/>
      <c r="Y853" s="61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140">
        <f>+N201</f>
        <v>290088</v>
      </c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</row>
    <row r="854" spans="2:79" x14ac:dyDescent="0.3">
      <c r="B854" s="507"/>
      <c r="C854" s="500"/>
      <c r="D854" s="508"/>
      <c r="E854" s="500"/>
      <c r="F854" s="500"/>
      <c r="G854" s="500"/>
      <c r="H854" s="509"/>
      <c r="I854" s="500"/>
      <c r="J854" s="500"/>
      <c r="K854" s="500"/>
      <c r="L854" s="500"/>
      <c r="M854" s="500"/>
      <c r="N854" s="500"/>
      <c r="O854" s="500"/>
      <c r="P854" s="500"/>
      <c r="Q854" s="500"/>
      <c r="R854" s="500"/>
      <c r="S854" s="500"/>
      <c r="T854" s="500"/>
      <c r="U854" s="500"/>
      <c r="V854" s="500"/>
      <c r="X854" s="61"/>
      <c r="Y854" s="61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140">
        <f>+AP852-AP853</f>
        <v>190366</v>
      </c>
      <c r="AQ854" s="98"/>
      <c r="AR854" s="98"/>
    </row>
    <row r="855" spans="2:79" x14ac:dyDescent="0.3">
      <c r="B855" s="1"/>
      <c r="D855" s="55"/>
      <c r="X855" s="61"/>
      <c r="Y855" s="61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84">
        <f>+AP854/AP852</f>
        <v>0.3962210742339537</v>
      </c>
      <c r="AQ855" s="98"/>
      <c r="AR855" s="98"/>
    </row>
    <row r="856" spans="2:79" x14ac:dyDescent="0.3">
      <c r="B856" s="55"/>
      <c r="D856" s="55"/>
      <c r="J856" s="56">
        <f>+J849-J851</f>
        <v>12637.857142857145</v>
      </c>
      <c r="X856" s="61"/>
      <c r="Y856" s="61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</row>
    <row r="857" spans="2:79" x14ac:dyDescent="0.3">
      <c r="B857" s="57"/>
      <c r="D857" s="55"/>
      <c r="X857" s="61"/>
      <c r="Y857" s="61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</row>
    <row r="858" spans="2:79" x14ac:dyDescent="0.3">
      <c r="B858" s="1"/>
      <c r="D858" s="55"/>
      <c r="X858" s="61"/>
      <c r="Y858" s="61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</row>
    <row r="859" spans="2:79" x14ac:dyDescent="0.3">
      <c r="B859" s="1"/>
      <c r="D859" s="55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</row>
    <row r="860" spans="2:79" x14ac:dyDescent="0.3">
      <c r="B860" s="1"/>
      <c r="D860" s="55"/>
      <c r="AT860" s="500"/>
      <c r="AU860" s="500"/>
      <c r="AV860" s="500"/>
      <c r="AW860" s="500"/>
      <c r="AX860" s="500"/>
      <c r="AY860" s="500"/>
      <c r="AZ860" s="500"/>
      <c r="BA860" s="500"/>
      <c r="BB860" s="500"/>
      <c r="BC860" s="500"/>
      <c r="BD860" s="500"/>
      <c r="BE860" s="500"/>
      <c r="BF860" s="500"/>
      <c r="BG860" s="500"/>
      <c r="BH860" s="500"/>
      <c r="BI860" s="500"/>
    </row>
    <row r="861" spans="2:79" ht="15.6" x14ac:dyDescent="0.3">
      <c r="B861" s="1"/>
      <c r="D861" s="55"/>
      <c r="AT861" s="500"/>
      <c r="AU861" s="533"/>
      <c r="AV861" s="534"/>
      <c r="AW861" s="534"/>
      <c r="AX861" s="534"/>
      <c r="AY861" s="534"/>
      <c r="AZ861" s="534"/>
      <c r="BA861" s="534"/>
      <c r="BB861" s="534"/>
      <c r="BC861" s="534"/>
      <c r="BD861" s="534"/>
      <c r="BE861" s="534" t="s">
        <v>156</v>
      </c>
      <c r="BF861" s="534"/>
      <c r="BG861" s="534" t="s">
        <v>2</v>
      </c>
      <c r="BH861" s="533"/>
      <c r="BI861" s="500"/>
    </row>
    <row r="862" spans="2:79" ht="16.2" thickBot="1" x14ac:dyDescent="0.35">
      <c r="B862" s="57" t="e">
        <f>+B861/B860</f>
        <v>#DIV/0!</v>
      </c>
      <c r="D862" s="55"/>
      <c r="AT862" s="500"/>
      <c r="AU862" s="533"/>
      <c r="AV862" s="634" t="s">
        <v>155</v>
      </c>
      <c r="AW862" s="634"/>
      <c r="AX862" s="634"/>
      <c r="AY862" s="534"/>
      <c r="AZ862" s="534"/>
      <c r="BA862" s="535" t="s">
        <v>20</v>
      </c>
      <c r="BB862" s="534"/>
      <c r="BC862" s="535" t="s">
        <v>3</v>
      </c>
      <c r="BD862" s="534"/>
      <c r="BE862" s="535" t="s">
        <v>65</v>
      </c>
      <c r="BF862" s="534"/>
      <c r="BG862" s="535" t="s">
        <v>65</v>
      </c>
      <c r="BH862" s="533"/>
      <c r="BI862" s="500"/>
    </row>
    <row r="863" spans="2:79" ht="21" x14ac:dyDescent="0.4">
      <c r="B863" s="1"/>
      <c r="D863" s="55"/>
      <c r="AT863" s="500"/>
      <c r="AU863" s="533"/>
      <c r="AV863" s="536" t="s">
        <v>143</v>
      </c>
      <c r="AW863" s="533"/>
      <c r="AX863" s="537"/>
      <c r="AY863" s="533"/>
      <c r="AZ863" s="533"/>
      <c r="BA863" s="538">
        <f>+N143</f>
        <v>1970617</v>
      </c>
      <c r="BB863" s="537"/>
      <c r="BC863" s="537"/>
      <c r="BD863" s="537"/>
      <c r="BE863" s="537"/>
      <c r="BF863" s="537"/>
      <c r="BG863" s="537"/>
      <c r="BH863" s="533"/>
      <c r="BI863" s="500"/>
    </row>
    <row r="864" spans="2:79" ht="21" x14ac:dyDescent="0.4">
      <c r="B864" s="1"/>
      <c r="D864" s="55"/>
      <c r="AT864" s="500"/>
      <c r="AU864" s="533"/>
      <c r="AV864" s="536" t="s">
        <v>151</v>
      </c>
      <c r="AW864" s="533"/>
      <c r="AX864" s="537"/>
      <c r="AY864" s="533"/>
      <c r="AZ864" s="533"/>
      <c r="BA864" s="538">
        <f>+N174</f>
        <v>1493931</v>
      </c>
      <c r="BB864" s="537"/>
      <c r="BC864" s="538">
        <f>+BA864-BA863</f>
        <v>-476686</v>
      </c>
      <c r="BD864" s="537"/>
      <c r="BE864" s="539">
        <f>+BC864/BA863</f>
        <v>-0.24189682723735764</v>
      </c>
      <c r="BF864" s="537"/>
      <c r="BG864" s="537"/>
      <c r="BH864" s="533"/>
      <c r="BI864" s="500"/>
    </row>
    <row r="865" spans="2:61" ht="21" x14ac:dyDescent="0.4">
      <c r="B865" s="1">
        <f>+B861*50</f>
        <v>0</v>
      </c>
      <c r="D865" s="55"/>
      <c r="AT865" s="500"/>
      <c r="AU865" s="533"/>
      <c r="AV865" s="536" t="s">
        <v>152</v>
      </c>
      <c r="AW865" s="533"/>
      <c r="AX865" s="537"/>
      <c r="AY865" s="533"/>
      <c r="AZ865" s="533"/>
      <c r="BA865" s="538">
        <f>+N204</f>
        <v>1202331</v>
      </c>
      <c r="BB865" s="537"/>
      <c r="BC865" s="538">
        <f>+BA865-BA864</f>
        <v>-291600</v>
      </c>
      <c r="BD865" s="537"/>
      <c r="BE865" s="539">
        <f>+BC865/BA864</f>
        <v>-0.19518973767864781</v>
      </c>
      <c r="BF865" s="537"/>
      <c r="BG865" s="537"/>
      <c r="BH865" s="533"/>
      <c r="BI865" s="500"/>
    </row>
    <row r="866" spans="2:61" ht="21" x14ac:dyDescent="0.4">
      <c r="B866" s="1"/>
      <c r="D866" s="55"/>
      <c r="AT866" s="500"/>
      <c r="AU866" s="533"/>
      <c r="AV866" s="536" t="s">
        <v>153</v>
      </c>
      <c r="AW866" s="533"/>
      <c r="AX866" s="537"/>
      <c r="AY866" s="533"/>
      <c r="AZ866" s="540" t="s">
        <v>26</v>
      </c>
      <c r="BA866" s="538">
        <f>+N218</f>
        <v>371489</v>
      </c>
      <c r="BB866" s="537"/>
      <c r="BC866" s="538">
        <f>+BA866-BA865</f>
        <v>-830842</v>
      </c>
      <c r="BD866" s="537"/>
      <c r="BE866" s="539">
        <f>+BC866/BA865</f>
        <v>-0.69102601529861574</v>
      </c>
      <c r="BF866" s="537"/>
      <c r="BG866" s="539">
        <f>+(BA866-BA863)/BA863</f>
        <v>-0.81148594577231392</v>
      </c>
      <c r="BH866" s="533"/>
      <c r="BI866" s="500"/>
    </row>
    <row r="867" spans="2:61" x14ac:dyDescent="0.3">
      <c r="B867" s="1"/>
      <c r="D867" s="55"/>
      <c r="AT867" s="500"/>
      <c r="AU867" s="533"/>
      <c r="AV867" s="533"/>
      <c r="AW867" s="533"/>
      <c r="AX867" s="533"/>
      <c r="AY867" s="533"/>
      <c r="AZ867" s="533"/>
      <c r="BA867" s="533"/>
      <c r="BB867" s="533"/>
      <c r="BC867" s="533"/>
      <c r="BD867" s="533"/>
      <c r="BE867" s="533"/>
      <c r="BF867" s="533"/>
      <c r="BG867" s="533"/>
      <c r="BH867" s="533"/>
      <c r="BI867" s="500"/>
    </row>
    <row r="868" spans="2:61" ht="16.2" x14ac:dyDescent="0.3">
      <c r="B868" s="1"/>
      <c r="D868" s="55"/>
      <c r="AT868" s="500"/>
      <c r="AU868" s="533"/>
      <c r="AV868" s="533"/>
      <c r="AW868" s="533"/>
      <c r="AX868" s="541" t="s">
        <v>26</v>
      </c>
      <c r="AY868" s="533"/>
      <c r="AZ868" s="542" t="s">
        <v>154</v>
      </c>
      <c r="BA868" s="533"/>
      <c r="BB868" s="533"/>
      <c r="BC868" s="533"/>
      <c r="BD868" s="533"/>
      <c r="BE868" s="533"/>
      <c r="BF868" s="533"/>
      <c r="BG868" s="533"/>
      <c r="BH868" s="533"/>
      <c r="BI868" s="500"/>
    </row>
    <row r="869" spans="2:61" x14ac:dyDescent="0.3">
      <c r="B869" s="1"/>
      <c r="D869" s="55"/>
      <c r="AT869" s="500"/>
      <c r="AU869" s="533"/>
      <c r="AV869" s="533"/>
      <c r="AW869" s="533"/>
      <c r="AX869" s="533"/>
      <c r="AY869" s="533"/>
      <c r="AZ869" s="533"/>
      <c r="BA869" s="533"/>
      <c r="BB869" s="533"/>
      <c r="BC869" s="533"/>
      <c r="BD869" s="533"/>
      <c r="BE869" s="533"/>
      <c r="BF869" s="533"/>
      <c r="BG869" s="533"/>
      <c r="BH869" s="533"/>
      <c r="BI869" s="500"/>
    </row>
    <row r="870" spans="2:61" x14ac:dyDescent="0.3">
      <c r="B870" s="1"/>
      <c r="D870" s="55"/>
      <c r="AT870" s="532"/>
      <c r="AU870" s="532"/>
      <c r="AV870" s="532"/>
      <c r="AW870" s="532"/>
      <c r="AX870" s="532"/>
      <c r="AY870" s="532"/>
      <c r="AZ870" s="532"/>
      <c r="BA870" s="532"/>
      <c r="BB870" s="532"/>
      <c r="BC870" s="532"/>
      <c r="BD870" s="532"/>
      <c r="BE870" s="532"/>
      <c r="BF870" s="532"/>
      <c r="BG870" s="532"/>
      <c r="BH870" s="532"/>
      <c r="BI870" s="532"/>
    </row>
    <row r="871" spans="2:61" x14ac:dyDescent="0.3">
      <c r="B871" s="1"/>
      <c r="D871" s="55"/>
    </row>
    <row r="872" spans="2:61" x14ac:dyDescent="0.3">
      <c r="B872" s="1"/>
      <c r="D872" s="55"/>
      <c r="AS872" s="61"/>
      <c r="AT872" s="500"/>
      <c r="AU872" s="500"/>
      <c r="AV872" s="500"/>
      <c r="AW872" s="500"/>
      <c r="AX872" s="500"/>
      <c r="AY872" s="500"/>
      <c r="AZ872" s="500"/>
      <c r="BA872" s="500"/>
      <c r="BB872" s="500"/>
      <c r="BC872" s="500"/>
      <c r="BD872" s="500"/>
      <c r="BE872" s="500"/>
      <c r="BF872" s="500"/>
      <c r="BG872" s="500"/>
      <c r="BH872" s="500"/>
      <c r="BI872" s="500"/>
    </row>
    <row r="873" spans="2:61" x14ac:dyDescent="0.3">
      <c r="B873" s="1"/>
      <c r="D873" s="55"/>
      <c r="AT873" s="500"/>
      <c r="AU873" s="550"/>
      <c r="AV873" s="550"/>
      <c r="AW873" s="550"/>
      <c r="AX873" s="550"/>
      <c r="AY873" s="550"/>
      <c r="AZ873" s="550"/>
      <c r="BA873" s="550"/>
      <c r="BB873" s="550"/>
      <c r="BC873" s="550"/>
      <c r="BD873" s="550"/>
      <c r="BE873" s="550"/>
      <c r="BF873" s="550"/>
      <c r="BG873" s="550"/>
      <c r="BH873" s="550"/>
      <c r="BI873" s="500"/>
    </row>
    <row r="874" spans="2:61" ht="15" thickBot="1" x14ac:dyDescent="0.35">
      <c r="B874" s="1"/>
      <c r="D874" s="55"/>
      <c r="AT874" s="500"/>
      <c r="AU874" s="550"/>
      <c r="AV874" s="610" t="s">
        <v>160</v>
      </c>
      <c r="AW874" s="610"/>
      <c r="AX874" s="610"/>
      <c r="AY874" s="551"/>
      <c r="AZ874" s="551"/>
      <c r="BA874" s="552" t="s">
        <v>23</v>
      </c>
      <c r="BB874" s="553"/>
      <c r="BC874" s="552" t="s">
        <v>3</v>
      </c>
      <c r="BD874" s="553"/>
      <c r="BE874" s="552" t="s">
        <v>20</v>
      </c>
      <c r="BF874" s="553"/>
      <c r="BG874" s="552" t="s">
        <v>21</v>
      </c>
      <c r="BH874" s="550"/>
      <c r="BI874" s="500"/>
    </row>
    <row r="875" spans="2:61" x14ac:dyDescent="0.3">
      <c r="B875" s="1"/>
      <c r="AT875" s="500"/>
      <c r="AU875" s="550"/>
      <c r="AV875" s="551" t="s">
        <v>143</v>
      </c>
      <c r="AW875" s="551"/>
      <c r="AX875" s="551"/>
      <c r="AY875" s="551"/>
      <c r="AZ875" s="551"/>
      <c r="BA875" s="554">
        <f>+BK275</f>
        <v>13351981</v>
      </c>
      <c r="BB875" s="551"/>
      <c r="BC875" s="551"/>
      <c r="BD875" s="551"/>
      <c r="BE875" s="555">
        <f>+N143</f>
        <v>1970617</v>
      </c>
      <c r="BF875" s="551"/>
      <c r="BG875" s="556">
        <f>+BE875/BA875</f>
        <v>0.14758985951223269</v>
      </c>
      <c r="BH875" s="550"/>
      <c r="BI875" s="500"/>
    </row>
    <row r="876" spans="2:61" x14ac:dyDescent="0.3">
      <c r="B876" s="1"/>
      <c r="AT876" s="500"/>
      <c r="AU876" s="550"/>
      <c r="AV876" s="551"/>
      <c r="AW876" s="551"/>
      <c r="AX876" s="551"/>
      <c r="AY876" s="551"/>
      <c r="AZ876" s="551"/>
      <c r="BA876" s="554"/>
      <c r="BB876" s="551"/>
      <c r="BC876" s="551"/>
      <c r="BD876" s="551"/>
      <c r="BE876" s="551"/>
      <c r="BF876" s="551"/>
      <c r="BG876" s="556"/>
      <c r="BH876" s="550"/>
      <c r="BI876" s="500"/>
    </row>
    <row r="877" spans="2:61" x14ac:dyDescent="0.3">
      <c r="B877" s="1"/>
      <c r="AT877" s="500"/>
      <c r="AU877" s="550"/>
      <c r="AV877" s="551" t="s">
        <v>159</v>
      </c>
      <c r="AW877" s="551"/>
      <c r="AX877" s="551"/>
      <c r="AY877" s="551"/>
      <c r="AZ877" s="551"/>
      <c r="BA877" s="554">
        <v>52440389</v>
      </c>
      <c r="BB877" s="551"/>
      <c r="BC877" s="556">
        <f>+(BA877-BA875)/BA875</f>
        <v>2.9275362210296736</v>
      </c>
      <c r="BD877" s="551"/>
      <c r="BE877" s="555">
        <f>+N273</f>
        <v>1462688</v>
      </c>
      <c r="BF877" s="551"/>
      <c r="BG877" s="556">
        <f>+BE877/BA877</f>
        <v>2.7892394162064665E-2</v>
      </c>
      <c r="BH877" s="550"/>
      <c r="BI877" s="500"/>
    </row>
    <row r="878" spans="2:61" x14ac:dyDescent="0.3">
      <c r="B878" s="1"/>
      <c r="AT878" s="500"/>
      <c r="AU878" s="550"/>
      <c r="AV878" s="551"/>
      <c r="AW878" s="551"/>
      <c r="AX878" s="551"/>
      <c r="AY878" s="551"/>
      <c r="AZ878" s="551"/>
      <c r="BA878" s="554"/>
      <c r="BB878" s="551"/>
      <c r="BC878" s="551"/>
      <c r="BD878" s="551"/>
      <c r="BE878" s="551"/>
      <c r="BF878" s="551"/>
      <c r="BG878" s="551"/>
      <c r="BH878" s="550"/>
      <c r="BI878" s="500"/>
    </row>
    <row r="879" spans="2:61" x14ac:dyDescent="0.3">
      <c r="B879" s="1"/>
      <c r="AT879" s="500"/>
      <c r="AU879" s="550"/>
      <c r="AV879" s="631" t="s">
        <v>105</v>
      </c>
      <c r="AW879" s="631"/>
      <c r="AX879" s="631"/>
      <c r="AY879" s="631"/>
      <c r="AZ879" s="551"/>
      <c r="BA879" s="555">
        <f>+BA877-BA875</f>
        <v>39088408</v>
      </c>
      <c r="BB879" s="551"/>
      <c r="BC879" s="551"/>
      <c r="BD879" s="551"/>
      <c r="BE879" s="555">
        <f>+BE877-BE875</f>
        <v>-507929</v>
      </c>
      <c r="BF879" s="551"/>
      <c r="BG879" s="558"/>
      <c r="BH879" s="550"/>
      <c r="BI879" s="500"/>
    </row>
    <row r="880" spans="2:61" x14ac:dyDescent="0.3">
      <c r="B880" s="1"/>
      <c r="AT880" s="500"/>
      <c r="AU880" s="550"/>
      <c r="AV880" s="550"/>
      <c r="AW880" s="550"/>
      <c r="AX880" s="550"/>
      <c r="AY880" s="550"/>
      <c r="AZ880" s="550"/>
      <c r="BA880" s="550"/>
      <c r="BB880" s="550"/>
      <c r="BC880" s="550"/>
      <c r="BD880" s="550"/>
      <c r="BE880" s="550"/>
      <c r="BF880" s="550"/>
      <c r="BG880" s="550"/>
      <c r="BH880" s="550"/>
      <c r="BI880" s="500"/>
    </row>
    <row r="881" spans="2:68" x14ac:dyDescent="0.3">
      <c r="B881" s="1"/>
      <c r="AT881" s="500"/>
      <c r="AU881" s="500"/>
      <c r="AV881" s="500"/>
      <c r="AW881" s="500"/>
      <c r="AX881" s="500"/>
      <c r="AY881" s="500"/>
      <c r="AZ881" s="500"/>
      <c r="BA881" s="500"/>
      <c r="BB881" s="500"/>
      <c r="BC881" s="500"/>
      <c r="BD881" s="500"/>
      <c r="BE881" s="557"/>
      <c r="BF881" s="500"/>
      <c r="BG881" s="507"/>
      <c r="BH881" s="500"/>
      <c r="BI881" s="500"/>
    </row>
    <row r="882" spans="2:68" x14ac:dyDescent="0.3">
      <c r="B882" s="1"/>
    </row>
    <row r="883" spans="2:68" x14ac:dyDescent="0.3">
      <c r="B883" s="1"/>
    </row>
    <row r="884" spans="2:68" x14ac:dyDescent="0.3">
      <c r="B884" s="1"/>
      <c r="H884" s="1">
        <v>4000000</v>
      </c>
      <c r="AR884" s="500"/>
      <c r="AS884" s="500"/>
      <c r="AT884" s="500"/>
      <c r="AU884" s="500"/>
      <c r="AV884" s="500"/>
      <c r="AW884" s="500"/>
      <c r="AX884" s="500"/>
      <c r="AY884" s="500"/>
      <c r="AZ884" s="500"/>
      <c r="BA884" s="500"/>
      <c r="BB884" s="500"/>
      <c r="BC884" s="500"/>
      <c r="BD884" s="500"/>
      <c r="BE884" s="500"/>
      <c r="BF884" s="500"/>
      <c r="BG884" s="500"/>
      <c r="BH884" s="500"/>
      <c r="BI884" s="500"/>
    </row>
    <row r="885" spans="2:68" ht="15.6" x14ac:dyDescent="0.3">
      <c r="B885" s="1"/>
      <c r="H885" s="1"/>
      <c r="AR885" s="500"/>
      <c r="AS885" s="626" t="s">
        <v>170</v>
      </c>
      <c r="AT885" s="626"/>
      <c r="AU885" s="626"/>
      <c r="AV885" s="626"/>
      <c r="AW885" s="626"/>
      <c r="AX885" s="626"/>
      <c r="AY885" s="626"/>
      <c r="AZ885" s="626"/>
      <c r="BA885" s="626"/>
      <c r="BB885" s="626"/>
      <c r="BC885" s="626"/>
      <c r="BD885" s="626"/>
      <c r="BE885" s="626"/>
      <c r="BF885" s="626"/>
      <c r="BG885" s="626"/>
      <c r="BH885" s="626"/>
      <c r="BI885" s="500"/>
    </row>
    <row r="886" spans="2:68" x14ac:dyDescent="0.3">
      <c r="H886" s="1">
        <f>+H884/7</f>
        <v>571428.57142857148</v>
      </c>
      <c r="AR886" s="500"/>
      <c r="AS886" s="533"/>
      <c r="AT886" s="561"/>
      <c r="AU886" s="561"/>
      <c r="AV886" s="561"/>
      <c r="AW886" s="561"/>
      <c r="AX886" s="561"/>
      <c r="AY886" s="561"/>
      <c r="AZ886" s="561"/>
      <c r="BA886" s="561"/>
      <c r="BB886" s="561"/>
      <c r="BC886" s="561"/>
      <c r="BD886" s="561"/>
      <c r="BE886" s="632" t="s">
        <v>166</v>
      </c>
      <c r="BF886" s="561"/>
      <c r="BG886" s="638" t="s">
        <v>167</v>
      </c>
      <c r="BH886" s="533"/>
      <c r="BI886" s="500"/>
    </row>
    <row r="887" spans="2:68" x14ac:dyDescent="0.3">
      <c r="AR887" s="500"/>
      <c r="AS887" s="533"/>
      <c r="AT887" s="608" t="s">
        <v>19</v>
      </c>
      <c r="AU887" s="608"/>
      <c r="AV887" s="608"/>
      <c r="AW887" s="608"/>
      <c r="AX887" s="608"/>
      <c r="AY887" s="608"/>
      <c r="AZ887" s="561"/>
      <c r="BA887" s="560" t="s">
        <v>20</v>
      </c>
      <c r="BB887" s="561"/>
      <c r="BC887" s="560" t="s">
        <v>165</v>
      </c>
      <c r="BD887" s="561"/>
      <c r="BE887" s="633"/>
      <c r="BF887" s="561"/>
      <c r="BG887" s="636"/>
      <c r="BH887" s="533"/>
      <c r="BI887" s="500"/>
    </row>
    <row r="888" spans="2:68" x14ac:dyDescent="0.3">
      <c r="H888" t="s">
        <v>168</v>
      </c>
      <c r="J888">
        <v>28</v>
      </c>
      <c r="N888" s="1">
        <f>+H886*J888</f>
        <v>16000000.000000002</v>
      </c>
      <c r="AR888" s="500"/>
      <c r="AS888" s="533"/>
      <c r="AT888" s="628" t="s">
        <v>162</v>
      </c>
      <c r="AU888" s="628"/>
      <c r="AV888" s="628"/>
      <c r="AW888" s="628"/>
      <c r="AX888" s="628"/>
      <c r="AY888" s="561"/>
      <c r="AZ888" s="561"/>
      <c r="BA888" s="562">
        <f>+H174</f>
        <v>6826001</v>
      </c>
      <c r="BB888" s="561"/>
      <c r="BC888" s="561">
        <v>10</v>
      </c>
      <c r="BD888" s="561"/>
      <c r="BE888" s="563">
        <f>+BA888*BC888</f>
        <v>68260010</v>
      </c>
      <c r="BF888" s="561"/>
      <c r="BG888" s="561"/>
      <c r="BH888" s="533"/>
      <c r="BI888" s="500"/>
      <c r="BP888" s="56">
        <f>+BE888-BA888</f>
        <v>61434009</v>
      </c>
    </row>
    <row r="889" spans="2:68" x14ac:dyDescent="0.3">
      <c r="D889" s="56">
        <f>+N888+N889</f>
        <v>33714285.714285716</v>
      </c>
      <c r="H889" t="s">
        <v>169</v>
      </c>
      <c r="J889">
        <v>31</v>
      </c>
      <c r="N889" s="1">
        <f>+J889*H$886</f>
        <v>17714285.714285716</v>
      </c>
      <c r="AR889" s="500"/>
      <c r="AS889" s="533"/>
      <c r="AT889" s="628" t="s">
        <v>171</v>
      </c>
      <c r="AU889" s="628"/>
      <c r="AV889" s="628"/>
      <c r="AW889" s="628"/>
      <c r="AX889" s="628"/>
      <c r="AY889" s="561"/>
      <c r="AZ889" s="561"/>
      <c r="BA889" s="562">
        <f>+BA901-BA888</f>
        <v>3109228</v>
      </c>
      <c r="BB889" s="561"/>
      <c r="BC889" s="561">
        <v>5</v>
      </c>
      <c r="BD889" s="561"/>
      <c r="BE889" s="563">
        <f>+BA889*BC889</f>
        <v>15546140</v>
      </c>
      <c r="BF889" s="561"/>
      <c r="BG889" s="561"/>
      <c r="BH889" s="533"/>
      <c r="BI889" s="500"/>
      <c r="BP889" s="56">
        <f>+BE889-BA889</f>
        <v>12436912</v>
      </c>
    </row>
    <row r="890" spans="2:68" x14ac:dyDescent="0.3">
      <c r="D890" s="56">
        <f>+D889+N890</f>
        <v>50857142.857142866</v>
      </c>
      <c r="H890" t="s">
        <v>138</v>
      </c>
      <c r="J890">
        <v>30</v>
      </c>
      <c r="N890" s="1">
        <f>+J890*H$886</f>
        <v>17142857.142857146</v>
      </c>
      <c r="AR890" s="500"/>
      <c r="AS890" s="533"/>
      <c r="AT890" s="628" t="s">
        <v>163</v>
      </c>
      <c r="AU890" s="628"/>
      <c r="AV890" s="628"/>
      <c r="AW890" s="628"/>
      <c r="AX890" s="628"/>
      <c r="AY890" s="628"/>
      <c r="AZ890" s="628"/>
      <c r="BA890" s="562">
        <f>+BA903-BA901</f>
        <v>16784558</v>
      </c>
      <c r="BB890" s="561"/>
      <c r="BC890" s="561">
        <v>1</v>
      </c>
      <c r="BD890" s="561"/>
      <c r="BE890" s="563">
        <f>+BC890*BA890</f>
        <v>16784558</v>
      </c>
      <c r="BF890" s="561"/>
      <c r="BG890" s="561"/>
      <c r="BH890" s="533"/>
      <c r="BI890" s="500"/>
      <c r="BP890" s="56">
        <f>+BE890-BA890</f>
        <v>0</v>
      </c>
    </row>
    <row r="891" spans="2:68" x14ac:dyDescent="0.3">
      <c r="D891" s="56">
        <f>+D890+N891</f>
        <v>68571428.571428582</v>
      </c>
      <c r="H891" t="s">
        <v>139</v>
      </c>
      <c r="J891">
        <v>31</v>
      </c>
      <c r="N891" s="1">
        <f>+J891*H$886</f>
        <v>17714285.714285716</v>
      </c>
      <c r="AR891" s="500"/>
      <c r="AS891" s="533"/>
      <c r="AT891" s="569" t="s">
        <v>183</v>
      </c>
      <c r="AU891" s="561"/>
      <c r="AV891" s="561"/>
      <c r="AW891" s="561"/>
      <c r="AX891" s="561"/>
      <c r="AY891" s="561"/>
      <c r="AZ891" s="561"/>
      <c r="BA891" s="562">
        <f>SUM(D328:D386)</f>
        <v>4197929</v>
      </c>
      <c r="BB891" s="561"/>
      <c r="BC891" s="561">
        <v>1</v>
      </c>
      <c r="BD891" s="561"/>
      <c r="BE891" s="563">
        <f>+BC891*BA891</f>
        <v>4197929</v>
      </c>
      <c r="BF891" s="561"/>
      <c r="BG891" s="561"/>
      <c r="BH891" s="533"/>
      <c r="BI891" s="500"/>
      <c r="BP891" s="56">
        <f>+BE891-BA891</f>
        <v>0</v>
      </c>
    </row>
    <row r="892" spans="2:68" x14ac:dyDescent="0.3">
      <c r="D892" s="56"/>
      <c r="N892" s="1"/>
      <c r="AR892" s="500"/>
      <c r="AS892" s="533"/>
      <c r="AT892" s="569" t="s">
        <v>188</v>
      </c>
      <c r="AU892" s="561"/>
      <c r="AV892" s="561"/>
      <c r="AW892" s="561"/>
      <c r="AX892" s="561"/>
      <c r="AY892" s="561"/>
      <c r="AZ892" s="561"/>
      <c r="BA892" s="562">
        <f>SUM(D387:D509)</f>
        <v>4225210</v>
      </c>
      <c r="BB892" s="561"/>
      <c r="BC892" s="561">
        <v>1</v>
      </c>
      <c r="BD892" s="561"/>
      <c r="BE892" s="563">
        <f>+BC892*BA892</f>
        <v>4225210</v>
      </c>
      <c r="BF892" s="561"/>
      <c r="BG892" s="561"/>
      <c r="BH892" s="533"/>
      <c r="BI892" s="500"/>
      <c r="BP892" s="56"/>
    </row>
    <row r="893" spans="2:68" x14ac:dyDescent="0.3">
      <c r="AR893" s="500"/>
      <c r="AS893" s="533"/>
      <c r="AT893" s="628" t="s">
        <v>189</v>
      </c>
      <c r="AU893" s="628"/>
      <c r="AV893" s="628"/>
      <c r="AW893" s="628"/>
      <c r="AX893" s="628"/>
      <c r="AY893" s="628"/>
      <c r="AZ893" s="628"/>
      <c r="BA893" s="585">
        <f>SUM(D510:D635)</f>
        <v>11511436</v>
      </c>
      <c r="BB893" s="561"/>
      <c r="BC893" s="561"/>
      <c r="BD893" s="561"/>
      <c r="BE893" s="563"/>
      <c r="BF893" s="561"/>
      <c r="BG893" s="561"/>
      <c r="BH893" s="533"/>
      <c r="BI893" s="500"/>
      <c r="BP893" s="56">
        <f>+BA891-BA892</f>
        <v>-27281</v>
      </c>
    </row>
    <row r="894" spans="2:68" ht="15" thickBot="1" x14ac:dyDescent="0.35">
      <c r="D894" s="56">
        <f>+BE894+D891</f>
        <v>177585275.5714286</v>
      </c>
      <c r="H894" s="59">
        <f>+D894/320000000</f>
        <v>0.55495398616071434</v>
      </c>
      <c r="AR894" s="500"/>
      <c r="AS894" s="533"/>
      <c r="AT894" s="561"/>
      <c r="AU894" s="561"/>
      <c r="AV894" s="561"/>
      <c r="AW894" s="561"/>
      <c r="AX894" s="561"/>
      <c r="AY894" s="561"/>
      <c r="AZ894" s="561"/>
      <c r="BA894" s="564">
        <f>SUM(BA888:BA893)</f>
        <v>46654362</v>
      </c>
      <c r="BB894" s="561"/>
      <c r="BC894" s="561"/>
      <c r="BD894" s="561"/>
      <c r="BE894" s="564">
        <f>SUM(BE888:BE893)</f>
        <v>109013847</v>
      </c>
      <c r="BF894" s="561"/>
      <c r="BG894" s="565">
        <f>+BE894/320000000</f>
        <v>0.34066827187499998</v>
      </c>
      <c r="BH894" s="533"/>
      <c r="BI894" s="500"/>
      <c r="BP894" s="59">
        <f>+BP893/BA891</f>
        <v>-6.4986806589630271E-3</v>
      </c>
    </row>
    <row r="895" spans="2:68" ht="15" thickTop="1" x14ac:dyDescent="0.3">
      <c r="D895" s="56"/>
      <c r="H895" s="59"/>
      <c r="AR895" s="500"/>
      <c r="AS895" s="533"/>
      <c r="AT895" s="575" t="s">
        <v>185</v>
      </c>
      <c r="AU895" s="561"/>
      <c r="AV895" s="561"/>
      <c r="AW895" s="561"/>
      <c r="AX895" s="561"/>
      <c r="AY895" s="561"/>
      <c r="AZ895" s="561"/>
      <c r="BA895" s="484">
        <f>+BY915</f>
        <v>0.61144144144144141</v>
      </c>
      <c r="BB895" s="561"/>
      <c r="BC895" s="561"/>
      <c r="BD895" s="561"/>
      <c r="BE895" s="574"/>
      <c r="BF895" s="561"/>
      <c r="BG895" s="484"/>
      <c r="BH895" s="533"/>
      <c r="BI895" s="500"/>
      <c r="BP895" s="59"/>
    </row>
    <row r="896" spans="2:68" x14ac:dyDescent="0.3">
      <c r="D896" s="56"/>
      <c r="H896" s="59"/>
      <c r="AR896" s="500"/>
      <c r="AS896" s="533"/>
      <c r="AT896" s="575" t="s">
        <v>187</v>
      </c>
      <c r="AU896" s="561"/>
      <c r="AV896" s="561"/>
      <c r="AW896" s="561"/>
      <c r="AX896" s="561"/>
      <c r="AY896" s="561"/>
      <c r="AZ896" s="561"/>
      <c r="BA896" s="576">
        <f>+BA894*BA895</f>
        <v>28526410.350810811</v>
      </c>
      <c r="BB896" s="561"/>
      <c r="BC896" s="561"/>
      <c r="BD896" s="561"/>
      <c r="BE896" s="574"/>
      <c r="BF896" s="561"/>
      <c r="BG896" s="484"/>
      <c r="BH896" s="533"/>
      <c r="BI896" s="500"/>
      <c r="BP896" s="59"/>
    </row>
    <row r="897" spans="4:79" ht="15" thickBot="1" x14ac:dyDescent="0.35">
      <c r="D897" s="56"/>
      <c r="H897" s="59"/>
      <c r="AR897" s="500"/>
      <c r="AS897" s="533"/>
      <c r="AT897" s="575" t="s">
        <v>186</v>
      </c>
      <c r="AU897" s="561"/>
      <c r="AV897" s="561"/>
      <c r="AW897" s="561"/>
      <c r="AX897" s="561"/>
      <c r="AY897" s="561"/>
      <c r="AZ897" s="561"/>
      <c r="BA897" s="564">
        <f>+BA894-BA896</f>
        <v>18127951.649189189</v>
      </c>
      <c r="BB897" s="561"/>
      <c r="BC897" s="561"/>
      <c r="BD897" s="561"/>
      <c r="BE897" s="574"/>
      <c r="BF897" s="561"/>
      <c r="BG897" s="484"/>
      <c r="BH897" s="533"/>
      <c r="BI897" s="500"/>
      <c r="BP897" s="59"/>
    </row>
    <row r="898" spans="4:79" ht="15" thickTop="1" x14ac:dyDescent="0.3">
      <c r="AR898" s="500"/>
      <c r="AS898" s="533"/>
      <c r="AT898" s="561"/>
      <c r="AU898" s="561"/>
      <c r="AV898" s="561"/>
      <c r="AW898" s="561"/>
      <c r="AX898" s="561"/>
      <c r="AY898" s="561"/>
      <c r="AZ898" s="561"/>
      <c r="BA898" s="561"/>
      <c r="BB898" s="561"/>
      <c r="BC898" s="561"/>
      <c r="BD898" s="561"/>
      <c r="BE898" s="561"/>
      <c r="BF898" s="561"/>
      <c r="BG898" s="561"/>
      <c r="BH898" s="533"/>
      <c r="BI898" s="500"/>
      <c r="BP898">
        <v>35761323</v>
      </c>
      <c r="BR898" s="56">
        <f>+BA894-BP898</f>
        <v>10893039</v>
      </c>
    </row>
    <row r="899" spans="4:79" x14ac:dyDescent="0.3">
      <c r="AR899" s="500"/>
      <c r="AS899" s="500"/>
      <c r="AT899" s="500"/>
      <c r="AU899" s="500"/>
      <c r="AV899" s="500"/>
      <c r="AW899" s="500"/>
      <c r="AX899" s="500"/>
      <c r="AY899" s="500"/>
      <c r="AZ899" s="500"/>
      <c r="BA899" s="500"/>
      <c r="BB899" s="500"/>
      <c r="BC899" s="500"/>
      <c r="BD899" s="500"/>
      <c r="BE899" s="500"/>
      <c r="BF899" s="500"/>
      <c r="BG899" s="500"/>
      <c r="BH899" s="500"/>
      <c r="BI899" s="500"/>
    </row>
    <row r="900" spans="4:79" x14ac:dyDescent="0.3">
      <c r="BP900" s="586">
        <v>221538504.58886749</v>
      </c>
      <c r="BQ900" s="587"/>
      <c r="BR900" s="587"/>
      <c r="BS900" s="587"/>
      <c r="BT900" s="587"/>
    </row>
    <row r="901" spans="4:79" x14ac:dyDescent="0.3">
      <c r="AV901" t="s">
        <v>153</v>
      </c>
      <c r="BA901" s="56">
        <f>+H235</f>
        <v>9935229</v>
      </c>
    </row>
    <row r="903" spans="4:79" x14ac:dyDescent="0.3">
      <c r="AV903" t="s">
        <v>164</v>
      </c>
      <c r="BA903" s="56">
        <f>+H327</f>
        <v>26719787</v>
      </c>
    </row>
    <row r="904" spans="4:79" x14ac:dyDescent="0.3">
      <c r="BA904" s="56"/>
    </row>
    <row r="905" spans="4:79" x14ac:dyDescent="0.3">
      <c r="AR905" s="500"/>
      <c r="AS905" s="500"/>
      <c r="AT905" s="500"/>
      <c r="AU905" s="500"/>
      <c r="AV905" s="500"/>
      <c r="AW905" s="500"/>
      <c r="AX905" s="500"/>
      <c r="AY905" s="500"/>
      <c r="AZ905" s="500"/>
      <c r="BA905" s="557"/>
      <c r="BB905" s="500"/>
      <c r="BC905" s="500"/>
      <c r="BD905" s="500"/>
      <c r="BE905" s="500"/>
      <c r="BF905" s="500"/>
      <c r="BG905" s="500"/>
      <c r="BH905" s="500"/>
      <c r="BI905" s="500"/>
      <c r="BJ905" s="500"/>
      <c r="BK905" s="500"/>
      <c r="BL905" s="500"/>
      <c r="BM905" s="500"/>
      <c r="BN905" s="500"/>
      <c r="BO905" s="500"/>
      <c r="BP905" s="500"/>
      <c r="BQ905" s="500"/>
      <c r="BR905" s="500"/>
      <c r="BS905" s="500"/>
      <c r="BT905" s="500"/>
      <c r="BU905" s="500"/>
      <c r="BV905" s="500"/>
      <c r="BW905" s="500"/>
    </row>
    <row r="906" spans="4:79" ht="14.4" customHeight="1" x14ac:dyDescent="0.3">
      <c r="AR906" s="500"/>
      <c r="AS906" s="533"/>
      <c r="AT906" s="608" t="s">
        <v>176</v>
      </c>
      <c r="AU906" s="608"/>
      <c r="AV906" s="608"/>
      <c r="AW906" s="608"/>
      <c r="AX906" s="608"/>
      <c r="AY906" s="608"/>
      <c r="AZ906" s="608"/>
      <c r="BA906" s="608"/>
      <c r="BB906" s="608"/>
      <c r="BC906" s="608"/>
      <c r="BD906" s="608"/>
      <c r="BE906" s="608"/>
      <c r="BF906" s="608"/>
      <c r="BG906" s="608"/>
      <c r="BH906" s="608"/>
      <c r="BI906" s="608"/>
      <c r="BJ906" s="608"/>
      <c r="BK906" s="608"/>
      <c r="BL906" s="608"/>
      <c r="BM906" s="608"/>
      <c r="BN906" s="608"/>
      <c r="BO906" s="608"/>
      <c r="BP906" s="608"/>
      <c r="BQ906" s="608"/>
      <c r="BR906" s="608"/>
      <c r="BS906" s="608"/>
      <c r="BT906" s="608"/>
      <c r="BU906" s="608"/>
      <c r="BV906" s="608"/>
      <c r="BW906" s="500"/>
    </row>
    <row r="907" spans="4:79" ht="14.4" customHeight="1" x14ac:dyDescent="0.3">
      <c r="AR907" s="500"/>
      <c r="AS907" s="533"/>
      <c r="AT907" s="533"/>
      <c r="AU907" s="533"/>
      <c r="AV907" s="533"/>
      <c r="AW907" s="533"/>
      <c r="AX907" s="533"/>
      <c r="AY907" s="533"/>
      <c r="AZ907" s="533"/>
      <c r="BA907" s="629" t="s">
        <v>172</v>
      </c>
      <c r="BB907" s="629"/>
      <c r="BC907" s="629"/>
      <c r="BD907" s="629"/>
      <c r="BE907" s="629"/>
      <c r="BF907" s="561"/>
      <c r="BG907" s="608" t="s">
        <v>180</v>
      </c>
      <c r="BH907" s="608"/>
      <c r="BI907" s="608"/>
      <c r="BJ907" s="608"/>
      <c r="BK907" s="608"/>
      <c r="BL907" s="608"/>
      <c r="BM907" s="608"/>
      <c r="BN907" s="608"/>
      <c r="BO907" s="608"/>
      <c r="BP907" s="608"/>
      <c r="BQ907" s="533"/>
      <c r="BR907" s="635" t="s">
        <v>176</v>
      </c>
      <c r="BS907" s="635"/>
      <c r="BT907" s="635"/>
      <c r="BU907" s="635"/>
      <c r="BV907" s="635"/>
      <c r="BW907" s="500"/>
    </row>
    <row r="908" spans="4:79" x14ac:dyDescent="0.3">
      <c r="AR908" s="500"/>
      <c r="AS908" s="533"/>
      <c r="AT908" s="533"/>
      <c r="AU908" s="533"/>
      <c r="AV908" s="533"/>
      <c r="AW908" s="533"/>
      <c r="AX908" s="533"/>
      <c r="AY908" s="533"/>
      <c r="AZ908" s="533"/>
      <c r="BA908" s="570" t="s">
        <v>177</v>
      </c>
      <c r="BB908" s="571"/>
      <c r="BC908" s="572" t="s">
        <v>182</v>
      </c>
      <c r="BD908" s="571"/>
      <c r="BE908" s="572" t="s">
        <v>178</v>
      </c>
      <c r="BF908" s="561"/>
      <c r="BG908" s="570"/>
      <c r="BH908" s="571"/>
      <c r="BI908" s="630"/>
      <c r="BJ908" s="630"/>
      <c r="BK908" s="630"/>
      <c r="BL908" s="630"/>
      <c r="BM908" s="630"/>
      <c r="BN908" s="630"/>
      <c r="BO908" s="473"/>
      <c r="BP908" s="572"/>
      <c r="BQ908" s="533"/>
      <c r="BR908" s="636"/>
      <c r="BS908" s="636"/>
      <c r="BT908" s="636"/>
      <c r="BU908" s="636"/>
      <c r="BV908" s="636"/>
      <c r="BW908" s="500"/>
    </row>
    <row r="909" spans="4:79" x14ac:dyDescent="0.3">
      <c r="AR909" s="500"/>
      <c r="AS909" s="533"/>
      <c r="AT909" s="533"/>
      <c r="AU909" s="533"/>
      <c r="AV909" s="533"/>
      <c r="AW909" s="533"/>
      <c r="AX909" s="533"/>
      <c r="AY909" s="533"/>
      <c r="AZ909" s="533"/>
      <c r="BA909" s="568" t="s">
        <v>173</v>
      </c>
      <c r="BB909" s="566"/>
      <c r="BC909" s="568" t="s">
        <v>175</v>
      </c>
      <c r="BD909" s="566"/>
      <c r="BE909" s="568" t="s">
        <v>174</v>
      </c>
      <c r="BF909" s="561"/>
      <c r="BG909" s="567" t="s">
        <v>180</v>
      </c>
      <c r="BH909" s="561"/>
      <c r="BI909" s="595" t="s">
        <v>184</v>
      </c>
      <c r="BJ909" s="595"/>
      <c r="BK909" s="595"/>
      <c r="BL909" s="595"/>
      <c r="BM909" s="595"/>
      <c r="BN909" s="595"/>
      <c r="BO909" s="561"/>
      <c r="BP909" s="568" t="s">
        <v>181</v>
      </c>
      <c r="BQ909" s="533"/>
      <c r="BR909" s="637" t="s">
        <v>179</v>
      </c>
      <c r="BS909" s="637"/>
      <c r="BT909" s="637"/>
      <c r="BU909" s="637"/>
      <c r="BV909" s="637"/>
      <c r="BW909" s="500"/>
    </row>
    <row r="910" spans="4:79" x14ac:dyDescent="0.3">
      <c r="AR910" s="500"/>
      <c r="AS910" s="533"/>
      <c r="AT910" s="628" t="s">
        <v>162</v>
      </c>
      <c r="AU910" s="628"/>
      <c r="AV910" s="628"/>
      <c r="AW910" s="628"/>
      <c r="AX910" s="628"/>
      <c r="AY910" s="561"/>
      <c r="AZ910" s="561"/>
      <c r="BA910" s="562">
        <f>+BA888</f>
        <v>6826001</v>
      </c>
      <c r="BB910" s="561"/>
      <c r="BC910" s="562">
        <f>+BE910-BA910</f>
        <v>61434009</v>
      </c>
      <c r="BD910" s="561"/>
      <c r="BE910" s="562">
        <f>+BE888</f>
        <v>68260010</v>
      </c>
      <c r="BF910" s="533"/>
      <c r="BG910" s="563">
        <v>0</v>
      </c>
      <c r="BH910" s="563"/>
      <c r="BI910" s="563"/>
      <c r="BJ910" s="563"/>
      <c r="BK910" s="563"/>
      <c r="BL910" s="563"/>
      <c r="BM910" s="563"/>
      <c r="BN910" s="563">
        <f>+BG910</f>
        <v>0</v>
      </c>
      <c r="BO910" s="563"/>
      <c r="BP910" s="563">
        <f>+BN910*0.5</f>
        <v>0</v>
      </c>
      <c r="BQ910" s="561"/>
      <c r="BR910" s="586">
        <f t="shared" ref="BR910:BR915" si="2951">+BE910+BP910</f>
        <v>68260010</v>
      </c>
      <c r="BS910" s="587"/>
      <c r="BT910" s="587"/>
      <c r="BU910" s="587"/>
      <c r="BV910" s="587"/>
      <c r="BW910" s="500"/>
      <c r="CA910" s="56">
        <f>+BR910</f>
        <v>68260010</v>
      </c>
    </row>
    <row r="911" spans="4:79" x14ac:dyDescent="0.3">
      <c r="AR911" s="500"/>
      <c r="AS911" s="533"/>
      <c r="AT911" s="628" t="s">
        <v>171</v>
      </c>
      <c r="AU911" s="628"/>
      <c r="AV911" s="628"/>
      <c r="AW911" s="628"/>
      <c r="AX911" s="628"/>
      <c r="AY911" s="561"/>
      <c r="AZ911" s="561"/>
      <c r="BA911" s="562">
        <f>+BA910+BA889</f>
        <v>9935229</v>
      </c>
      <c r="BB911" s="561"/>
      <c r="BC911" s="562">
        <f>+BE911-BA911</f>
        <v>73870921</v>
      </c>
      <c r="BD911" s="561"/>
      <c r="BE911" s="562">
        <f>+BE910+BE889</f>
        <v>83806150</v>
      </c>
      <c r="BF911" s="533"/>
      <c r="BG911" s="563">
        <v>0</v>
      </c>
      <c r="BH911" s="563"/>
      <c r="BI911" s="563"/>
      <c r="BJ911" s="563"/>
      <c r="BK911" s="563"/>
      <c r="BL911" s="563"/>
      <c r="BM911" s="563"/>
      <c r="BN911" s="563">
        <f>+BN910+BG911</f>
        <v>0</v>
      </c>
      <c r="BO911" s="563"/>
      <c r="BP911" s="563">
        <f>+BN911*0.5</f>
        <v>0</v>
      </c>
      <c r="BQ911" s="561"/>
      <c r="BR911" s="586">
        <f t="shared" si="2951"/>
        <v>83806150</v>
      </c>
      <c r="BS911" s="587"/>
      <c r="BT911" s="587"/>
      <c r="BU911" s="587"/>
      <c r="BV911" s="587"/>
      <c r="BW911" s="500"/>
    </row>
    <row r="912" spans="4:79" x14ac:dyDescent="0.3">
      <c r="AR912" s="500"/>
      <c r="AS912" s="533"/>
      <c r="AT912" s="628" t="s">
        <v>163</v>
      </c>
      <c r="AU912" s="628"/>
      <c r="AV912" s="628"/>
      <c r="AW912" s="628"/>
      <c r="AX912" s="628"/>
      <c r="AY912" s="628"/>
      <c r="AZ912" s="628"/>
      <c r="BA912" s="562">
        <f>+BA911+BA890</f>
        <v>26719787</v>
      </c>
      <c r="BB912" s="561"/>
      <c r="BC912" s="562">
        <f>(+BE912-BA912)*(1-0.2)</f>
        <v>59096736.800000004</v>
      </c>
      <c r="BD912" s="561"/>
      <c r="BE912" s="562">
        <f>+BE911+BE890</f>
        <v>100590708</v>
      </c>
      <c r="BF912" s="533"/>
      <c r="BG912" s="563">
        <f>13400000+5660000</f>
        <v>19060000</v>
      </c>
      <c r="BH912" s="563"/>
      <c r="BI912" s="588"/>
      <c r="BJ912" s="588"/>
      <c r="BK912" s="588"/>
      <c r="BL912" s="588"/>
      <c r="BM912" s="588"/>
      <c r="BN912" s="588"/>
      <c r="BO912" s="563"/>
      <c r="BP912" s="563">
        <f>+BG912</f>
        <v>19060000</v>
      </c>
      <c r="BQ912" s="561"/>
      <c r="BR912" s="586">
        <f t="shared" si="2951"/>
        <v>119650708</v>
      </c>
      <c r="BS912" s="587"/>
      <c r="BT912" s="587"/>
      <c r="BU912" s="587"/>
      <c r="BV912" s="587"/>
      <c r="BW912" s="500"/>
    </row>
    <row r="913" spans="42:90" x14ac:dyDescent="0.3">
      <c r="AR913" s="500"/>
      <c r="AS913" s="533"/>
      <c r="AT913" s="569" t="s">
        <v>183</v>
      </c>
      <c r="AU913" s="561"/>
      <c r="AV913" s="561"/>
      <c r="AW913" s="561"/>
      <c r="AX913" s="561"/>
      <c r="AY913" s="561"/>
      <c r="AZ913" s="561"/>
      <c r="BA913" s="562">
        <f>+BA912+BA891</f>
        <v>30917716</v>
      </c>
      <c r="BB913" s="561"/>
      <c r="BC913" s="562">
        <f>(+BE913-BA913)*(1-0.34)</f>
        <v>48754807.859999992</v>
      </c>
      <c r="BD913" s="561"/>
      <c r="BE913" s="562">
        <f>+BE912+BE891</f>
        <v>104788637</v>
      </c>
      <c r="BF913" s="533"/>
      <c r="BG913" s="563">
        <f>53420000-BG912</f>
        <v>34360000</v>
      </c>
      <c r="BH913" s="563"/>
      <c r="BI913" s="588"/>
      <c r="BJ913" s="588"/>
      <c r="BK913" s="588"/>
      <c r="BL913" s="588"/>
      <c r="BM913" s="588"/>
      <c r="BN913" s="588"/>
      <c r="BO913" s="563"/>
      <c r="BP913" s="563">
        <f>+BP912+BG913</f>
        <v>53420000</v>
      </c>
      <c r="BQ913" s="561"/>
      <c r="BR913" s="586">
        <f t="shared" si="2951"/>
        <v>158208637</v>
      </c>
      <c r="BS913" s="587"/>
      <c r="BT913" s="587"/>
      <c r="BU913" s="587"/>
      <c r="BV913" s="587"/>
      <c r="BW913" s="500"/>
    </row>
    <row r="914" spans="42:90" x14ac:dyDescent="0.3">
      <c r="AR914" s="500"/>
      <c r="AS914" s="533"/>
      <c r="AT914" s="569" t="s">
        <v>188</v>
      </c>
      <c r="AU914" s="561"/>
      <c r="AV914" s="561"/>
      <c r="AW914" s="561"/>
      <c r="AX914" s="561"/>
      <c r="AY914" s="561"/>
      <c r="AZ914" s="561"/>
      <c r="BA914" s="562">
        <v>17702720</v>
      </c>
      <c r="BB914" s="561"/>
      <c r="BC914" s="562">
        <v>36659557</v>
      </c>
      <c r="BD914" s="561"/>
      <c r="BE914" s="562">
        <f>+BA914+BC914</f>
        <v>54362277</v>
      </c>
      <c r="BF914" s="533"/>
      <c r="BG914" s="563">
        <f>164760000-BP913</f>
        <v>111340000</v>
      </c>
      <c r="BH914" s="563"/>
      <c r="BI914" s="588"/>
      <c r="BJ914" s="588"/>
      <c r="BK914" s="588"/>
      <c r="BL914" s="588"/>
      <c r="BM914" s="588"/>
      <c r="BN914" s="588"/>
      <c r="BO914" s="563"/>
      <c r="BP914" s="563">
        <f>+BP913+BG914</f>
        <v>164760000</v>
      </c>
      <c r="BQ914" s="561"/>
      <c r="BR914" s="586">
        <f t="shared" si="2951"/>
        <v>219122277</v>
      </c>
      <c r="BS914" s="587"/>
      <c r="BT914" s="587"/>
      <c r="BU914" s="587"/>
      <c r="BV914" s="587"/>
      <c r="BW914" s="500"/>
      <c r="CL914" s="1">
        <v>333000000</v>
      </c>
    </row>
    <row r="915" spans="42:90" x14ac:dyDescent="0.3">
      <c r="AR915" s="500"/>
      <c r="AS915" s="533"/>
      <c r="AT915" s="569" t="s">
        <v>189</v>
      </c>
      <c r="AU915" s="561"/>
      <c r="AV915" s="561"/>
      <c r="AW915" s="561"/>
      <c r="AX915" s="561"/>
      <c r="AY915" s="561"/>
      <c r="AZ915" s="561"/>
      <c r="BA915" s="562">
        <f>+BA897</f>
        <v>18127951.649189189</v>
      </c>
      <c r="BB915" s="561"/>
      <c r="BC915" s="562">
        <f>+BC911*BY915</f>
        <v>45167742.416846842</v>
      </c>
      <c r="BD915" s="561"/>
      <c r="BE915" s="562">
        <f>+BA915+BC915</f>
        <v>63295694.066036031</v>
      </c>
      <c r="BF915" s="533"/>
      <c r="BG915" s="563">
        <f>203610000-BP914</f>
        <v>38850000</v>
      </c>
      <c r="BH915" s="563"/>
      <c r="BI915" s="588"/>
      <c r="BJ915" s="588"/>
      <c r="BK915" s="588"/>
      <c r="BL915" s="588"/>
      <c r="BM915" s="588"/>
      <c r="BN915" s="588"/>
      <c r="BO915" s="563"/>
      <c r="BP915" s="563">
        <f>+BP914+BG915</f>
        <v>203610000</v>
      </c>
      <c r="BQ915" s="561"/>
      <c r="BR915" s="586">
        <f t="shared" si="2951"/>
        <v>266905694.06603605</v>
      </c>
      <c r="BS915" s="586"/>
      <c r="BT915" s="586"/>
      <c r="BU915" s="586"/>
      <c r="BV915" s="586"/>
      <c r="BW915" s="500"/>
      <c r="BY915" s="59">
        <f>+BP915/CL914</f>
        <v>0.61144144144144141</v>
      </c>
      <c r="CL915" s="1"/>
    </row>
    <row r="916" spans="42:90" x14ac:dyDescent="0.3">
      <c r="AR916" s="500"/>
      <c r="AS916" s="500"/>
      <c r="AT916" s="500"/>
      <c r="AU916" s="500"/>
      <c r="AV916" s="500"/>
      <c r="AW916" s="500"/>
      <c r="AX916" s="500"/>
      <c r="AY916" s="500"/>
      <c r="AZ916" s="500"/>
      <c r="BA916" s="500"/>
      <c r="BB916" s="500"/>
      <c r="BC916" s="500"/>
      <c r="BD916" s="500"/>
      <c r="BE916" s="500"/>
      <c r="BF916" s="500"/>
      <c r="BG916" s="500"/>
      <c r="BH916" s="500"/>
      <c r="BI916" s="500"/>
      <c r="BJ916" s="500"/>
      <c r="BK916" s="500"/>
      <c r="BL916" s="500"/>
      <c r="BM916" s="500"/>
      <c r="BN916" s="500"/>
      <c r="BO916" s="500"/>
      <c r="BP916" s="500"/>
      <c r="BQ916" s="500"/>
      <c r="BR916" s="500"/>
      <c r="BS916" s="500"/>
      <c r="BT916" s="500"/>
      <c r="BU916" s="500"/>
      <c r="BV916" s="500"/>
      <c r="BW916" s="500"/>
      <c r="CL916" s="59">
        <f>+BR915/CL914</f>
        <v>0.80151860079890702</v>
      </c>
    </row>
    <row r="918" spans="42:90" x14ac:dyDescent="0.3">
      <c r="BA918" s="56">
        <f>+BR914+BA896</f>
        <v>247648687.35081083</v>
      </c>
      <c r="BC918" s="59">
        <f>+BA918/CL914</f>
        <v>0.74368975180423669</v>
      </c>
      <c r="BE918" s="56"/>
      <c r="BG918" s="1">
        <v>202530000</v>
      </c>
      <c r="BP918" s="1">
        <f>+(BP915-BP914)/2</f>
        <v>19425000</v>
      </c>
      <c r="CL918" s="56">
        <f>+CL914-BR914</f>
        <v>113877723</v>
      </c>
    </row>
    <row r="919" spans="42:90" x14ac:dyDescent="0.3">
      <c r="BG919" s="56">
        <f>+BP915-BG918</f>
        <v>1080000</v>
      </c>
      <c r="BP919" s="56">
        <v>1800000</v>
      </c>
    </row>
    <row r="920" spans="42:90" ht="15" thickBot="1" x14ac:dyDescent="0.35">
      <c r="BP920" s="578">
        <f>+BP918-BP919</f>
        <v>17625000</v>
      </c>
    </row>
    <row r="921" spans="42:90" ht="15" thickTop="1" x14ac:dyDescent="0.3">
      <c r="CL921" s="59">
        <f>+BP914/CL914</f>
        <v>0.49477477477477477</v>
      </c>
    </row>
    <row r="923" spans="42:90" x14ac:dyDescent="0.3">
      <c r="BE923" s="500"/>
      <c r="BF923" s="500"/>
      <c r="BG923" s="500"/>
      <c r="BH923" s="500"/>
      <c r="BI923" s="500"/>
      <c r="BJ923" s="500"/>
      <c r="BK923" s="500"/>
      <c r="BL923" s="500"/>
      <c r="BM923" s="500"/>
      <c r="BN923" s="500"/>
      <c r="BO923" s="500"/>
      <c r="BP923" s="500"/>
      <c r="BQ923" s="500"/>
      <c r="BR923" s="500"/>
      <c r="BS923" s="500"/>
      <c r="BT923" s="500"/>
      <c r="BU923" s="500"/>
      <c r="BV923" s="500"/>
      <c r="BW923" s="500"/>
      <c r="BX923" s="500"/>
      <c r="BY923" s="500"/>
    </row>
    <row r="924" spans="42:90" x14ac:dyDescent="0.3">
      <c r="BE924" s="500"/>
      <c r="BF924" s="500"/>
      <c r="BG924" s="500"/>
      <c r="BH924" s="500"/>
      <c r="BI924" s="500"/>
      <c r="BJ924" s="500"/>
      <c r="BK924" s="500"/>
      <c r="BL924" s="500"/>
      <c r="BM924" s="500"/>
      <c r="BN924" s="500"/>
      <c r="BO924" s="500"/>
      <c r="BP924" s="500"/>
      <c r="BQ924" s="500"/>
      <c r="BR924" s="500"/>
      <c r="BS924" s="500"/>
      <c r="BT924" s="500"/>
      <c r="BU924" s="500"/>
      <c r="BV924" s="500"/>
      <c r="BW924" s="500"/>
      <c r="BX924" s="500"/>
      <c r="BY924" s="500"/>
    </row>
    <row r="925" spans="42:90" x14ac:dyDescent="0.3">
      <c r="AP925" s="1">
        <v>1500000</v>
      </c>
      <c r="BE925" s="500"/>
      <c r="BF925" s="500"/>
      <c r="BG925" s="500"/>
      <c r="BH925" s="500"/>
      <c r="BI925" s="500"/>
      <c r="BJ925" s="500"/>
      <c r="BK925" s="500"/>
      <c r="BL925" s="500"/>
      <c r="BM925" s="500"/>
      <c r="BN925" s="500"/>
      <c r="BO925" s="500"/>
      <c r="BP925" s="500"/>
      <c r="BQ925" s="500"/>
      <c r="BR925" s="500"/>
      <c r="BS925" s="500"/>
      <c r="BT925" s="500"/>
      <c r="BU925" s="500"/>
      <c r="BV925" s="500"/>
      <c r="BW925" s="500"/>
      <c r="BX925" s="500"/>
      <c r="BY925" s="500"/>
    </row>
    <row r="926" spans="42:90" x14ac:dyDescent="0.3">
      <c r="AP926">
        <v>7</v>
      </c>
      <c r="BE926" s="500"/>
      <c r="BY926" s="500"/>
      <c r="CL926">
        <v>177090000</v>
      </c>
    </row>
    <row r="927" spans="42:90" x14ac:dyDescent="0.3">
      <c r="AP927" s="1">
        <f>+AP925*AP926</f>
        <v>10500000</v>
      </c>
      <c r="BE927" s="500"/>
      <c r="BY927" s="500"/>
      <c r="CL927" s="231">
        <f>+CL926/CL914</f>
        <v>0.53180180180180181</v>
      </c>
    </row>
    <row r="928" spans="42:90" x14ac:dyDescent="0.3">
      <c r="BE928" s="500"/>
      <c r="BY928" s="500"/>
    </row>
    <row r="929" spans="57:90" x14ac:dyDescent="0.3">
      <c r="BE929" s="500"/>
      <c r="BY929" s="500"/>
    </row>
    <row r="930" spans="57:90" x14ac:dyDescent="0.3">
      <c r="BE930" s="500"/>
      <c r="BY930" s="500"/>
      <c r="CL930" s="56">
        <f>+BR914+27420000</f>
        <v>246542277</v>
      </c>
    </row>
    <row r="931" spans="57:90" x14ac:dyDescent="0.3">
      <c r="BE931" s="500"/>
      <c r="BY931" s="500"/>
    </row>
    <row r="932" spans="57:90" x14ac:dyDescent="0.3">
      <c r="BE932" s="500"/>
      <c r="BY932" s="500"/>
      <c r="CL932" s="59">
        <f>+CL930/CL914</f>
        <v>0.74036719819819818</v>
      </c>
    </row>
    <row r="933" spans="57:90" x14ac:dyDescent="0.3">
      <c r="BE933" s="500"/>
      <c r="BY933" s="500"/>
    </row>
    <row r="934" spans="57:90" x14ac:dyDescent="0.3">
      <c r="BE934" s="500"/>
      <c r="BY934" s="500"/>
    </row>
    <row r="935" spans="57:90" x14ac:dyDescent="0.3">
      <c r="BE935" s="500"/>
      <c r="BY935" s="500"/>
    </row>
    <row r="936" spans="57:90" x14ac:dyDescent="0.3">
      <c r="BE936" s="500"/>
      <c r="BY936" s="500"/>
    </row>
    <row r="937" spans="57:90" x14ac:dyDescent="0.3">
      <c r="BE937" s="500"/>
      <c r="BY937" s="500"/>
    </row>
    <row r="938" spans="57:90" x14ac:dyDescent="0.3">
      <c r="BE938" s="500"/>
      <c r="BY938" s="500"/>
    </row>
    <row r="939" spans="57:90" x14ac:dyDescent="0.3">
      <c r="BE939" s="500"/>
      <c r="BF939" s="500"/>
      <c r="BG939" s="500"/>
      <c r="BH939" s="500"/>
      <c r="BI939" s="500"/>
      <c r="BJ939" s="500"/>
      <c r="BK939" s="500"/>
      <c r="BL939" s="500"/>
      <c r="BM939" s="500"/>
      <c r="BN939" s="500"/>
      <c r="BO939" s="500"/>
      <c r="BP939" s="500"/>
      <c r="BQ939" s="500"/>
      <c r="BR939" s="500"/>
      <c r="BS939" s="500"/>
      <c r="BT939" s="500"/>
      <c r="BU939" s="500"/>
      <c r="BV939" s="500"/>
      <c r="BW939" s="500"/>
      <c r="BX939" s="500"/>
      <c r="BY939" s="500"/>
    </row>
    <row r="940" spans="57:90" x14ac:dyDescent="0.3">
      <c r="BE940" s="500"/>
      <c r="BF940" s="500"/>
      <c r="BG940" s="500"/>
      <c r="BH940" s="500"/>
      <c r="BI940" s="500"/>
      <c r="BJ940" s="500"/>
      <c r="BK940" s="500"/>
      <c r="BL940" s="500"/>
      <c r="BM940" s="500"/>
      <c r="BN940" s="500"/>
      <c r="BO940" s="500"/>
      <c r="BP940" s="500"/>
      <c r="BQ940" s="500"/>
      <c r="BR940" s="500"/>
      <c r="BS940" s="500"/>
      <c r="BT940" s="500"/>
      <c r="BU940" s="500"/>
      <c r="BV940" s="500"/>
      <c r="BW940" s="500"/>
      <c r="BX940" s="500"/>
      <c r="BY940" s="500"/>
    </row>
    <row r="941" spans="57:90" x14ac:dyDescent="0.3">
      <c r="BE941" s="500"/>
      <c r="BF941" s="500"/>
      <c r="BG941" s="500"/>
      <c r="BH941" s="500"/>
      <c r="BI941" s="500"/>
      <c r="BJ941" s="500"/>
      <c r="BK941" s="500"/>
      <c r="BL941" s="500"/>
      <c r="BM941" s="500"/>
      <c r="BN941" s="500"/>
      <c r="BO941" s="500"/>
      <c r="BP941" s="500"/>
      <c r="BQ941" s="500"/>
      <c r="BR941" s="500"/>
      <c r="BS941" s="500"/>
      <c r="BT941" s="500"/>
      <c r="BU941" s="500"/>
      <c r="BV941" s="500"/>
      <c r="BW941" s="500"/>
      <c r="BX941" s="500"/>
      <c r="BY941" s="500"/>
    </row>
    <row r="942" spans="57:90" x14ac:dyDescent="0.3">
      <c r="BE942" s="500"/>
      <c r="BF942" s="500"/>
      <c r="BG942" s="500"/>
      <c r="BH942" s="500"/>
      <c r="BI942" s="500"/>
      <c r="BJ942" s="500"/>
      <c r="BK942" s="500"/>
      <c r="BL942" s="500"/>
      <c r="BM942" s="500"/>
      <c r="BN942" s="500"/>
      <c r="BO942" s="500"/>
      <c r="BP942" s="500"/>
      <c r="BQ942" s="500"/>
      <c r="BR942" s="500"/>
      <c r="BS942" s="500"/>
      <c r="BT942" s="500"/>
      <c r="BU942" s="500"/>
      <c r="BV942" s="500"/>
      <c r="BW942" s="500"/>
      <c r="BX942" s="500"/>
      <c r="BY942" s="500"/>
    </row>
    <row r="943" spans="57:90" x14ac:dyDescent="0.3">
      <c r="BE943" s="500"/>
      <c r="BF943" s="500"/>
      <c r="BG943" s="500"/>
      <c r="BH943" s="500"/>
      <c r="BI943" s="500"/>
      <c r="BJ943" s="500"/>
      <c r="BK943" s="500"/>
      <c r="BL943" s="500"/>
      <c r="BM943" s="500"/>
      <c r="BN943" s="500"/>
      <c r="BO943" s="500"/>
      <c r="BP943" s="500"/>
      <c r="BQ943" s="500"/>
      <c r="BR943" s="500"/>
      <c r="BS943" s="500"/>
      <c r="BT943" s="500"/>
      <c r="BU943" s="500"/>
      <c r="BV943" s="500"/>
      <c r="BW943" s="500"/>
      <c r="BX943" s="500"/>
      <c r="BY943" s="500"/>
    </row>
    <row r="944" spans="57:90" x14ac:dyDescent="0.3">
      <c r="BE944" s="500"/>
      <c r="BF944" s="500"/>
      <c r="BG944" s="500"/>
      <c r="BH944" s="500"/>
      <c r="BI944" s="500"/>
      <c r="BJ944" s="500"/>
      <c r="BK944" s="500"/>
      <c r="BL944" s="500"/>
      <c r="BM944" s="500"/>
      <c r="BN944" s="500"/>
      <c r="BO944" s="500"/>
      <c r="BP944" s="500"/>
      <c r="BQ944" s="500"/>
      <c r="BR944" s="500"/>
      <c r="BS944" s="500"/>
      <c r="BT944" s="500"/>
      <c r="BU944" s="500"/>
      <c r="BV944" s="500"/>
      <c r="BW944" s="500"/>
      <c r="BX944" s="500"/>
      <c r="BY944" s="500"/>
    </row>
    <row r="945" spans="57:77" x14ac:dyDescent="0.3">
      <c r="BE945" s="500"/>
      <c r="BF945" s="500"/>
      <c r="BG945" s="500"/>
      <c r="BH945" s="500"/>
      <c r="BI945" s="500"/>
      <c r="BJ945" s="500"/>
      <c r="BK945" s="500"/>
      <c r="BL945" s="500"/>
      <c r="BM945" s="500"/>
      <c r="BN945" s="500"/>
      <c r="BO945" s="500"/>
      <c r="BP945" s="500"/>
      <c r="BQ945" s="500"/>
      <c r="BR945" s="500"/>
      <c r="BS945" s="500"/>
      <c r="BT945" s="500"/>
      <c r="BU945" s="500"/>
      <c r="BV945" s="500"/>
      <c r="BW945" s="500"/>
      <c r="BX945" s="500"/>
      <c r="BY945" s="500"/>
    </row>
    <row r="946" spans="57:77" x14ac:dyDescent="0.3">
      <c r="BE946" s="500"/>
      <c r="BF946" s="500"/>
      <c r="BG946" s="500"/>
      <c r="BH946" s="500"/>
      <c r="BI946" s="500"/>
      <c r="BJ946" s="500"/>
      <c r="BK946" s="500"/>
      <c r="BL946" s="500"/>
      <c r="BM946" s="500"/>
      <c r="BN946" s="500"/>
      <c r="BO946" s="500"/>
      <c r="BP946" s="500"/>
      <c r="BQ946" s="500"/>
      <c r="BR946" s="500"/>
      <c r="BS946" s="500"/>
      <c r="BT946" s="500"/>
      <c r="BU946" s="500"/>
      <c r="BV946" s="500"/>
      <c r="BW946" s="500"/>
      <c r="BX946" s="500"/>
      <c r="BY946" s="500"/>
    </row>
  </sheetData>
  <mergeCells count="60">
    <mergeCell ref="BR915:BV915"/>
    <mergeCell ref="AV879:AY879"/>
    <mergeCell ref="BE886:BE887"/>
    <mergeCell ref="AV862:AX862"/>
    <mergeCell ref="BR907:BV908"/>
    <mergeCell ref="BR909:BV909"/>
    <mergeCell ref="AT889:AX889"/>
    <mergeCell ref="AT893:AZ893"/>
    <mergeCell ref="AT887:AY887"/>
    <mergeCell ref="AT890:AZ890"/>
    <mergeCell ref="AT906:BV906"/>
    <mergeCell ref="BG886:BG887"/>
    <mergeCell ref="AT888:AX888"/>
    <mergeCell ref="BP900:BT900"/>
    <mergeCell ref="BI914:BN914"/>
    <mergeCell ref="BR910:BV910"/>
    <mergeCell ref="AK819:AN819"/>
    <mergeCell ref="AS885:BH885"/>
    <mergeCell ref="H847:J847"/>
    <mergeCell ref="AK824:AN824"/>
    <mergeCell ref="BI915:BN915"/>
    <mergeCell ref="AT910:AX910"/>
    <mergeCell ref="AT911:AX911"/>
    <mergeCell ref="AT912:AZ912"/>
    <mergeCell ref="BA907:BE907"/>
    <mergeCell ref="BG907:BP907"/>
    <mergeCell ref="BI909:BN909"/>
    <mergeCell ref="BI908:BN908"/>
    <mergeCell ref="AK815:AN815"/>
    <mergeCell ref="AK825:AN825"/>
    <mergeCell ref="AV874:AX874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14:AV814"/>
    <mergeCell ref="AK816:AN816"/>
    <mergeCell ref="AK817:AN817"/>
    <mergeCell ref="AK818:AN818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11:BV911"/>
    <mergeCell ref="BR912:BV912"/>
    <mergeCell ref="BR914:BV914"/>
    <mergeCell ref="BI913:BN913"/>
    <mergeCell ref="BR913:BV913"/>
    <mergeCell ref="BI912:BN912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20:AP822 AR820:AR822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16"/>
  <sheetViews>
    <sheetView topLeftCell="A773" workbookViewId="0">
      <selection activeCell="AD8" sqref="AD8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+K804</f>
        <v>8398982</v>
      </c>
      <c r="AG16" s="187"/>
      <c r="AH16" s="201">
        <f>+AJ31</f>
        <v>26399.902158353441</v>
      </c>
      <c r="AI16" s="201"/>
      <c r="AJ16" s="202">
        <f>+S804</f>
        <v>113096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1809309</v>
      </c>
      <c r="AG17" s="188"/>
      <c r="AH17" s="149">
        <v>26250</v>
      </c>
      <c r="AI17" s="201"/>
      <c r="AJ17" s="148">
        <v>20393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2850343</v>
      </c>
      <c r="AG18" s="188"/>
      <c r="AH18" s="149">
        <v>22265</v>
      </c>
      <c r="AI18" s="201"/>
      <c r="AJ18" s="148">
        <v>44814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13058634</v>
      </c>
      <c r="AG19" s="188"/>
      <c r="AH19" s="188"/>
      <c r="AI19" s="188"/>
      <c r="AJ19" s="206">
        <f>SUM(AJ16:AJ18)</f>
        <v>178303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Table'!H801</f>
        <v>0.17762492214834708</v>
      </c>
      <c r="AG21" s="188"/>
      <c r="AH21" s="188"/>
      <c r="AI21" s="188"/>
      <c r="AJ21" s="208">
        <f>+AJ19/'Main Table'!AA801</f>
        <v>0.1993201096409839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+E804</f>
        <v>5297318</v>
      </c>
      <c r="AE27" s="155"/>
      <c r="AF27" s="186">
        <v>27231</v>
      </c>
      <c r="AG27" s="155"/>
      <c r="AH27" s="177">
        <f>+AD27/AD$31</f>
        <v>0.51892309888109578</v>
      </c>
      <c r="AI27" s="177"/>
      <c r="AJ27" s="155">
        <f>+AF27*AH27</f>
        <v>14130.794905631119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+G804</f>
        <v>2322204</v>
      </c>
      <c r="AE28" s="155"/>
      <c r="AF28" s="186">
        <v>26144</v>
      </c>
      <c r="AG28" s="155"/>
      <c r="AH28" s="177">
        <f>+AD28/AD$31</f>
        <v>0.22748215151782017</v>
      </c>
      <c r="AI28" s="177"/>
      <c r="AJ28" s="155">
        <f>+AF28*AH28</f>
        <v>5947.2933692818906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+I804</f>
        <v>779460</v>
      </c>
      <c r="AE29" s="155"/>
      <c r="AF29" s="186">
        <v>21862</v>
      </c>
      <c r="AG29" s="155"/>
      <c r="AH29" s="177">
        <f>+AD29/AD$31</f>
        <v>7.6355581948045953E-2</v>
      </c>
      <c r="AI29" s="177"/>
      <c r="AJ29" s="155">
        <f>+AF29*AH29</f>
        <v>1669.2857325481807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1809309</v>
      </c>
      <c r="AE30" s="237"/>
      <c r="AF30" s="155">
        <f>+AH17</f>
        <v>26250</v>
      </c>
      <c r="AG30" s="237"/>
      <c r="AH30" s="177">
        <f>+AD30/AD$31</f>
        <v>0.1772391676530381</v>
      </c>
      <c r="AI30" s="237"/>
      <c r="AJ30" s="155">
        <f>+AF30*AH30</f>
        <v>4652.5281508922499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10208291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26399.902158353441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Table'!AA801</f>
        <v>894556</v>
      </c>
      <c r="AJ49" s="56">
        <f>+AJ19</f>
        <v>178303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178303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716253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300826.26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415426.74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0.4643943364082293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02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797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/>
      <c r="F798" s="7"/>
      <c r="G798" s="7"/>
      <c r="H798" s="581"/>
      <c r="I798" s="7"/>
      <c r="J798" s="244"/>
      <c r="K798" s="7"/>
      <c r="L798" s="6"/>
      <c r="M798" s="438"/>
      <c r="N798" s="29"/>
      <c r="O798" s="29"/>
      <c r="P798" s="29"/>
      <c r="Q798" s="332"/>
      <c r="R798" s="6"/>
      <c r="S798" s="7"/>
      <c r="T798" s="6"/>
      <c r="U798" s="243"/>
      <c r="Y798" s="56"/>
    </row>
    <row r="799" spans="3:25" x14ac:dyDescent="0.3">
      <c r="C799" s="158">
        <f t="shared" si="244"/>
        <v>44698</v>
      </c>
      <c r="E799" s="241"/>
      <c r="F799" s="7"/>
      <c r="G799" s="7"/>
      <c r="H799" s="581"/>
      <c r="I799" s="7"/>
      <c r="J799" s="244"/>
      <c r="K799" s="7"/>
      <c r="L799" s="6"/>
      <c r="M799" s="438"/>
      <c r="N799" s="29"/>
      <c r="O799" s="29"/>
      <c r="P799" s="29"/>
      <c r="Q799" s="332"/>
      <c r="R799" s="6"/>
      <c r="S799" s="7"/>
      <c r="T799" s="6"/>
      <c r="U799" s="243"/>
      <c r="Y799" s="56"/>
    </row>
    <row r="800" spans="3:25" x14ac:dyDescent="0.3">
      <c r="C800" s="158">
        <f t="shared" si="244"/>
        <v>44699</v>
      </c>
      <c r="E800" s="241"/>
      <c r="F800" s="7"/>
      <c r="G800" s="7"/>
      <c r="H800" s="581"/>
      <c r="I800" s="7"/>
      <c r="J800" s="244"/>
      <c r="K800" s="7"/>
      <c r="L800" s="6"/>
      <c r="M800" s="438"/>
      <c r="N800" s="29"/>
      <c r="O800" s="29"/>
      <c r="P800" s="29"/>
      <c r="Q800" s="332"/>
      <c r="R800" s="6"/>
      <c r="S800" s="7"/>
      <c r="T800" s="6"/>
      <c r="U800" s="243"/>
      <c r="Y800" s="56"/>
    </row>
    <row r="801" spans="3:41" x14ac:dyDescent="0.3">
      <c r="C801" s="158">
        <f t="shared" si="244"/>
        <v>44700</v>
      </c>
      <c r="E801" s="241"/>
      <c r="F801" s="7"/>
      <c r="G801" s="7"/>
      <c r="H801" s="7"/>
      <c r="I801" s="7"/>
      <c r="J801" s="244"/>
      <c r="K801" s="7"/>
      <c r="L801" s="6"/>
      <c r="M801" s="438"/>
      <c r="N801" s="29"/>
      <c r="O801" s="29"/>
      <c r="P801" s="29"/>
      <c r="Q801" s="332"/>
      <c r="R801" s="6"/>
      <c r="S801" s="7"/>
      <c r="T801" s="6"/>
      <c r="U801" s="243"/>
      <c r="Y801" s="56"/>
    </row>
    <row r="802" spans="3:41" ht="15" thickBot="1" x14ac:dyDescent="0.35">
      <c r="C802" s="158">
        <f t="shared" si="244"/>
        <v>44701</v>
      </c>
      <c r="E802" s="245"/>
      <c r="F802" s="246"/>
      <c r="G802" s="246"/>
      <c r="H802" s="246"/>
      <c r="I802" s="246"/>
      <c r="J802" s="246"/>
      <c r="K802" s="246"/>
      <c r="L802" s="247"/>
      <c r="M802" s="248"/>
      <c r="N802" s="248"/>
      <c r="O802" s="248"/>
      <c r="P802" s="248"/>
      <c r="Q802" s="331"/>
      <c r="R802" s="247"/>
      <c r="S802" s="247"/>
      <c r="T802" s="247"/>
      <c r="U802" s="249"/>
      <c r="W802">
        <f>+W405+1</f>
        <v>396</v>
      </c>
      <c r="Y802" s="59"/>
    </row>
    <row r="803" spans="3:41" x14ac:dyDescent="0.3">
      <c r="E803" s="56"/>
      <c r="F803" s="1"/>
      <c r="G803" s="56"/>
      <c r="H803" s="56"/>
      <c r="I803" s="56"/>
      <c r="J803" s="1"/>
      <c r="K803" s="56"/>
      <c r="S803" s="56"/>
    </row>
    <row r="804" spans="3:41" x14ac:dyDescent="0.3">
      <c r="C804" s="166" t="s">
        <v>73</v>
      </c>
      <c r="E804" s="56">
        <f>+E797</f>
        <v>5297318</v>
      </c>
      <c r="F804" s="56"/>
      <c r="G804" s="56">
        <f t="shared" ref="G804:U804" si="471">+G797</f>
        <v>2322204</v>
      </c>
      <c r="H804" s="56">
        <f t="shared" si="471"/>
        <v>0</v>
      </c>
      <c r="I804" s="56">
        <f t="shared" si="471"/>
        <v>779460</v>
      </c>
      <c r="J804" s="56">
        <f t="shared" si="471"/>
        <v>0</v>
      </c>
      <c r="K804" s="56">
        <f t="shared" si="471"/>
        <v>8398982</v>
      </c>
      <c r="L804" s="56">
        <f t="shared" si="471"/>
        <v>0</v>
      </c>
      <c r="M804" s="56">
        <f t="shared" si="471"/>
        <v>1.2543422749825355E-3</v>
      </c>
      <c r="N804" s="56">
        <f t="shared" si="471"/>
        <v>0</v>
      </c>
      <c r="O804" s="56">
        <f t="shared" si="471"/>
        <v>0</v>
      </c>
      <c r="P804" s="56">
        <f t="shared" si="471"/>
        <v>0</v>
      </c>
      <c r="Q804" s="56">
        <f t="shared" si="471"/>
        <v>10522</v>
      </c>
      <c r="R804" s="56">
        <f t="shared" si="471"/>
        <v>0</v>
      </c>
      <c r="S804" s="56">
        <f t="shared" si="471"/>
        <v>113096</v>
      </c>
      <c r="T804" s="56">
        <f t="shared" si="471"/>
        <v>0</v>
      </c>
      <c r="U804" s="56">
        <f t="shared" si="471"/>
        <v>2.402125115017657E-2</v>
      </c>
      <c r="V804" s="56">
        <f>+V259</f>
        <v>0</v>
      </c>
    </row>
    <row r="805" spans="3:41" x14ac:dyDescent="0.3">
      <c r="E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</row>
    <row r="806" spans="3:41" x14ac:dyDescent="0.3">
      <c r="E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3:41" x14ac:dyDescent="0.3">
      <c r="C807" s="111"/>
      <c r="D807" s="112"/>
      <c r="E807" s="349"/>
      <c r="F807" s="10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</row>
    <row r="808" spans="3:41" x14ac:dyDescent="0.3">
      <c r="E808" s="56"/>
      <c r="K808" s="56"/>
      <c r="Q808" s="56"/>
    </row>
    <row r="809" spans="3:41" x14ac:dyDescent="0.3">
      <c r="D809" s="549" t="s">
        <v>26</v>
      </c>
      <c r="E809" t="s">
        <v>158</v>
      </c>
      <c r="K809" s="549"/>
      <c r="Q809" s="56"/>
      <c r="S809" s="59"/>
    </row>
    <row r="811" spans="3:41" x14ac:dyDescent="0.3">
      <c r="U811" s="549"/>
    </row>
    <row r="812" spans="3:41" x14ac:dyDescent="0.3">
      <c r="AO812" s="1">
        <v>3797000</v>
      </c>
    </row>
    <row r="813" spans="3:41" x14ac:dyDescent="0.3">
      <c r="C813" s="1"/>
    </row>
    <row r="814" spans="3:41" x14ac:dyDescent="0.3">
      <c r="C814" s="1"/>
      <c r="AO814" s="1">
        <v>30000</v>
      </c>
    </row>
    <row r="815" spans="3:41" x14ac:dyDescent="0.3">
      <c r="C815" s="59"/>
    </row>
    <row r="816" spans="3:41" x14ac:dyDescent="0.3">
      <c r="AO816" s="235">
        <f>+AO814/AO812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790"/>
  <sheetViews>
    <sheetView tabSelected="1" topLeftCell="A722" workbookViewId="0">
      <selection activeCell="U751" sqref="U751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8.4502674636485076E-3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Table'!$H$785</f>
        <v>72898734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Table'!AA801</f>
        <v>894556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1953</v>
      </c>
      <c r="J22" s="116"/>
      <c r="K22" s="127"/>
      <c r="L22" s="238">
        <v>1941</v>
      </c>
      <c r="M22" s="127"/>
      <c r="N22" s="147">
        <f>+(I22-L22)/I22</f>
        <v>6.1443932411674347E-3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72002225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Table'!AP801</f>
        <v>81282964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-9280739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81282964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72002225</v>
      </c>
      <c r="J27" s="116"/>
      <c r="K27" s="733">
        <v>71930463</v>
      </c>
      <c r="L27" s="733"/>
      <c r="M27" s="127"/>
      <c r="N27" s="137">
        <f>+I27-K27</f>
        <v>71762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0.97938188712025842</v>
      </c>
      <c r="J28" s="127"/>
      <c r="K28" s="127"/>
      <c r="L28" s="127"/>
      <c r="M28" s="98"/>
      <c r="N28" s="463">
        <f>+N27/K27</f>
        <v>9.9765797420211231E-4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Table'!H801</f>
        <v>73518028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72002225</v>
      </c>
      <c r="J34" s="706"/>
      <c r="K34" s="22"/>
      <c r="L34" s="25">
        <f>+I34/$I$32</f>
        <v>0.97938188712025842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894556</v>
      </c>
      <c r="J35" s="713"/>
      <c r="K35" s="22"/>
      <c r="L35" s="25">
        <f>+I35/$I$32</f>
        <v>1.2167845416093044E-2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621247</v>
      </c>
      <c r="J36" s="708"/>
      <c r="K36" s="259"/>
      <c r="L36" s="234">
        <f>+I36/$I$32</f>
        <v>8.4502674636485076E-3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Table'!AP819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Table'!AP860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8.4502674636485076E-3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8.4502674636485076E-3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8.4502674636485076E-3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8.4502674636485076E-3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5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/>
      <c r="T751" s="250"/>
      <c r="U751" s="573">
        <f t="shared" si="147"/>
        <v>44696</v>
      </c>
      <c r="V751" s="6"/>
      <c r="W751" s="580">
        <f>+I$36</f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253"/>
      <c r="X752" s="6"/>
      <c r="Y752" s="44"/>
      <c r="Z752" s="6"/>
      <c r="AA752" s="254"/>
      <c r="AB752" s="6"/>
      <c r="AC752" s="258"/>
      <c r="AD752" s="251"/>
    </row>
    <row r="753" spans="4:36" x14ac:dyDescent="0.3">
      <c r="O753" s="98"/>
      <c r="T753" s="250"/>
      <c r="U753" s="252">
        <f t="shared" si="147"/>
        <v>44698</v>
      </c>
      <c r="V753" s="6"/>
      <c r="W753" s="253"/>
      <c r="X753" s="6"/>
      <c r="Y753" s="44"/>
      <c r="Z753" s="6"/>
      <c r="AA753" s="254"/>
      <c r="AB753" s="6"/>
      <c r="AC753" s="258"/>
      <c r="AD753" s="251"/>
    </row>
    <row r="754" spans="4:36" ht="15" thickBot="1" x14ac:dyDescent="0.35">
      <c r="O754" s="98"/>
      <c r="T754" s="255"/>
      <c r="U754" s="350">
        <f t="shared" si="125"/>
        <v>44699</v>
      </c>
      <c r="V754" s="247"/>
      <c r="W754" s="351"/>
      <c r="X754" s="247"/>
      <c r="Y754" s="256"/>
      <c r="Z754" s="247"/>
      <c r="AA754" s="352"/>
      <c r="AB754" s="247"/>
      <c r="AC754" s="353"/>
      <c r="AD754" s="257"/>
    </row>
    <row r="755" spans="4:36" x14ac:dyDescent="0.3">
      <c r="O755" s="98"/>
    </row>
    <row r="756" spans="4:36" x14ac:dyDescent="0.3">
      <c r="O756" s="98"/>
      <c r="P756" s="57"/>
      <c r="Q756" s="57"/>
      <c r="R756" s="57"/>
      <c r="W756" s="56"/>
    </row>
    <row r="757" spans="4:36" x14ac:dyDescent="0.3">
      <c r="O757" s="98"/>
    </row>
    <row r="758" spans="4:36" ht="15" thickBot="1" x14ac:dyDescent="0.35">
      <c r="O758" s="98"/>
    </row>
    <row r="759" spans="4:36" ht="15.6" thickTop="1" thickBot="1" x14ac:dyDescent="0.35">
      <c r="Q759" s="441"/>
      <c r="R759" s="442"/>
      <c r="S759" s="442"/>
      <c r="T759" s="442"/>
      <c r="U759" s="442"/>
      <c r="V759" s="442"/>
      <c r="W759" s="442"/>
      <c r="X759" s="442"/>
      <c r="Y759" s="442"/>
      <c r="Z759" s="442"/>
      <c r="AA759" s="442"/>
      <c r="AB759" s="443"/>
    </row>
    <row r="760" spans="4:36" ht="15" thickBot="1" x14ac:dyDescent="0.35">
      <c r="E760" s="674" t="s">
        <v>106</v>
      </c>
      <c r="F760" s="675"/>
      <c r="G760" s="675"/>
      <c r="H760" s="675"/>
      <c r="I760" s="675"/>
      <c r="J760" s="675"/>
      <c r="K760" s="675"/>
      <c r="L760" s="675"/>
      <c r="M760" s="676"/>
      <c r="Q760" s="444"/>
      <c r="R760" s="6"/>
      <c r="S760" s="6"/>
      <c r="T760" s="6"/>
      <c r="U760" s="5" t="s">
        <v>132</v>
      </c>
      <c r="V760" s="5"/>
      <c r="W760" s="5"/>
      <c r="X760" s="5"/>
      <c r="Y760" s="5"/>
      <c r="Z760" s="5"/>
      <c r="AA760" s="5" t="s">
        <v>28</v>
      </c>
      <c r="AB760" s="445"/>
    </row>
    <row r="761" spans="4:36" x14ac:dyDescent="0.3">
      <c r="E761" s="395"/>
      <c r="F761" s="396" t="s">
        <v>107</v>
      </c>
      <c r="G761" s="396"/>
      <c r="H761" s="396"/>
      <c r="I761" s="677">
        <v>21477737</v>
      </c>
      <c r="J761" s="677"/>
      <c r="K761" s="677"/>
      <c r="L761" s="677"/>
      <c r="M761" s="397"/>
      <c r="Q761" s="444"/>
      <c r="R761" s="437" t="s">
        <v>134</v>
      </c>
      <c r="S761" s="6"/>
      <c r="T761" s="6"/>
      <c r="U761" s="437" t="s">
        <v>133</v>
      </c>
      <c r="V761" s="5"/>
      <c r="W761" s="437" t="s">
        <v>20</v>
      </c>
      <c r="X761" s="5"/>
      <c r="Y761" s="437" t="s">
        <v>4</v>
      </c>
      <c r="Z761" s="5"/>
      <c r="AA761" s="446" t="s">
        <v>131</v>
      </c>
      <c r="AB761" s="445"/>
    </row>
    <row r="762" spans="4:36" x14ac:dyDescent="0.3">
      <c r="E762" s="395"/>
      <c r="F762" s="396" t="s">
        <v>97</v>
      </c>
      <c r="G762" s="396"/>
      <c r="H762" s="396"/>
      <c r="I762" s="396"/>
      <c r="J762" s="396"/>
      <c r="K762" s="396"/>
      <c r="L762" s="398">
        <f>+I774/I761</f>
        <v>4.5847474526762295E-4</v>
      </c>
      <c r="M762" s="397"/>
      <c r="Q762" s="444"/>
      <c r="R762" s="6" t="s">
        <v>121</v>
      </c>
      <c r="S762" s="6"/>
      <c r="T762" s="6"/>
      <c r="U762" s="7">
        <v>2003</v>
      </c>
      <c r="V762" s="6"/>
      <c r="W762" s="7">
        <v>389666</v>
      </c>
      <c r="X762" s="6"/>
      <c r="Y762" s="7">
        <v>31257</v>
      </c>
      <c r="Z762" s="6"/>
      <c r="AA762" s="253">
        <f>+AJ762</f>
        <v>19500</v>
      </c>
      <c r="AB762" s="445"/>
      <c r="AJ762" s="1">
        <v>19500</v>
      </c>
    </row>
    <row r="763" spans="4:36" x14ac:dyDescent="0.3">
      <c r="E763" s="395"/>
      <c r="F763" s="678" t="s">
        <v>95</v>
      </c>
      <c r="G763" s="678"/>
      <c r="H763" s="396"/>
      <c r="I763" s="396"/>
      <c r="J763" s="396"/>
      <c r="K763" s="396"/>
      <c r="L763" s="399">
        <f>+I774/(I761/100000)</f>
        <v>45.847474526762298</v>
      </c>
      <c r="M763" s="397"/>
      <c r="Q763" s="444"/>
      <c r="R763" s="6" t="s">
        <v>122</v>
      </c>
      <c r="S763" s="6"/>
      <c r="T763" s="6"/>
      <c r="U763" s="7">
        <v>1913</v>
      </c>
      <c r="V763" s="6"/>
      <c r="W763" s="7">
        <v>169892</v>
      </c>
      <c r="X763" s="6"/>
      <c r="Y763" s="7">
        <v>13076</v>
      </c>
      <c r="Z763" s="6"/>
      <c r="AA763" s="253">
        <f t="shared" ref="AA763:AA771" si="154">+AJ763</f>
        <v>8900</v>
      </c>
      <c r="AB763" s="445"/>
      <c r="AJ763" s="1">
        <v>8900</v>
      </c>
    </row>
    <row r="764" spans="4:36" x14ac:dyDescent="0.3">
      <c r="E764" s="395"/>
      <c r="F764" s="400"/>
      <c r="G764" s="400"/>
      <c r="H764" s="396"/>
      <c r="I764" s="396"/>
      <c r="J764" s="396"/>
      <c r="K764" s="396"/>
      <c r="L764" s="399"/>
      <c r="M764" s="397"/>
      <c r="Q764" s="444"/>
      <c r="R764" s="6" t="s">
        <v>123</v>
      </c>
      <c r="S764" s="6"/>
      <c r="T764" s="6"/>
      <c r="U764" s="7">
        <v>1568</v>
      </c>
      <c r="V764" s="6"/>
      <c r="W764" s="7">
        <v>16606</v>
      </c>
      <c r="X764" s="6"/>
      <c r="Y764" s="7">
        <v>912</v>
      </c>
      <c r="Z764" s="6"/>
      <c r="AA764" s="253">
        <f t="shared" si="154"/>
        <v>1100</v>
      </c>
      <c r="AB764" s="445"/>
      <c r="AJ764" s="1">
        <v>1100</v>
      </c>
    </row>
    <row r="765" spans="4:36" x14ac:dyDescent="0.3">
      <c r="E765" s="395"/>
      <c r="F765" s="400" t="s">
        <v>108</v>
      </c>
      <c r="G765" s="400"/>
      <c r="H765" s="678" t="s">
        <v>109</v>
      </c>
      <c r="I765" s="678"/>
      <c r="J765" s="396"/>
      <c r="K765" s="396"/>
      <c r="L765" s="399"/>
      <c r="M765" s="397"/>
      <c r="Q765" s="444"/>
      <c r="R765" s="6" t="s">
        <v>56</v>
      </c>
      <c r="S765" s="6"/>
      <c r="T765" s="6"/>
      <c r="U765" s="7">
        <v>1561</v>
      </c>
      <c r="V765" s="6"/>
      <c r="W765" s="7">
        <v>107611</v>
      </c>
      <c r="X765" s="6"/>
      <c r="Y765" s="7">
        <v>7937</v>
      </c>
      <c r="Z765" s="6"/>
      <c r="AA765" s="253">
        <f t="shared" si="154"/>
        <v>7000</v>
      </c>
      <c r="AB765" s="445"/>
      <c r="AJ765" s="1">
        <v>7000</v>
      </c>
    </row>
    <row r="766" spans="4:36" ht="15" thickBot="1" x14ac:dyDescent="0.35">
      <c r="E766" s="401"/>
      <c r="F766" s="402"/>
      <c r="G766" s="402"/>
      <c r="H766" s="402"/>
      <c r="I766" s="402"/>
      <c r="J766" s="402"/>
      <c r="K766" s="402"/>
      <c r="L766" s="402"/>
      <c r="M766" s="403"/>
      <c r="Q766" s="444"/>
      <c r="R766" s="6" t="s">
        <v>128</v>
      </c>
      <c r="S766" s="6"/>
      <c r="T766" s="6"/>
      <c r="U766" s="7">
        <v>1435</v>
      </c>
      <c r="V766" s="6"/>
      <c r="W766" s="7">
        <v>10128</v>
      </c>
      <c r="X766" s="6"/>
      <c r="Y766" s="7">
        <v>541</v>
      </c>
      <c r="Z766" s="6"/>
      <c r="AA766" s="253">
        <f t="shared" si="154"/>
        <v>700</v>
      </c>
      <c r="AB766" s="445"/>
      <c r="AJ766" s="1">
        <v>700</v>
      </c>
    </row>
    <row r="767" spans="4:36" x14ac:dyDescent="0.3">
      <c r="Q767" s="444"/>
      <c r="R767" s="6" t="s">
        <v>124</v>
      </c>
      <c r="S767" s="6"/>
      <c r="T767" s="6"/>
      <c r="U767" s="7">
        <v>1288</v>
      </c>
      <c r="V767" s="6"/>
      <c r="W767" s="7">
        <v>45913</v>
      </c>
      <c r="X767" s="6"/>
      <c r="Y767" s="7">
        <v>4287</v>
      </c>
      <c r="Z767" s="6"/>
      <c r="AA767" s="253">
        <f t="shared" si="154"/>
        <v>3600</v>
      </c>
      <c r="AB767" s="445"/>
      <c r="AJ767" s="1">
        <v>3600</v>
      </c>
    </row>
    <row r="768" spans="4:36" ht="15" thickBot="1" x14ac:dyDescent="0.35">
      <c r="D768" s="78"/>
      <c r="E768" s="139"/>
      <c r="F768" s="139"/>
      <c r="G768" s="139"/>
      <c r="H768" s="139"/>
      <c r="I768" s="310"/>
      <c r="J768" s="78"/>
      <c r="K768" s="98"/>
      <c r="L768" s="98"/>
      <c r="M768" s="98"/>
      <c r="N768" s="98"/>
      <c r="Q768" s="444"/>
      <c r="R768" s="6" t="s">
        <v>129</v>
      </c>
      <c r="S768" s="6"/>
      <c r="T768" s="6"/>
      <c r="U768" s="7">
        <v>1129</v>
      </c>
      <c r="V768" s="6"/>
      <c r="W768" s="7">
        <v>52477</v>
      </c>
      <c r="X768" s="6"/>
      <c r="Y768" s="7">
        <v>3152</v>
      </c>
      <c r="Z768" s="6"/>
      <c r="AA768" s="253">
        <f t="shared" si="154"/>
        <v>4600</v>
      </c>
      <c r="AB768" s="445"/>
      <c r="AJ768" s="1">
        <v>4600</v>
      </c>
    </row>
    <row r="769" spans="4:36" ht="16.2" thickBot="1" x14ac:dyDescent="0.35">
      <c r="D769" s="381"/>
      <c r="E769" s="679" t="s">
        <v>119</v>
      </c>
      <c r="F769" s="680"/>
      <c r="G769" s="680"/>
      <c r="H769" s="680"/>
      <c r="I769" s="680"/>
      <c r="J769" s="681"/>
      <c r="K769" s="382"/>
      <c r="L769" s="394" t="s">
        <v>10</v>
      </c>
      <c r="M769" s="383"/>
      <c r="N769" s="98"/>
      <c r="Q769" s="444"/>
      <c r="R769" s="6" t="s">
        <v>125</v>
      </c>
      <c r="S769" s="6"/>
      <c r="T769" s="6"/>
      <c r="U769" s="7">
        <v>1118</v>
      </c>
      <c r="V769" s="6"/>
      <c r="W769" s="7">
        <v>10889</v>
      </c>
      <c r="X769" s="6"/>
      <c r="Y769" s="7">
        <v>505</v>
      </c>
      <c r="Z769" s="6"/>
      <c r="AA769" s="253">
        <f t="shared" si="154"/>
        <v>980</v>
      </c>
      <c r="AB769" s="445"/>
      <c r="AJ769" s="1">
        <v>980</v>
      </c>
    </row>
    <row r="770" spans="4:36" x14ac:dyDescent="0.3">
      <c r="D770" s="360"/>
      <c r="E770" s="384" t="s">
        <v>75</v>
      </c>
      <c r="F770" s="16"/>
      <c r="G770" s="16"/>
      <c r="H770" s="16"/>
      <c r="I770" s="682">
        <f>+K81</f>
        <v>48675</v>
      </c>
      <c r="J770" s="682"/>
      <c r="K770" s="16"/>
      <c r="L770" s="60">
        <f>+I770/$I$770</f>
        <v>1</v>
      </c>
      <c r="M770" s="385"/>
      <c r="N770" s="98"/>
      <c r="Q770" s="444"/>
      <c r="R770" s="6" t="s">
        <v>126</v>
      </c>
      <c r="S770" s="6"/>
      <c r="T770" s="6"/>
      <c r="U770" s="7">
        <v>1093</v>
      </c>
      <c r="V770" s="6"/>
      <c r="W770" s="7">
        <v>138546</v>
      </c>
      <c r="X770" s="6"/>
      <c r="Y770" s="7">
        <v>6770</v>
      </c>
      <c r="Z770" s="6"/>
      <c r="AA770" s="253">
        <f t="shared" si="154"/>
        <v>12700</v>
      </c>
      <c r="AB770" s="445"/>
      <c r="AJ770" s="1">
        <v>12700</v>
      </c>
    </row>
    <row r="771" spans="4:36" x14ac:dyDescent="0.3">
      <c r="D771" s="360"/>
      <c r="E771" s="384"/>
      <c r="F771" s="16"/>
      <c r="G771" s="16"/>
      <c r="H771" s="16"/>
      <c r="I771" s="16"/>
      <c r="J771" s="16"/>
      <c r="K771" s="16"/>
      <c r="L771" s="16"/>
      <c r="M771" s="385"/>
      <c r="N771" s="98"/>
      <c r="Q771" s="444"/>
      <c r="R771" s="6" t="s">
        <v>127</v>
      </c>
      <c r="S771" s="6"/>
      <c r="T771" s="6"/>
      <c r="U771" s="447">
        <v>1081</v>
      </c>
      <c r="V771" s="6"/>
      <c r="W771" s="447">
        <v>65337</v>
      </c>
      <c r="X771" s="6"/>
      <c r="Y771" s="447">
        <v>3108</v>
      </c>
      <c r="Z771" s="6"/>
      <c r="AA771" s="448">
        <f t="shared" si="154"/>
        <v>6100</v>
      </c>
      <c r="AB771" s="445"/>
      <c r="AJ771" s="439">
        <v>6100</v>
      </c>
    </row>
    <row r="772" spans="4:36" x14ac:dyDescent="0.3">
      <c r="D772" s="372"/>
      <c r="E772" s="15"/>
      <c r="F772" s="386" t="s">
        <v>100</v>
      </c>
      <c r="G772" s="386"/>
      <c r="H772" s="15"/>
      <c r="I772" s="683">
        <f>+I81</f>
        <v>36684</v>
      </c>
      <c r="J772" s="684"/>
      <c r="K772" s="15"/>
      <c r="L772" s="60">
        <f>+I772/$I$770</f>
        <v>0.75365177195685673</v>
      </c>
      <c r="M772" s="365"/>
      <c r="N772" s="98"/>
      <c r="Q772" s="444"/>
      <c r="R772" s="5" t="s">
        <v>31</v>
      </c>
      <c r="S772" s="6"/>
      <c r="T772" s="6"/>
      <c r="U772" s="253">
        <f>+W772/(AA772/100)</f>
        <v>1545.0521632402579</v>
      </c>
      <c r="V772" s="6"/>
      <c r="W772" s="253">
        <f>SUM(W762:W771)</f>
        <v>1007065</v>
      </c>
      <c r="X772" s="6"/>
      <c r="Y772" s="253">
        <f>SUM(Y762:Y771)</f>
        <v>71545</v>
      </c>
      <c r="Z772" s="6"/>
      <c r="AA772" s="253">
        <f>SUM(AA762:AA771)</f>
        <v>65180</v>
      </c>
      <c r="AB772" s="445"/>
      <c r="AJ772" s="56">
        <f>SUM(AJ762:AJ771)</f>
        <v>65180</v>
      </c>
    </row>
    <row r="773" spans="4:36" x14ac:dyDescent="0.3">
      <c r="D773" s="372"/>
      <c r="E773" s="15"/>
      <c r="F773" s="15" t="s">
        <v>76</v>
      </c>
      <c r="G773" s="15"/>
      <c r="H773" s="15"/>
      <c r="I773" s="685">
        <f>+I75</f>
        <v>2144</v>
      </c>
      <c r="J773" s="686"/>
      <c r="K773" s="15"/>
      <c r="L773" s="60">
        <f>+I773/$I$770</f>
        <v>4.4047252182845401E-2</v>
      </c>
      <c r="M773" s="365"/>
      <c r="N773" s="98"/>
      <c r="Q773" s="444"/>
      <c r="R773" s="5"/>
      <c r="S773" s="6"/>
      <c r="T773" s="6"/>
      <c r="U773" s="6"/>
      <c r="V773" s="6"/>
      <c r="W773" s="253"/>
      <c r="X773" s="6"/>
      <c r="Y773" s="253"/>
      <c r="Z773" s="6"/>
      <c r="AA773" s="6"/>
      <c r="AB773" s="445"/>
      <c r="AJ773" s="56"/>
    </row>
    <row r="774" spans="4:36" ht="15" thickBot="1" x14ac:dyDescent="0.35">
      <c r="D774" s="372"/>
      <c r="E774" s="671" t="s">
        <v>101</v>
      </c>
      <c r="F774" s="671"/>
      <c r="G774" s="671"/>
      <c r="H774" s="15"/>
      <c r="I774" s="672">
        <f>+I770-I772-I773</f>
        <v>9847</v>
      </c>
      <c r="J774" s="673"/>
      <c r="K774" s="387"/>
      <c r="L774" s="388">
        <f>+I774/$I$770</f>
        <v>0.20230097586029788</v>
      </c>
      <c r="M774" s="365"/>
      <c r="N774" s="98"/>
      <c r="Q774" s="444"/>
      <c r="R774" s="5" t="s">
        <v>57</v>
      </c>
      <c r="S774" s="6"/>
      <c r="T774" s="6"/>
      <c r="U774" s="7">
        <v>7441</v>
      </c>
      <c r="V774" s="6"/>
      <c r="W774" s="7">
        <f>+'Main Table'!H106</f>
        <v>3029734</v>
      </c>
      <c r="X774" s="6"/>
      <c r="Y774" s="7">
        <f>+'Main Table'!AA106</f>
        <v>129682</v>
      </c>
      <c r="Z774" s="6"/>
      <c r="AA774" s="253">
        <f>+AJ774</f>
        <v>333000</v>
      </c>
      <c r="AB774" s="445"/>
      <c r="AJ774" s="56">
        <v>333000</v>
      </c>
    </row>
    <row r="775" spans="4:36" ht="15.6" thickTop="1" thickBot="1" x14ac:dyDescent="0.35">
      <c r="D775" s="372"/>
      <c r="E775" s="389"/>
      <c r="F775" s="389"/>
      <c r="G775" s="389"/>
      <c r="H775" s="15"/>
      <c r="I775" s="390"/>
      <c r="J775" s="389"/>
      <c r="K775" s="387"/>
      <c r="L775" s="391"/>
      <c r="M775" s="365"/>
      <c r="N775" s="98"/>
      <c r="Q775" s="444"/>
      <c r="R775" s="5" t="s">
        <v>130</v>
      </c>
      <c r="S775" s="6"/>
      <c r="T775" s="6"/>
      <c r="U775" s="449"/>
      <c r="V775" s="6"/>
      <c r="W775" s="450">
        <f>+W772/W774</f>
        <v>0.33239386692033029</v>
      </c>
      <c r="X775" s="6"/>
      <c r="Y775" s="450">
        <f>+Y772/Y774</f>
        <v>0.55169568637127742</v>
      </c>
      <c r="Z775" s="6"/>
      <c r="AA775" s="450">
        <f>+AA772/AA774</f>
        <v>0.19573573573573574</v>
      </c>
      <c r="AB775" s="445"/>
      <c r="AJ775" s="440">
        <f>+AJ772/AJ774</f>
        <v>0.19573573573573574</v>
      </c>
    </row>
    <row r="776" spans="4:36" ht="15.6" thickTop="1" thickBot="1" x14ac:dyDescent="0.35">
      <c r="D776" s="392"/>
      <c r="E776" s="393"/>
      <c r="F776" s="393"/>
      <c r="G776" s="393"/>
      <c r="H776" s="393"/>
      <c r="I776" s="393"/>
      <c r="J776" s="393"/>
      <c r="K776" s="393"/>
      <c r="L776" s="393"/>
      <c r="M776" s="380"/>
      <c r="N776" s="98"/>
      <c r="Q776" s="451"/>
      <c r="R776" s="452"/>
      <c r="S776" s="452"/>
      <c r="T776" s="452"/>
      <c r="U776" s="452"/>
      <c r="V776" s="452"/>
      <c r="W776" s="452"/>
      <c r="X776" s="452"/>
      <c r="Y776" s="452"/>
      <c r="Z776" s="452"/>
      <c r="AA776" s="452"/>
      <c r="AB776" s="453"/>
    </row>
    <row r="780" spans="4:36" x14ac:dyDescent="0.3">
      <c r="F780" s="1">
        <v>1248371</v>
      </c>
    </row>
    <row r="781" spans="4:36" x14ac:dyDescent="0.3">
      <c r="W781" s="1"/>
    </row>
    <row r="782" spans="4:36" x14ac:dyDescent="0.3">
      <c r="F782">
        <v>700</v>
      </c>
    </row>
    <row r="783" spans="4:36" x14ac:dyDescent="0.3">
      <c r="F783" s="76">
        <f>+F782/F780</f>
        <v>5.6073074430597954E-4</v>
      </c>
    </row>
    <row r="785" spans="6:6" x14ac:dyDescent="0.3">
      <c r="F785" s="1">
        <v>60000</v>
      </c>
    </row>
    <row r="786" spans="6:6" x14ac:dyDescent="0.3">
      <c r="F786">
        <f>+F783*F785</f>
        <v>33.643844658358773</v>
      </c>
    </row>
    <row r="788" spans="6:6" x14ac:dyDescent="0.3">
      <c r="F788" s="1">
        <v>331000000</v>
      </c>
    </row>
    <row r="789" spans="6:6" x14ac:dyDescent="0.3">
      <c r="F789" s="56">
        <f>+W86</f>
        <v>811067</v>
      </c>
    </row>
    <row r="790" spans="6:6" x14ac:dyDescent="0.3">
      <c r="F790" s="57">
        <f>+F789/F788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774:G774"/>
    <mergeCell ref="I774:J774"/>
    <mergeCell ref="E760:M760"/>
    <mergeCell ref="I761:L761"/>
    <mergeCell ref="F763:G763"/>
    <mergeCell ref="E769:J769"/>
    <mergeCell ref="I770:J770"/>
    <mergeCell ref="I772:J772"/>
    <mergeCell ref="I773:J773"/>
    <mergeCell ref="H765:I765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mkeresman</cp:lastModifiedBy>
  <cp:lastPrinted>2020-08-27T12:00:07Z</cp:lastPrinted>
  <dcterms:created xsi:type="dcterms:W3CDTF">2020-03-28T00:34:23Z</dcterms:created>
  <dcterms:modified xsi:type="dcterms:W3CDTF">2022-05-16T21:47:12Z</dcterms:modified>
</cp:coreProperties>
</file>