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FED86F56-5C55-478F-82FC-0A4F45F9EA62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Table'!$A$1:$CJ$810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37" i="3" l="1"/>
  <c r="P758" i="3"/>
  <c r="R751" i="3"/>
  <c r="R758" i="3"/>
  <c r="BI809" i="1" l="1"/>
  <c r="AS809" i="1"/>
  <c r="AK809" i="1"/>
  <c r="U809" i="1"/>
  <c r="M809" i="1"/>
  <c r="BO808" i="1"/>
  <c r="BO809" i="1" s="1"/>
  <c r="BM808" i="1"/>
  <c r="BM809" i="1" s="1"/>
  <c r="BL808" i="1"/>
  <c r="BL809" i="1" s="1"/>
  <c r="BK808" i="1"/>
  <c r="BK809" i="1" s="1"/>
  <c r="BJ808" i="1"/>
  <c r="BJ809" i="1" s="1"/>
  <c r="BI808" i="1"/>
  <c r="BH808" i="1"/>
  <c r="BH809" i="1" s="1"/>
  <c r="BF808" i="1"/>
  <c r="BF809" i="1" s="1"/>
  <c r="BE808" i="1"/>
  <c r="BE809" i="1" s="1"/>
  <c r="BD808" i="1"/>
  <c r="BD809" i="1" s="1"/>
  <c r="BC808" i="1"/>
  <c r="BC809" i="1" s="1"/>
  <c r="BB808" i="1"/>
  <c r="BB809" i="1" s="1"/>
  <c r="AZ808" i="1"/>
  <c r="AZ809" i="1" s="1"/>
  <c r="AY808" i="1"/>
  <c r="AY809" i="1" s="1"/>
  <c r="AW808" i="1"/>
  <c r="AW809" i="1" s="1"/>
  <c r="AU808" i="1"/>
  <c r="AU809" i="1" s="1"/>
  <c r="AT808" i="1"/>
  <c r="AT809" i="1" s="1"/>
  <c r="AS808" i="1"/>
  <c r="AQ808" i="1"/>
  <c r="AQ809" i="1" s="1"/>
  <c r="AP808" i="1"/>
  <c r="AP809" i="1" s="1"/>
  <c r="AO808" i="1"/>
  <c r="AO809" i="1" s="1"/>
  <c r="AN808" i="1"/>
  <c r="AN809" i="1" s="1"/>
  <c r="AM808" i="1"/>
  <c r="AM809" i="1" s="1"/>
  <c r="AK808" i="1"/>
  <c r="AJ808" i="1"/>
  <c r="AJ809" i="1" s="1"/>
  <c r="AI808" i="1"/>
  <c r="AI809" i="1" s="1"/>
  <c r="AH808" i="1"/>
  <c r="AH809" i="1" s="1"/>
  <c r="AG808" i="1"/>
  <c r="AG809" i="1" s="1"/>
  <c r="AF808" i="1"/>
  <c r="AF809" i="1" s="1"/>
  <c r="AD808" i="1"/>
  <c r="AD809" i="1" s="1"/>
  <c r="AB808" i="1"/>
  <c r="AB809" i="1" s="1"/>
  <c r="Y808" i="1"/>
  <c r="Y809" i="1" s="1"/>
  <c r="X808" i="1"/>
  <c r="X809" i="1" s="1"/>
  <c r="W808" i="1"/>
  <c r="W809" i="1" s="1"/>
  <c r="V808" i="1"/>
  <c r="V809" i="1" s="1"/>
  <c r="U808" i="1"/>
  <c r="T808" i="1"/>
  <c r="T809" i="1" s="1"/>
  <c r="R808" i="1"/>
  <c r="R809" i="1" s="1"/>
  <c r="Q808" i="1"/>
  <c r="Q809" i="1" s="1"/>
  <c r="P808" i="1"/>
  <c r="P809" i="1" s="1"/>
  <c r="M808" i="1"/>
  <c r="L808" i="1"/>
  <c r="L809" i="1" s="1"/>
  <c r="K808" i="1"/>
  <c r="K809" i="1" s="1"/>
  <c r="J808" i="1"/>
  <c r="J809" i="1" s="1"/>
  <c r="I808" i="1"/>
  <c r="I809" i="1" s="1"/>
  <c r="D808" i="1"/>
  <c r="D809" i="1" s="1"/>
  <c r="BW803" i="1"/>
  <c r="BN803" i="1" s="1"/>
  <c r="BN808" i="1" s="1"/>
  <c r="BN809" i="1" s="1"/>
  <c r="BE803" i="1"/>
  <c r="BP803" i="1" s="1"/>
  <c r="BR803" i="1" s="1"/>
  <c r="BA803" i="1"/>
  <c r="BA808" i="1" s="1"/>
  <c r="BA809" i="1" s="1"/>
  <c r="AV803" i="1"/>
  <c r="AV808" i="1" s="1"/>
  <c r="AV809" i="1" s="1"/>
  <c r="AL803" i="1"/>
  <c r="AR803" i="1" s="1"/>
  <c r="AR808" i="1" s="1"/>
  <c r="AR809" i="1" s="1"/>
  <c r="AA803" i="1"/>
  <c r="AE803" i="1" s="1"/>
  <c r="AE808" i="1" s="1"/>
  <c r="AE809" i="1" s="1"/>
  <c r="Z803" i="1"/>
  <c r="Z808" i="1" s="1"/>
  <c r="Z809" i="1" s="1"/>
  <c r="V803" i="1"/>
  <c r="Q803" i="1"/>
  <c r="S803" i="1" s="1"/>
  <c r="S808" i="1" s="1"/>
  <c r="S809" i="1" s="1"/>
  <c r="N803" i="1"/>
  <c r="N808" i="1" s="1"/>
  <c r="N809" i="1" s="1"/>
  <c r="J803" i="1"/>
  <c r="H803" i="1"/>
  <c r="O803" i="1" s="1"/>
  <c r="O808" i="1" s="1"/>
  <c r="O809" i="1" s="1"/>
  <c r="I20" i="3"/>
  <c r="BW802" i="1"/>
  <c r="BN802" i="1" s="1"/>
  <c r="BE802" i="1"/>
  <c r="BP802" i="1" s="1"/>
  <c r="BR802" i="1" s="1"/>
  <c r="BA802" i="1"/>
  <c r="AX802" i="1"/>
  <c r="AL802" i="1"/>
  <c r="AR802" i="1" s="1"/>
  <c r="AA802" i="1"/>
  <c r="AE802" i="1" s="1"/>
  <c r="Z802" i="1"/>
  <c r="V802" i="1"/>
  <c r="Q802" i="1"/>
  <c r="S802" i="1" s="1"/>
  <c r="N802" i="1"/>
  <c r="J802" i="1"/>
  <c r="H802" i="1"/>
  <c r="AV802" i="1" s="1"/>
  <c r="BW801" i="1"/>
  <c r="BN801" i="1" s="1"/>
  <c r="BE801" i="1"/>
  <c r="BP801" i="1" s="1"/>
  <c r="BR801" i="1" s="1"/>
  <c r="BA801" i="1"/>
  <c r="AX801" i="1"/>
  <c r="AR801" i="1"/>
  <c r="AL801" i="1"/>
  <c r="AA801" i="1"/>
  <c r="AE801" i="1" s="1"/>
  <c r="Z801" i="1"/>
  <c r="V801" i="1"/>
  <c r="Q801" i="1"/>
  <c r="S801" i="1" s="1"/>
  <c r="N801" i="1"/>
  <c r="J801" i="1"/>
  <c r="H801" i="1"/>
  <c r="AV801" i="1" s="1"/>
  <c r="BW800" i="1"/>
  <c r="BN800" i="1" s="1"/>
  <c r="BE800" i="1"/>
  <c r="BP800" i="1" s="1"/>
  <c r="BR800" i="1" s="1"/>
  <c r="BA800" i="1"/>
  <c r="AL800" i="1"/>
  <c r="AR800" i="1" s="1"/>
  <c r="AA800" i="1"/>
  <c r="AE800" i="1" s="1"/>
  <c r="Z800" i="1"/>
  <c r="V800" i="1"/>
  <c r="Q800" i="1"/>
  <c r="S800" i="1" s="1"/>
  <c r="N800" i="1"/>
  <c r="J800" i="1"/>
  <c r="H800" i="1"/>
  <c r="AV800" i="1" s="1"/>
  <c r="B801" i="1"/>
  <c r="B802" i="1" s="1"/>
  <c r="B803" i="1" s="1"/>
  <c r="B804" i="1" s="1"/>
  <c r="B805" i="1" s="1"/>
  <c r="B800" i="1"/>
  <c r="U755" i="3"/>
  <c r="U756" i="3" s="1"/>
  <c r="U757" i="3" s="1"/>
  <c r="U758" i="3" s="1"/>
  <c r="U759" i="3" s="1"/>
  <c r="U760" i="3" s="1"/>
  <c r="BE799" i="1"/>
  <c r="BA799" i="1"/>
  <c r="AL799" i="1"/>
  <c r="AR799" i="1" s="1"/>
  <c r="Z799" i="1"/>
  <c r="Q799" i="1"/>
  <c r="N799" i="1"/>
  <c r="BE798" i="1"/>
  <c r="BA798" i="1"/>
  <c r="AL798" i="1"/>
  <c r="AR798" i="1" s="1"/>
  <c r="Z798" i="1"/>
  <c r="Q798" i="1"/>
  <c r="N798" i="1"/>
  <c r="BE797" i="1"/>
  <c r="BA797" i="1"/>
  <c r="AL797" i="1"/>
  <c r="AR797" i="1" s="1"/>
  <c r="Z797" i="1"/>
  <c r="Q797" i="1"/>
  <c r="N797" i="1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E811" i="2"/>
  <c r="C805" i="2"/>
  <c r="C806" i="2" s="1"/>
  <c r="C807" i="2" s="1"/>
  <c r="C808" i="2" s="1"/>
  <c r="S804" i="2"/>
  <c r="K804" i="2"/>
  <c r="S803" i="2"/>
  <c r="K803" i="2"/>
  <c r="Q803" i="2" s="1"/>
  <c r="S802" i="2"/>
  <c r="K802" i="2"/>
  <c r="S801" i="2"/>
  <c r="K801" i="2"/>
  <c r="S800" i="2"/>
  <c r="K800" i="2"/>
  <c r="Q800" i="2" s="1"/>
  <c r="S799" i="2"/>
  <c r="K799" i="2"/>
  <c r="S798" i="2"/>
  <c r="K798" i="2"/>
  <c r="AL808" i="1" l="1"/>
  <c r="AL809" i="1" s="1"/>
  <c r="AA808" i="1"/>
  <c r="AA809" i="1" s="1"/>
  <c r="BG803" i="1"/>
  <c r="BG808" i="1" s="1"/>
  <c r="BG809" i="1" s="1"/>
  <c r="BP808" i="1"/>
  <c r="BP809" i="1" s="1"/>
  <c r="AC803" i="1"/>
  <c r="AC808" i="1" s="1"/>
  <c r="AC809" i="1" s="1"/>
  <c r="H808" i="1"/>
  <c r="H809" i="1" s="1"/>
  <c r="AX803" i="1"/>
  <c r="AX808" i="1" s="1"/>
  <c r="AX809" i="1" s="1"/>
  <c r="AC802" i="1"/>
  <c r="BG802" i="1"/>
  <c r="O802" i="1"/>
  <c r="AC801" i="1"/>
  <c r="BG801" i="1"/>
  <c r="O801" i="1"/>
  <c r="AX800" i="1"/>
  <c r="BG800" i="1"/>
  <c r="AC800" i="1"/>
  <c r="O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N796" i="1"/>
  <c r="BE795" i="1"/>
  <c r="BA795" i="1"/>
  <c r="AL795" i="1"/>
  <c r="AR795" i="1" s="1"/>
  <c r="Z795" i="1"/>
  <c r="Q795" i="1"/>
  <c r="N795" i="1"/>
  <c r="BE794" i="1"/>
  <c r="BA794" i="1"/>
  <c r="AL794" i="1"/>
  <c r="AR794" i="1" s="1"/>
  <c r="Z794" i="1"/>
  <c r="Q794" i="1"/>
  <c r="N794" i="1"/>
  <c r="BE793" i="1"/>
  <c r="BA793" i="1"/>
  <c r="AL793" i="1"/>
  <c r="AR793" i="1" s="1"/>
  <c r="Z793" i="1"/>
  <c r="Q793" i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N820" i="1" s="1"/>
  <c r="N821" i="1" s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N822" i="1" s="1"/>
  <c r="N823" i="1" s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813" i="1" l="1"/>
  <c r="W812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11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08" i="1"/>
  <c r="BQ809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N811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811" i="1"/>
  <c r="D811" i="1"/>
  <c r="CA684" i="1" l="1"/>
  <c r="CG684" i="1" s="1"/>
  <c r="BY690" i="1"/>
  <c r="BY769" i="1" s="1"/>
  <c r="BY805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00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813" i="1"/>
  <c r="BE813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813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99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08" i="1"/>
  <c r="BU809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08" i="1"/>
  <c r="BV809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34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81" i="3"/>
  <c r="AJ779" i="3"/>
  <c r="AJ782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98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20" i="1"/>
  <c r="D819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99" i="1"/>
  <c r="BG919" i="1"/>
  <c r="BG920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19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34" i="1"/>
  <c r="BP920" i="1"/>
  <c r="BG921" i="1" s="1"/>
  <c r="BN917" i="1"/>
  <c r="BP917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98" i="1"/>
  <c r="BP898" i="1" s="1"/>
  <c r="BP900" i="1"/>
  <c r="BP901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21" i="1"/>
  <c r="BG922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18" i="1"/>
  <c r="BP918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22" i="1" l="1"/>
  <c r="BY922" i="1" s="1"/>
  <c r="Q358" i="2"/>
  <c r="M357" i="2"/>
  <c r="U357" i="2"/>
  <c r="M358" i="2"/>
  <c r="CL928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02" i="1" l="1"/>
  <c r="BG926" i="1"/>
  <c r="BP925" i="1"/>
  <c r="BP927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93" i="1"/>
  <c r="N895" i="1" s="1"/>
  <c r="N896" i="1" l="1"/>
  <c r="D896" i="1" s="1"/>
  <c r="N897" i="1"/>
  <c r="N898" i="1"/>
  <c r="D897" i="1" l="1"/>
  <c r="D898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84" i="1"/>
  <c r="BG884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29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14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08" i="1"/>
  <c r="G809" i="1" s="1"/>
  <c r="F808" i="1"/>
  <c r="F809" i="1" s="1"/>
  <c r="E808" i="1"/>
  <c r="E809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32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29" i="1" l="1"/>
  <c r="AR828" i="1"/>
  <c r="AP828" i="1"/>
  <c r="AR827" i="1"/>
  <c r="AP827" i="1"/>
  <c r="AV827" i="1" l="1"/>
  <c r="AV828" i="1"/>
  <c r="AV829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73" i="1"/>
  <c r="N214" i="1"/>
  <c r="N204" i="1"/>
  <c r="BA872" i="1" s="1"/>
  <c r="N174" i="1"/>
  <c r="BA871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72" i="1" l="1"/>
  <c r="BE872" i="1" s="1"/>
  <c r="Q218" i="2"/>
  <c r="BC873" i="1"/>
  <c r="BE873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41" i="1"/>
  <c r="H841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60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13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11" i="1"/>
  <c r="BK814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61" i="1"/>
  <c r="AP862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56" i="1"/>
  <c r="H857" i="1"/>
  <c r="J857" i="1" s="1"/>
  <c r="H858" i="1"/>
  <c r="J858" i="1" s="1"/>
  <c r="S154" i="2"/>
  <c r="M156" i="2" l="1"/>
  <c r="Q156" i="2"/>
  <c r="O858" i="1"/>
  <c r="AI154" i="1"/>
  <c r="AI161" i="1"/>
  <c r="BK160" i="1"/>
  <c r="BM160" i="1" s="1"/>
  <c r="AR154" i="1"/>
  <c r="BG154" i="1"/>
  <c r="U155" i="2"/>
  <c r="J856" i="1"/>
  <c r="J863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59" i="1"/>
  <c r="AA858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96" i="3"/>
  <c r="F797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34" i="1" l="1"/>
  <c r="AR826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33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38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25" i="1" s="1"/>
  <c r="AH113" i="1"/>
  <c r="AP825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25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45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32" i="1"/>
  <c r="AP826" i="1" s="1"/>
  <c r="AV826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70" i="1"/>
  <c r="BC871" i="1" s="1"/>
  <c r="BE871" i="1" s="1"/>
  <c r="BE882" i="1"/>
  <c r="BE886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73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82" i="1" s="1"/>
  <c r="AL113" i="1"/>
  <c r="K114" i="2"/>
  <c r="V578" i="1" l="1"/>
  <c r="BA886" i="1"/>
  <c r="BC884" i="1"/>
  <c r="BG882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78" i="3"/>
  <c r="AA777" i="3"/>
  <c r="AA776" i="3"/>
  <c r="AA775" i="3"/>
  <c r="AA774" i="3"/>
  <c r="AA773" i="3"/>
  <c r="AA772" i="3"/>
  <c r="AA771" i="3"/>
  <c r="AA770" i="3"/>
  <c r="AA769" i="3"/>
  <c r="Y779" i="3"/>
  <c r="W779" i="3"/>
  <c r="S107" i="2"/>
  <c r="V621" i="1" l="1"/>
  <c r="V622" i="1" s="1"/>
  <c r="V623" i="1" s="1"/>
  <c r="V624" i="1" s="1"/>
  <c r="V625" i="1" s="1"/>
  <c r="V626" i="1" s="1"/>
  <c r="V627" i="1" s="1"/>
  <c r="V628" i="1" s="1"/>
  <c r="AA779" i="3"/>
  <c r="AA782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79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790" i="3"/>
  <c r="F793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824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24" i="1"/>
  <c r="AV824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80" i="3" l="1"/>
  <c r="I777" i="3"/>
  <c r="L777" i="3" s="1"/>
  <c r="I78" i="3"/>
  <c r="I80" i="3" s="1"/>
  <c r="I77" i="3"/>
  <c r="BE64" i="1"/>
  <c r="BA64" i="1"/>
  <c r="AL64" i="1"/>
  <c r="AR64" i="1" s="1"/>
  <c r="K65" i="2"/>
  <c r="Y19" i="3"/>
  <c r="Q66" i="2" l="1"/>
  <c r="M66" i="2"/>
  <c r="L780" i="3"/>
  <c r="I79" i="3"/>
  <c r="I81" i="3" s="1"/>
  <c r="I82" i="3" s="1"/>
  <c r="BG64" i="1"/>
  <c r="U65" i="2"/>
  <c r="S64" i="2"/>
  <c r="N81" i="3" l="1"/>
  <c r="N82" i="3" s="1"/>
  <c r="I779" i="3"/>
  <c r="L779" i="3" s="1"/>
  <c r="K64" i="2"/>
  <c r="BE63" i="1"/>
  <c r="BA63" i="1"/>
  <c r="AL63" i="1"/>
  <c r="AR63" i="1" s="1"/>
  <c r="Y18" i="3"/>
  <c r="Q65" i="2" l="1"/>
  <c r="M65" i="2"/>
  <c r="I781" i="3"/>
  <c r="U64" i="2"/>
  <c r="BG63" i="1"/>
  <c r="L770" i="3" l="1"/>
  <c r="L781" i="3"/>
  <c r="L769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23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69" i="1"/>
  <c r="B872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23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31" i="1"/>
  <c r="AR833" i="1" s="1"/>
  <c r="AV833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23" i="1"/>
  <c r="AV823" i="1" s="1"/>
  <c r="BA829" i="1" s="1"/>
  <c r="BA830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09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C809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81" i="3"/>
  <c r="Y782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U761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81" i="3"/>
  <c r="W782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806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42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95" i="1" s="1"/>
  <c r="O173" i="1"/>
  <c r="AV173" i="1"/>
  <c r="AC173" i="1"/>
  <c r="BE895" i="1" l="1"/>
  <c r="BA917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17" i="1" l="1"/>
  <c r="BP895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17" i="1" l="1"/>
  <c r="CA917" i="1" s="1"/>
  <c r="BC917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08" i="1" s="1"/>
  <c r="BA896" i="1" s="1"/>
  <c r="J235" i="1"/>
  <c r="O234" i="1"/>
  <c r="AC234" i="1"/>
  <c r="BE896" i="1" l="1"/>
  <c r="BA918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96" i="1" l="1"/>
  <c r="BE918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18" i="1" l="1"/>
  <c r="BC918" i="1"/>
  <c r="BC922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22" i="1"/>
  <c r="AV269" i="1"/>
  <c r="H823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10" i="1"/>
  <c r="BA897" i="1" s="1"/>
  <c r="BA901" i="1" s="1"/>
  <c r="BR905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03" i="1"/>
  <c r="AA403" i="1"/>
  <c r="AA404" i="1" s="1"/>
  <c r="AE402" i="1"/>
  <c r="BE897" i="1"/>
  <c r="BA919" i="1"/>
  <c r="BA920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04" i="1"/>
  <c r="AA405" i="1"/>
  <c r="AE404" i="1"/>
  <c r="AE403" i="1"/>
  <c r="BE901" i="1"/>
  <c r="BE919" i="1"/>
  <c r="BP897" i="1"/>
  <c r="AC329" i="1"/>
  <c r="J330" i="1"/>
  <c r="H330" i="1"/>
  <c r="AV329" i="1"/>
  <c r="O329" i="1"/>
  <c r="BE921" i="1" l="1"/>
  <c r="BA922" i="1"/>
  <c r="BE922" i="1" s="1"/>
  <c r="BR922" i="1" s="1"/>
  <c r="CL923" i="1" s="1"/>
  <c r="BE920" i="1"/>
  <c r="BC919" i="1"/>
  <c r="AX439" i="1"/>
  <c r="BW440" i="1"/>
  <c r="BW441" i="1" s="1"/>
  <c r="BN439" i="1"/>
  <c r="BR424" i="1"/>
  <c r="BP425" i="1"/>
  <c r="BP426" i="1" s="1"/>
  <c r="AE405" i="1"/>
  <c r="AA406" i="1"/>
  <c r="AA407" i="1" s="1"/>
  <c r="BR919" i="1"/>
  <c r="D901" i="1"/>
  <c r="AH580" i="1" s="1"/>
  <c r="BG901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20" i="1"/>
  <c r="BC920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01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805" i="1"/>
  <c r="BW806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21" i="1"/>
  <c r="CL937" i="1" s="1"/>
  <c r="CL939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25" i="1"/>
  <c r="BC925" i="1" s="1"/>
  <c r="CL925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799" i="1" l="1"/>
  <c r="AX799" i="1"/>
  <c r="BR776" i="1"/>
  <c r="BP777" i="1"/>
  <c r="BR775" i="1"/>
  <c r="AA764" i="1"/>
  <c r="AE763" i="1"/>
  <c r="AV599" i="1"/>
  <c r="H600" i="1"/>
  <c r="J600" i="1"/>
  <c r="O599" i="1"/>
  <c r="AC599" i="1"/>
  <c r="BR777" i="1" l="1"/>
  <c r="BP778" i="1"/>
  <c r="AE764" i="1"/>
  <c r="AA765" i="1"/>
  <c r="H601" i="1"/>
  <c r="J601" i="1"/>
  <c r="O600" i="1"/>
  <c r="AV600" i="1"/>
  <c r="AC600" i="1"/>
  <c r="BR778" i="1" l="1"/>
  <c r="BP779" i="1"/>
  <c r="BP780" i="1" s="1"/>
  <c r="AA766" i="1"/>
  <c r="AA767" i="1" s="1"/>
  <c r="AE765" i="1"/>
  <c r="O601" i="1"/>
  <c r="J602" i="1"/>
  <c r="H602" i="1"/>
  <c r="AV601" i="1"/>
  <c r="AC601" i="1"/>
  <c r="BR780" i="1" l="1"/>
  <c r="BP781" i="1"/>
  <c r="BR779" i="1"/>
  <c r="AE767" i="1"/>
  <c r="AA768" i="1"/>
  <c r="AA769" i="1" s="1"/>
  <c r="AE766" i="1"/>
  <c r="J603" i="1"/>
  <c r="H603" i="1"/>
  <c r="O602" i="1"/>
  <c r="AV602" i="1"/>
  <c r="AC602" i="1"/>
  <c r="BR781" i="1" l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R783" i="1" l="1"/>
  <c r="BP784" i="1"/>
  <c r="BR782" i="1"/>
  <c r="AE770" i="1"/>
  <c r="AA771" i="1"/>
  <c r="AV604" i="1"/>
  <c r="J605" i="1"/>
  <c r="H605" i="1"/>
  <c r="O604" i="1"/>
  <c r="AC604" i="1"/>
  <c r="AA555" i="3"/>
  <c r="AA556" i="3"/>
  <c r="BR784" i="1" l="1"/>
  <c r="BP785" i="1"/>
  <c r="AA772" i="1"/>
  <c r="AA773" i="1" s="1"/>
  <c r="AE771" i="1"/>
  <c r="AV605" i="1"/>
  <c r="H606" i="1"/>
  <c r="J606" i="1"/>
  <c r="O605" i="1"/>
  <c r="AC605" i="1"/>
  <c r="AA561" i="3"/>
  <c r="AA559" i="3"/>
  <c r="BR785" i="1" l="1"/>
  <c r="BP786" i="1"/>
  <c r="AE773" i="1"/>
  <c r="AA774" i="1"/>
  <c r="AE772" i="1"/>
  <c r="AC606" i="1"/>
  <c r="J607" i="1"/>
  <c r="H607" i="1"/>
  <c r="O606" i="1"/>
  <c r="AV606" i="1"/>
  <c r="AA560" i="3"/>
  <c r="BR786" i="1" l="1"/>
  <c r="BP787" i="1"/>
  <c r="AA775" i="1"/>
  <c r="AA776" i="1" s="1"/>
  <c r="AE774" i="1"/>
  <c r="J608" i="1"/>
  <c r="H608" i="1"/>
  <c r="O607" i="1"/>
  <c r="AV607" i="1"/>
  <c r="AC607" i="1"/>
  <c r="BR787" i="1" l="1"/>
  <c r="BP788" i="1"/>
  <c r="BP789" i="1" s="1"/>
  <c r="AE776" i="1"/>
  <c r="AA777" i="1"/>
  <c r="AE775" i="1"/>
  <c r="O608" i="1"/>
  <c r="AV608" i="1"/>
  <c r="J609" i="1"/>
  <c r="H609" i="1"/>
  <c r="AC608" i="1"/>
  <c r="BR789" i="1" l="1"/>
  <c r="BP790" i="1"/>
  <c r="BR788" i="1"/>
  <c r="AE777" i="1"/>
  <c r="AA778" i="1"/>
  <c r="O609" i="1"/>
  <c r="H610" i="1"/>
  <c r="J610" i="1"/>
  <c r="AV609" i="1"/>
  <c r="AC609" i="1"/>
  <c r="BR790" i="1" l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R791" i="1" l="1"/>
  <c r="BP792" i="1"/>
  <c r="BP793" i="1" s="1"/>
  <c r="AE780" i="1"/>
  <c r="AA781" i="1"/>
  <c r="AE779" i="1"/>
  <c r="J612" i="1"/>
  <c r="H612" i="1"/>
  <c r="O611" i="1"/>
  <c r="AV611" i="1"/>
  <c r="AC611" i="1"/>
  <c r="BR793" i="1" l="1"/>
  <c r="BP794" i="1"/>
  <c r="BR792" i="1"/>
  <c r="AE781" i="1"/>
  <c r="AA782" i="1"/>
  <c r="AA783" i="1" s="1"/>
  <c r="O612" i="1"/>
  <c r="J613" i="1"/>
  <c r="H613" i="1"/>
  <c r="AV612" i="1"/>
  <c r="AC612" i="1"/>
  <c r="BR794" i="1" l="1"/>
  <c r="BP795" i="1"/>
  <c r="AA784" i="1"/>
  <c r="AE783" i="1"/>
  <c r="AE782" i="1"/>
  <c r="O613" i="1"/>
  <c r="J614" i="1"/>
  <c r="H614" i="1"/>
  <c r="AV613" i="1"/>
  <c r="AC613" i="1"/>
  <c r="BP796" i="1" l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P798" i="1" l="1"/>
  <c r="BR797" i="1"/>
  <c r="BR796" i="1"/>
  <c r="AA786" i="1"/>
  <c r="AE785" i="1"/>
  <c r="J616" i="1"/>
  <c r="H616" i="1"/>
  <c r="O615" i="1"/>
  <c r="AV615" i="1"/>
  <c r="AC615" i="1"/>
  <c r="BR798" i="1" l="1"/>
  <c r="BP799" i="1"/>
  <c r="BR799" i="1" s="1"/>
  <c r="AE786" i="1"/>
  <c r="AA787" i="1"/>
  <c r="O616" i="1"/>
  <c r="J617" i="1"/>
  <c r="H617" i="1"/>
  <c r="AV616" i="1"/>
  <c r="AC616" i="1"/>
  <c r="AE787" i="1" l="1"/>
  <c r="AA788" i="1"/>
  <c r="AA789" i="1" s="1"/>
  <c r="J618" i="1"/>
  <c r="H618" i="1"/>
  <c r="O617" i="1"/>
  <c r="AV617" i="1"/>
  <c r="AC617" i="1"/>
  <c r="AA572" i="3"/>
  <c r="AA570" i="3"/>
  <c r="AA571" i="3"/>
  <c r="AA569" i="3"/>
  <c r="AE789" i="1" l="1"/>
  <c r="AA790" i="1"/>
  <c r="AE788" i="1"/>
  <c r="O618" i="1"/>
  <c r="J619" i="1"/>
  <c r="H619" i="1"/>
  <c r="AV618" i="1"/>
  <c r="AC618" i="1"/>
  <c r="AA791" i="1" l="1"/>
  <c r="AE790" i="1"/>
  <c r="AV619" i="1"/>
  <c r="J620" i="1"/>
  <c r="H620" i="1"/>
  <c r="O619" i="1"/>
  <c r="AC619" i="1"/>
  <c r="AE791" i="1" l="1"/>
  <c r="AA792" i="1"/>
  <c r="AA793" i="1" s="1"/>
  <c r="O620" i="1"/>
  <c r="J621" i="1"/>
  <c r="H621" i="1"/>
  <c r="AV620" i="1"/>
  <c r="AC620" i="1"/>
  <c r="AA574" i="3"/>
  <c r="AA575" i="3"/>
  <c r="AA573" i="3"/>
  <c r="AE793" i="1" l="1"/>
  <c r="AA794" i="1"/>
  <c r="AE792" i="1"/>
  <c r="J622" i="1"/>
  <c r="H622" i="1"/>
  <c r="O621" i="1"/>
  <c r="AV621" i="1"/>
  <c r="AC621" i="1"/>
  <c r="AE794" i="1" l="1"/>
  <c r="AA795" i="1"/>
  <c r="O622" i="1"/>
  <c r="H623" i="1"/>
  <c r="J623" i="1"/>
  <c r="AV622" i="1"/>
  <c r="AC622" i="1"/>
  <c r="AE795" i="1" l="1"/>
  <c r="AA796" i="1"/>
  <c r="AA797" i="1" s="1"/>
  <c r="O623" i="1"/>
  <c r="H624" i="1"/>
  <c r="J624" i="1"/>
  <c r="AV623" i="1"/>
  <c r="AC623" i="1"/>
  <c r="AA798" i="1" l="1"/>
  <c r="AE797" i="1"/>
  <c r="AA819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AE798" i="1" l="1"/>
  <c r="AA799" i="1"/>
  <c r="AD49" i="2"/>
  <c r="AD51" i="2" s="1"/>
  <c r="AD53" i="2" s="1"/>
  <c r="AD55" i="2" s="1"/>
  <c r="AD57" i="2" s="1"/>
  <c r="I21" i="3"/>
  <c r="I35" i="3" s="1"/>
  <c r="AJ21" i="2"/>
  <c r="J626" i="1"/>
  <c r="H626" i="1"/>
  <c r="O625" i="1"/>
  <c r="AV625" i="1"/>
  <c r="AC625" i="1"/>
  <c r="AA577" i="3"/>
  <c r="AA576" i="3"/>
  <c r="AE799" i="1" l="1"/>
  <c r="AC626" i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I23" i="3" s="1"/>
  <c r="I25" i="3" s="1"/>
  <c r="I27" i="3" s="1"/>
  <c r="J789" i="1"/>
  <c r="AC788" i="1"/>
  <c r="AV788" i="1"/>
  <c r="O788" i="1"/>
  <c r="I34" i="3" l="1"/>
  <c r="N27" i="3"/>
  <c r="N28" i="3" s="1"/>
  <c r="AV789" i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O799" i="1" l="1"/>
  <c r="AV799" i="1"/>
  <c r="AC799" i="1"/>
  <c r="I32" i="3"/>
  <c r="AF21" i="2"/>
  <c r="AA753" i="3"/>
  <c r="AA754" i="3"/>
  <c r="AA752" i="3"/>
  <c r="L34" i="3" l="1"/>
  <c r="I36" i="3"/>
  <c r="W758" i="3" s="1"/>
  <c r="AA758" i="3" s="1"/>
  <c r="L32" i="3"/>
  <c r="I28" i="3"/>
  <c r="L35" i="3"/>
  <c r="AA756" i="3" l="1"/>
  <c r="AA757" i="3"/>
  <c r="AA755" i="3"/>
  <c r="L36" i="3"/>
  <c r="Y350" i="3" l="1"/>
  <c r="Y12" i="3"/>
  <c r="Y244" i="3"/>
  <c r="Y214" i="3"/>
  <c r="Y121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<sst xmlns="http://schemas.openxmlformats.org/spreadsheetml/2006/main" count="395" uniqueCount="190">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</sst>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Table'!$BA$912:$BA$916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Table'!$BA$917:$BA$922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Table'!$BC$912:$BC$916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Table'!$BC$917:$BC$922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Table'!$BJ$912:$BJ$916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Table'!$BJ$917:$BJ$921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Table'!$BK$912:$BK$916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Table'!$BK$917:$BK$921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Table'!$BL$912:$BL$916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Table'!$BL$917:$BL$921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Table'!$BM$912:$BM$916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Table'!$BM$917:$BM$921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Table'!$BP$912:$BP$916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Table'!$AS$917:$AT$922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Table'!$BP$917:$BP$922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Table'!$AU$912:$AU$916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Table'!$AU$917:$AU$922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Table'!$AV$912:$AV$916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Table'!$AV$917:$AV$921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Table'!$AW$912:$AW$916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Table'!$AW$917:$AW$921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Table'!$AX$912:$AX$916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Table'!$AX$917:$AX$921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Table'!$AY$912:$AY$916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Table'!$AY$917:$AY$921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Table'!$AZ$912:$AZ$916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Table'!$AZ$917:$AZ$921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Table'!$BB$912:$BB$916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Table'!$BB$917:$BB$921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Table'!$BD$912:$BD$916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Table'!$BD$917:$BD$921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Table'!$BE$912:$BE$916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Table'!$BE$917:$BE$921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Table'!$BF$912:$BF$916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Table'!$BF$917:$BF$921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Table'!$BG$912:$BG$916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Table'!$BG$917:$BG$921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Table'!$BH$912:$BH$916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Table'!$BH$917:$BH$921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Table'!$BI$912:$BI$916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Table'!$BI$917:$BI$921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Table'!$BN$912:$BN$916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Table'!$BN$917:$BN$921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Table'!$BO$912:$BO$916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Table'!$BO$917:$BO$921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Table'!$BQ$912:$BQ$916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Table'!$BQ$917:$BQ$921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Table'!$BR$912:$BR$916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Table'!$BR$917:$BR$921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Table'!$BS$912:$BS$916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Table'!$BS$917:$BS$921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Table'!$BT$912:$BT$916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Table'!$BR$917:$BR$922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Table'!$BU$912:$BU$916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Table'!$BU$917:$BU$921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Table'!$BV$912:$BV$916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Table'!$AS$917:$AT$922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Table'!$BV$917:$BV$921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821</xdr:row>
      <xdr:rowOff>99060</xdr:rowOff>
    </xdr:from>
    <xdr:to>
      <xdr:col>22</xdr:col>
      <xdr:colOff>312420</xdr:colOff>
      <xdr:row>822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821</xdr:row>
      <xdr:rowOff>129540</xdr:rowOff>
    </xdr:from>
    <xdr:to>
      <xdr:col>23</xdr:col>
      <xdr:colOff>68580</xdr:colOff>
      <xdr:row>822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839</xdr:row>
      <xdr:rowOff>125730</xdr:rowOff>
    </xdr:from>
    <xdr:to>
      <xdr:col>54</xdr:col>
      <xdr:colOff>213360</xdr:colOff>
      <xdr:row>854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929</xdr:row>
      <xdr:rowOff>91440</xdr:rowOff>
    </xdr:from>
    <xdr:to>
      <xdr:col>76</xdr:col>
      <xdr:colOff>472440</xdr:colOff>
      <xdr:row>952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933</xdr:row>
      <xdr:rowOff>60960</xdr:rowOff>
    </xdr:from>
    <xdr:to>
      <xdr:col>76</xdr:col>
      <xdr:colOff>60960</xdr:colOff>
      <xdr:row>933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53"/>
  <sheetViews>
    <sheetView tabSelected="1" topLeftCell="A774" zoomScaleNormal="100" workbookViewId="0">
      <selection activeCell="I805" sqref="I805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SUM(D102:D807)</f>
        <v>71096676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SUM(D109:D814)</f>
        <v>111072833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SUM(D116:D821)</f>
        <v>111524508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SUM(D123:D831)</f>
        <v>442129638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SUM(D124:D832)</f>
        <v>442067919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SUM(D125:D833)</f>
        <v>442009570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SUM(D126:D834)</f>
        <v>441944082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SUM(D127:D835)</f>
        <v>441878034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SUM(D128:D836)</f>
        <v>441806039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SUM(D129:D837)</f>
        <v>518732651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SUM(D130:D838)</f>
        <v>518657664.23262841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SUM(D131:D839)</f>
        <v>518594405.23262841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SUM(D132:D840)</f>
        <v>849529126.23262835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SUM(D133:D841)</f>
        <v>893820247.23262835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SUM(D134:D842)</f>
        <v>893752768.30462837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SUM(D135:D843)</f>
        <v>893680801.30462837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SUM(D136:D844)</f>
        <v>893611358.34662843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SUM(D137:D845)</f>
        <v>894534324.34662843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SUM(D138:D846)</f>
        <v>894466911.34662843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SUM(D139:D847)</f>
        <v>894410781.34662843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SUM(D140:D848)</f>
        <v>894349210.34662843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SUM(D141:D849)</f>
        <v>894284481.34662843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SUM(D142:D850)</f>
        <v>894217560.34662843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SUM(D143:D851)</f>
        <v>894148991.34662843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SUM(D144:D852)</f>
        <v>894077908.34662843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SUM(D145:D853)</f>
        <v>894019367.34662843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SUM(D146:D854)</f>
        <v>893970329.34662843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SUM(D147:D855)</f>
        <v>893921683.34662843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SUM(D148:D856)</f>
        <v>893867119.34662843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SUM(D149:D857)</f>
        <v>893811971.34662843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SUM(D150:D858)</f>
        <v>893753261.34662843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SUM(D151:D859)</f>
        <v>893690015.34662843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SUM(D152:D860)</f>
        <v>893635816.34662843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SUM(D153:D861)</f>
        <v>893587967.34662843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SUM(D154:D862)</f>
        <v>893538167.34662843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SUM(D155:D863)</f>
        <v>893483648.34662843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SUM(D156:D864)</f>
        <v>893429303.34662843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SUM(D157:D865)</f>
        <v>893373939.34662843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SUM(D158:D866)</f>
        <v>893313339.34662843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SUM(D159:D867)</f>
        <v>893259816.34662843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SUM(D160:D868)</f>
        <v>893222973.34662843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SUM(D161:D869)</f>
        <v>893182361.34662843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SUM(D162:D870)</f>
        <v>893138362.34662843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SUM(D163:D871)</f>
        <v>893093389.34662843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SUM(D164:D872)</f>
        <v>893048032.34662843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SUM(D165:D873)</f>
        <v>892997551.34662843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SUM(D166:D874)</f>
        <v>892953722.34662843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SUM(D167:D875)</f>
        <v>892921004.34662843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SUM(D168:D876)</f>
        <v>892879520.34662843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SUM(D169:D877)</f>
        <v>892839422.34662843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SUM(D170:D878)</f>
        <v>892794785.34662843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SUM(D171:D879)</f>
        <v>892748779.34662843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SUM(D172:D880)</f>
        <v>892699178.34662843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SUM(D173:D881)</f>
        <v>892656518.34662843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SUM(D174:D882)</f>
        <v>892622537.34662843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SUM(D175:D883)</f>
        <v>892583977.34662843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SUM(D176:D884)</f>
        <v>892541998.34662843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SUM(D177:D885)</f>
        <v>892500787.34662843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SUM(D178:D886)</f>
        <v>892455323.34662843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SUM(D179:D887)</f>
        <v>892402474.34662843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SUM(D180:D888)</f>
        <v>892360382.34662843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SUM(D181:D889)</f>
        <v>892329272.34662843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SUM(D182:D893)</f>
        <v>892303852.34662843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SUM(D183:D894)</f>
        <v>892275413.34662843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SUM(D184:D895)</f>
        <v>892240170.34662843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SUM(D185:D896)</f>
        <v>925915645.06091416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SUM(D186:D897)</f>
        <v>976726187.91805696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SUM(D187:D898)</f>
        <v>1045258334.4894855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SUM(D188:D900)</f>
        <v>1045226477.4894855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SUM(D189:D901)</f>
        <v>1222773681.060914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SUM(D190:D905)</f>
        <v>1222737234.060914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SUM(D191:D906)</f>
        <v>1222697080.060914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SUM(D192:D907)</f>
        <v>1222650785.060914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SUM(D193:D908)</f>
        <v>1222599440.060914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SUM(D194:D909)</f>
        <v>1222555827.060914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SUM(D195:D910)</f>
        <v>1222522441.060914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SUM(D196:D916)</f>
        <v>1222485637.060914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SUM(D197:D917)</f>
        <v>1222449941.060914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SUM(D198:D918)</f>
        <v>1222408325.060914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SUM(D199:D919)</f>
        <v>1222362970.060914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SUM(D200:D921)</f>
        <v>1222309341.060914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SUM(D201:D923)</f>
        <v>1222266135.060914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SUM(D202:D924)</f>
        <v>1222232353.060914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SUM(D203:D925)</f>
        <v>1222194935.060914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SUM(D204:D926)</f>
        <v>1222150708.060914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SUM(D205:D927)</f>
        <v>1222109779.060914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SUM(D206:D928)</f>
        <v>1222062390.060914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SUM(D207:D929)</f>
        <v>1222010987.060914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SUM(D208:D930)</f>
        <v>1221962062.060914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SUM(D209:D931)</f>
        <v>1221927996.060914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SUM(D210:D932)</f>
        <v>1221890279.060914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SUM(D211:D933)</f>
        <v>1221845611.060914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SUM(D212:D934)</f>
        <v>1221796253.060914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SUM(D213:D935)</f>
        <v>1221738935.060914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SUM(D214:D936)</f>
        <v>1221677952.060914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SUM(D215:D937)</f>
        <v>1221623717.060914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SUM(D216:D938)</f>
        <v>1221581782.060914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SUM(D217:D939)</f>
        <v>1221535991.060914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SUM(D218:D940)</f>
        <v>1221484457.060914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SUM(D219:D941)</f>
        <v>1221424764.060914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SUM(D220:D942)</f>
        <v>1221358635.060914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SUM(D221:D943)</f>
        <v>1221286948.060914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SUM(D222:D944)</f>
        <v>1221232716.060914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SUM(D223:D945)</f>
        <v>1221187775.060914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SUM(D224:D946)</f>
        <v>1221130448.060914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SUM(D225:D947)</f>
        <v>1221068376.060914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SUM(D226:D948)</f>
        <v>1221004713.060914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SUM(D227:D949)</f>
        <v>1220930412.060914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SUM(D228:D950)</f>
        <v>1220848998.060914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SUM(D229:D951)</f>
        <v>1220769549.060914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SUM(D230:D952)</f>
        <v>1220708660.060914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SUM(D231:D953)</f>
        <v>1220638819.060914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SUM(D232:D954)</f>
        <v>1220563747.060914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SUM(D233:D955)</f>
        <v>1220482166.060914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SUM(D234:D956)</f>
        <v>1220390636.060914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SUM(D235:D957)</f>
        <v>1220289175.060914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SUM(D236:D958)</f>
        <v>1220202882.060914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SUM(D237:D959)</f>
        <v>1220131561.060914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SUM(D238:D960)</f>
        <v>1220042656.060914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SUM(D239:D961)</f>
        <v>1219948189.060914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SUM(D240:D962)</f>
        <v>1219839800.060914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SUM(D241:D963)</f>
        <v>1219721481.060914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SUM(D242:D964)</f>
        <v>1219588940.060914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SUM(D243:D965)</f>
        <v>1219464550.060914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SUM(D244:D966)</f>
        <v>1219361824.060914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SUM(D245:D967)</f>
        <v>1219236135.060914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SUM(D246:D968)</f>
        <v>1219100482.060914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SUM(D247:D969)</f>
        <v>1218957576.060914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SUM(D248:D970)</f>
        <v>1218796035.060914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SUM(D249:D971)</f>
        <v>1218612508.060914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SUM(D250:D972)</f>
        <v>1218455255.060914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SUM(D251:D973)</f>
        <v>1218317006.060914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SUM(D252:D974)</f>
        <v>1218154857.060914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SUM(D253:D975)</f>
        <v>1217997596.060914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SUM(D254:D976)</f>
        <v>1217823828.060914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SUM(D255:D977)</f>
        <v>1217631642.060914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SUM(D256:D978)</f>
        <v>1217427463.060914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SUM(D257:D979)</f>
        <v>1217254624.060914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SUM(D258:D980)</f>
        <v>1217117997.060914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SUM(D259:D981)</f>
        <v>1216945697.060914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SUM(D260:D982)</f>
        <v>1216768615.060914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SUM(D261:D983)</f>
        <v>1216587712.060914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SUM(D262:D984)</f>
        <v>1216479649.060914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SUM(D263:D985)</f>
        <v>1216315637.060914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SUM(D264:D986)</f>
        <v>1216172264.060914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SUM(D265:D987)</f>
        <v>1216034076.060914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SUM(D266:D988)</f>
        <v>1215872508.060914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SUM(D267:D989)</f>
        <v>1215690232.060914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SUM(D268:D990)</f>
        <v>1215486495.060914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SUM(D269:D991)</f>
        <v>1215267919.060914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SUM(D270:D992)</f>
        <v>1215032647.060914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SUM(D271:D993)</f>
        <v>1214820164.060914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SUM(D272:D994)</f>
        <v>1214637385.060914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SUM(D273:D995)</f>
        <v>1214437300.060914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SUM(D274:D996)</f>
        <v>1214227544.060914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SUM(D275:D997)</f>
        <v>1214000591.060914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SUM(D276:D998)</f>
        <v>1213773277.060914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SUM(D277:D999)</f>
        <v>1213526516.060914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SUM(D278:D1000)</f>
        <v>1213306218.060914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SUM(D279:D1001)</f>
        <v>1213118317.060914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SUM(D280:D1002)</f>
        <v>1212918585.060914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SUM(D281:D1003)</f>
        <v>1212718550.060914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SUM(D282:D1004)</f>
        <v>1212468377.060914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SUM(D283:D1005)</f>
        <v>1212230505.060914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SUM(D284:D1006)</f>
        <v>1211975825.060914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SUM(D285:D1007)</f>
        <v>1211786175.060914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SUM(D286:D1008)</f>
        <v>1211597895.060914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SUM(D287:D1009)</f>
        <v>1211397786.060914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SUM(D288:D1010)</f>
        <v>1211198706.060914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SUM(D289:D1011)</f>
        <v>1210966364.060914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SUM(D290:D1012)</f>
        <v>1210773334.060914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SUM(D291:D1013)</f>
        <v>1210674494.060914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SUM(D292:D1014)</f>
        <v>1210513890.060914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SUM(D293:D1015)</f>
        <v>1210386150.060914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SUM(D294:D1016)</f>
        <v>1210199759.060914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SUM(D295:D1017)</f>
        <v>1210000137.060914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SUM(D296:D1018)</f>
        <v>1209765362.060914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SUM(D297:D1019)</f>
        <v>1209536949.060914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SUM(D298:D1020)</f>
        <v>1209370905.060914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SUM(D299:D1021)</f>
        <v>1209138678.060914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SUM(D300:D1022)</f>
        <v>1208944341.060914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SUM(D301:D1023)</f>
        <v>1208754179.060914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SUM(D302:D1024)</f>
        <v>1208519468.060914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SUM(D303:D1025)</f>
        <v>1208258495.060914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SUM(D304:D1026)</f>
        <v>1207984305.060914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SUM(D305:D1027)</f>
        <v>1207677856.060914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SUM(D306:D1028)</f>
        <v>1207428162.060914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SUM(D307:D1029)</f>
        <v>1207207335.060914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SUM(D308:D1030)</f>
        <v>1206992652.060914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SUM(D309:D1031)</f>
        <v>1206769024.060914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SUM(D310:D1032)</f>
        <v>1206530951.060914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SUM(D311:D1033)</f>
        <v>1206296532.060914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SUM(D312:D1034)</f>
        <v>1206047726.060914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SUM(D313:D1035)</f>
        <v>1205844959.060914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SUM(D314:D1036)</f>
        <v>1205670399.060914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SUM(D315:D1037)</f>
        <v>1205521071.060914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SUM(D316:D1038)</f>
        <v>1205346693.060914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SUM(D317:D1039)</f>
        <v>1205156612.060914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SUM(D318:D1040)</f>
        <v>1204962854.060914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SUM(D319:D1041)</f>
        <v>1204770789.060914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SUM(D320:D1042)</f>
        <v>1204597722.060914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SUM(D321:D1043)</f>
        <v>1204462540.060914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SUM(D322:D1044)</f>
        <v>1204310296.060914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SUM(D323:D1045)</f>
        <v>1204158569.060914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SUM(D324:D1046)</f>
        <v>1203998538.060914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SUM(D325:D1047)</f>
        <v>1203835905.060914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SUM(D326:D1048)</f>
        <v>1203666872.060914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SUM(D327:D1049)</f>
        <v>1203526140.060914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SUM(D328:D1050)</f>
        <v>1203418324.060914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SUM(D329:D1051)</f>
        <v>1203291872.060914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SUM(D330:D1052)</f>
        <v>1203175645.060914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SUM(D331:D1053)</f>
        <v>1203062186.060914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SUM(D332:D1054)</f>
        <v>1202940449.060914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SUM(D333:D1055)</f>
        <v>1202814324.060914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SUM(D334:D1056)</f>
        <v>1202708341.060914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SUM(D335:D1057)</f>
        <v>1202617085.060914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SUM(D336:D1058)</f>
        <v>1202526739.060914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SUM(D337:D1059)</f>
        <v>1202431197.060914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SUM(D338:D1060)</f>
        <v>1202334391.060914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SUM(D339:D1061)</f>
        <v>1202230147.060914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SUM(D340:D1062)</f>
        <v>1202129859.060914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SUM(D341:D1063)</f>
        <v>1202043375.060914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SUM(D342:D1064)</f>
        <v>1201979078.060914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SUM(D343:D1065)</f>
        <v>1201926293.060914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SUM(D344:D1066)</f>
        <v>1201862895.060914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SUM(D345:D1067)</f>
        <v>1201791255.060914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SUM(D346:D1068)</f>
        <v>1201722331.060914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SUM(D347:D1069)</f>
        <v>1201636792.060914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SUM(D348:D1070)</f>
        <v>1201567175.060914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SUM(D349:D1071)</f>
        <v>1201509950.060914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SUM(D350:D1072)</f>
        <v>1201438896.060914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SUM(D351:D1073)</f>
        <v>1201365192.060914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SUM(D352:D1074)</f>
        <v>1201289893.060914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SUM(D353:D1075)</f>
        <v>1201212516.060914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SUM(D354:D1076)</f>
        <v>1201131891.060914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SUM(D355:D1077)</f>
        <v>1201067571.060914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SUM(D356:D1078)</f>
        <v>1201018159.060914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SUM(D357:D1079)</f>
        <v>1200962978.060914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SUM(D358:D1080)</f>
        <v>1200906088.060914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SUM(D359:D1081)</f>
        <v>1200838863.060914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SUM(D360:D1082)</f>
        <v>1200770542.060914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SUM(D361:D1083)</f>
        <v>1200701302.060914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SUM(D362:D1084)</f>
        <v>1200643074.060914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SUM(D363:D1085)</f>
        <v>1200601107.060914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SUM(D364:D1086)</f>
        <v>1200555739.060914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SUM(D365:D1087)</f>
        <v>1200500056.060914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SUM(D366:D1088)</f>
        <v>1200438696.060914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SUM(D367:D1089)</f>
        <v>1200375923.060914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SUM(D368:D1090)</f>
        <v>1200309138.060914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SUM(D369:D1091)</f>
        <v>1200259420.060914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SUM(D370:D1092)</f>
        <v>1200222524.060914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SUM(D371:D1093)</f>
        <v>1200175757.060914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SUM(D372:D1094)</f>
        <v>1200122526.060914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SUM(D373:D1095)</f>
        <v>1200059031.060914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SUM(D374:D1096)</f>
        <v>1199996402.060914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SUM(D375:D1097)</f>
        <v>1199929989.060914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SUM(D376:D1098)</f>
        <v>1199874081.060914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SUM(D377:D1099)</f>
        <v>1199834576.060914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SUM(D378:D1100)</f>
        <v>1199788828.060914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SUM(D379:D1101)</f>
        <v>1199730123.060914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SUM(D380:D1102)</f>
        <v>1199663585.060914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SUM(D381:D1103)</f>
        <v>1199596539.060914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SUM(D382:D1104)</f>
        <v>1199519563.060914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SUM(D383:D1105)</f>
        <v>1199455904.060914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SUM(D384:D1106)</f>
        <v>1199411808.060914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SUM(D385:D1107)</f>
        <v>1199351610.060914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SUM(D386:D1108)</f>
        <v>1199289151.060914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SUM(D387:D1109)</f>
        <v>1199220395.060914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SUM(D388:D1110)</f>
        <v>1199176144.060914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SUM(D389:D1111)</f>
        <v>1199106120.060914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SUM(D390:D1112)</f>
        <v>1199039966.060914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SUM(D391:D1113)</f>
        <v>1199002983.060914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SUM(D392:D1114)</f>
        <v>1198945339.060914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SUM(D393:D1115)</f>
        <v>1198883056.060914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SUM(D394:D1116)</f>
        <v>1198807873.060914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SUM(D395:D1117)</f>
        <v>1198727712.060914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SUM(D396:D1118)</f>
        <v>1198642344.060914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SUM(D397:D1119)</f>
        <v>1198575564.060914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SUM(D398:D1120)</f>
        <v>1198527690.060914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SUM(D399:D1121)</f>
        <v>1198471168.060914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SUM(D400:D1122)</f>
        <v>1198393448.060914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SUM(D401:D1123)</f>
        <v>1198315009.060914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SUM(D402:D1124)</f>
        <v>1198240530.060914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SUM(D403:D1125)</f>
        <v>1198158757.060914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SUM(D404:D1126)</f>
        <v>1198095176.060914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SUM(D405:D1127)</f>
        <v>1198051995.060914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SUM(D406:D1128)</f>
        <v>1198000345.060914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SUM(D407:D1129)</f>
        <v>1197940028.060914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SUM(D408:D1130)</f>
        <v>1197874971.060914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SUM(D409:D1131)</f>
        <v>1197807901.060914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SUM(D410:D1132)</f>
        <v>1197741386.060914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SUM(D411:D1133)</f>
        <v>1197688106.060914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SUM(D412:D1134)</f>
        <v>1197653370.060914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SUM(D413:D1135)</f>
        <v>1197605914.060914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SUM(D414:D1136)</f>
        <v>1197553868.060914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SUM(D415:D1137)</f>
        <v>1197497264.060914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SUM(D416:D1138)</f>
        <v>1197437995.060914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SUM(D417:D1139)</f>
        <v>1197378089.060914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SUM(D418:D1140)</f>
        <v>1197336055.060914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SUM(D419:D1141)</f>
        <v>1197305354.060914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SUM(D420:D1142)</f>
        <v>1197264900.060914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SUM(D421:D1143)</f>
        <v>1197222546.060914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SUM(D422:D1144)</f>
        <v>1197176417.060914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SUM(D423:D1145)</f>
        <v>1197128598.060914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SUM(D424:D1146)</f>
        <v>1197079107.060914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SUM(D425:D1147)</f>
        <v>1197043352.060914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SUM(D426:D1148)</f>
        <v>1197021152.060914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SUM(D427:D1149)</f>
        <v>1196991000.060914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SUM(D428:D1150)</f>
        <v>1196956096.060914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SUM(D429:D1151)</f>
        <v>1196920280.060914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SUM(D430:D1152)</f>
        <v>1196880455.060914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SUM(D431:D1153)</f>
        <v>1196841360.060914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SUM(D432:D1154)</f>
        <v>1196815718.060914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SUM(D433:D1155)</f>
        <v>1196797884.060914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SUM(D434:D1156)</f>
        <v>1196772854.060914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SUM(D435:D1157)</f>
        <v>1196745348.060914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SUM(D436:D1158)</f>
        <v>1196716807.060914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SUM(D437:D1159)</f>
        <v>1196686593.060914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SUM(D438:D1160)</f>
        <v>1196657579.060914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SUM(D439:D1161)</f>
        <v>1196637940.060914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SUM(D440:D1162)</f>
        <v>1196624399.060914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SUM(D441:D1163)</f>
        <v>1196604033.060914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SUM(D442:D1164)</f>
        <v>1196581295.060914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SUM(D443:D1165)</f>
        <v>1196557795.060914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SUM(D444:D1166)</f>
        <v>1196533402.060914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SUM(D445:D1167)</f>
        <v>1196510589.060914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SUM(D446:D1168)</f>
        <v>1196497928.060914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SUM(D447:D1169)</f>
        <v>1196490178.060914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SUM(D448:D1170)</f>
        <v>1196484943.060914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SUM(D449:D1171)</f>
        <v>1196471967.060914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SUM(D450:D1172)</f>
        <v>1196454993.060914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SUM(D451:D1173)</f>
        <v>1196437172.060914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SUM(D452:D1174)</f>
        <v>1196420247.060914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SUM(D453:D1175)</f>
        <v>1196408644.060914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SUM(D454:D1176)</f>
        <v>1196402236.060914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SUM(D455:D1177)</f>
        <v>1196389953.060914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SUM(D456:D1178)</f>
        <v>1196376411.060914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SUM(D457:D1179)</f>
        <v>1196362210.060914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SUM(D458:D1180)</f>
        <v>1196345446.060914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SUM(D459:D1181)</f>
        <v>1196329301.060914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SUM(D460:D1182)</f>
        <v>1196319874.060914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SUM(D461:D1183)</f>
        <v>1196314589.060914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SUM(D462:D1184)</f>
        <v>1196303068.060914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SUM(D463:D1185)</f>
        <v>1196290488.060914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SUM(D464:D1186)</f>
        <v>1196276425.060914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SUM(D465:D1187)</f>
        <v>1196262692.060914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SUM(D466:D1188)</f>
        <v>1196249303.060914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SUM(D467:D1189)</f>
        <v>1196241521.060914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SUM(D468:D1190)</f>
        <v>1196237099.060914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SUM(D469:D1191)</f>
        <v>1196227344.060914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SUM(D470:D1192)</f>
        <v>1196214470.060914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SUM(D471:D1193)</f>
        <v>1196201105.060914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SUM(D472:D1194)</f>
        <v>1196185645.060914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SUM(D473:D1195)</f>
        <v>1196170108.060914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SUM(D474:D1196)</f>
        <v>1196163522.060914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SUM(D475:D1197)</f>
        <v>1196156216.060914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SUM(D476:D1198)</f>
        <v>1196144234.060914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SUM(D477:D1199)</f>
        <v>1196132807.060914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SUM(D478:D1200)</f>
        <v>1196118610.060914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SUM(D479:D1201)</f>
        <v>1196101661.060914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SUM(D480:D1202)</f>
        <v>1196083262.060914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SUM(D481:D1203)</f>
        <v>1196075284.060914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SUM(D482:D1204)</f>
        <v>1196069535.060914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SUM(D483:D1205)</f>
        <v>1196064403.060914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SUM(D484:D1206)</f>
        <v>1196052791.060914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SUM(D485:D1207)</f>
        <v>1196035979.060914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SUM(D486:D1208)</f>
        <v>1196016632.060914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SUM(D487:D1209)</f>
        <v>1195989395.060914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SUM(D488:D1210)</f>
        <v>1195974860.060914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SUM(D489:D1211)</f>
        <v>1195968218.060914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SUM(D490:D1212)</f>
        <v>1195948222.060914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SUM(D491:D1213)</f>
        <v>1195908468.060914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SUM(D492:D1214)</f>
        <v>1195873021.060914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SUM(D493:D1215)</f>
        <v>1195836347.060914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SUM(D494:D1216)</f>
        <v>1195795818.060914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SUM(D495:D1217)</f>
        <v>1195771737.060914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SUM(D496:D1218)</f>
        <v>1195749459.060914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SUM(D497:D1219)</f>
        <v>1195716883.060914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SUM(D498:D1220)</f>
        <v>1195672651.060914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SUM(D499:D1221)</f>
        <v>1195616126.060914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SUM(D500:D1222)</f>
        <v>1195554475.060914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SUM(D501:D1223)</f>
        <v>1195486990.060914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SUM(D502:D1224)</f>
        <v>1195450211.060914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SUM(D503:D1225)</f>
        <v>1195436393.060914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SUM(D504:D1226)</f>
        <v>1195400577.060914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SUM(D505:D1227)</f>
        <v>1195338996.060914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SUM(D506:D1228)</f>
        <v>1195254462.060914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SUM(D507:D1229)</f>
        <v>1195169949.060914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SUM(D508:D1230)</f>
        <v>1195068851.060914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SUM(D509:D1231)</f>
        <v>1195016953.060914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SUM(D510:D1232)</f>
        <v>1194995185.060914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SUM(D511:D1233)</f>
        <v>1194938816.060914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SUM(D512:D1234)</f>
        <v>1194834058.060914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SUM(D513:D1235)</f>
        <v>1194721779.060914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SUM(D514:D1236)</f>
        <v>1194600834.060914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SUM(D515:D1237)</f>
        <v>1194470128.060914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SUM(D516:D1238)</f>
        <v>1194401178.060914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SUM(D517:D1239)</f>
        <v>1194376788.060914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SUM(D518:D1240)</f>
        <v>1194274413.060914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SUM(D519:D1241)</f>
        <v>1194173159.060914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SUM(D520:D1242)</f>
        <v>1194028524.060914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SUM(D521:D1243)</f>
        <v>1193884987.060914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SUM(D522:D1244)</f>
        <v>1193729690.060914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SUM(D523:D1245)</f>
        <v>1193658555.060914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SUM(D524:D1246)</f>
        <v>1193627672.060914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SUM(D525:D1247)</f>
        <v>1193523975.060914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SUM(D526:D1248)</f>
        <v>1193379681.060914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SUM(D527:D1249)</f>
        <v>1193221554.060914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SUM(D528:D1250)</f>
        <v>1193066637.060914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SUM(D529:D1251)</f>
        <v>1192915529.060914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SUM(D530:D1252)</f>
        <v>1192770446.060914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SUM(D531:D1253)</f>
        <v>1192671263.060914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SUM(D532:D1254)</f>
        <v>1192560129.060914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SUM(D533:D1255)</f>
        <v>1192412510.060914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SUM(D534:D1256)</f>
        <v>1192240773.060914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SUM(D535:D1257)</f>
        <v>1192063567.060914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SUM(D536:D1258)</f>
        <v>1191873197.060914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SUM(D537:D1259)</f>
        <v>1191800412.060914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SUM(D538:D1260)</f>
        <v>1191763150.060914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SUM(D539:D1261)</f>
        <v>1191643508.060914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SUM(D540:D1262)</f>
        <v>1191484842.060914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SUM(D541:D1263)</f>
        <v>1191300422.060914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SUM(D542:D1264)</f>
        <v>1191122854.060914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SUM(D543:D1265)</f>
        <v>1190940261.060914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SUM(D544:D1266)</f>
        <v>1190881579.060914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SUM(D545:D1267)</f>
        <v>1190845993.060914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SUM(D546:D1268)</f>
        <v>1190806349.060914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SUM(D547:D1269)</f>
        <v>1190690573.060914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SUM(D548:D1270)</f>
        <v>1190532814.060914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SUM(D549:D1271)</f>
        <v>1190372066.060914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SUM(D550:D1272)</f>
        <v>1190200941.060914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SUM(D551:D1273)</f>
        <v>1190128853.060914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03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03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806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3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3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3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3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3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3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3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3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3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3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3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85" x14ac:dyDescent="0.3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85" x14ac:dyDescent="0.3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85" x14ac:dyDescent="0.3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85" x14ac:dyDescent="0.3">
      <c r="B804" s="158">
        <f t="shared" si="2425"/>
        <v>44704</v>
      </c>
      <c r="C804" s="61"/>
      <c r="D804" s="17"/>
      <c r="E804" s="16"/>
      <c r="F804" s="16"/>
      <c r="G804" s="16"/>
      <c r="H804" s="16"/>
      <c r="I804" s="16"/>
      <c r="J804" s="436"/>
      <c r="K804" s="16"/>
      <c r="L804" s="16"/>
      <c r="M804" s="16"/>
      <c r="N804" s="16"/>
      <c r="O804" s="16"/>
      <c r="P804" s="41"/>
      <c r="Q804" s="17"/>
      <c r="R804" s="16"/>
      <c r="S804" s="60"/>
      <c r="T804" s="16"/>
      <c r="U804" s="41"/>
      <c r="V804" s="10"/>
      <c r="W804" s="34"/>
      <c r="X804" s="33"/>
      <c r="Y804" s="33"/>
      <c r="Z804" s="33"/>
      <c r="AA804" s="33"/>
      <c r="AB804" s="33"/>
      <c r="AC804" s="46"/>
      <c r="AD804" s="33"/>
      <c r="AE804" s="33"/>
      <c r="AF804" s="50"/>
      <c r="AG804" s="33"/>
      <c r="AH804" s="33"/>
      <c r="AI804" s="213"/>
      <c r="AJ804" s="50"/>
      <c r="AL804" s="23"/>
      <c r="AM804" s="24"/>
      <c r="AN804" s="24"/>
      <c r="AO804" s="24"/>
      <c r="AP804" s="24"/>
      <c r="AQ804" s="24"/>
      <c r="AR804" s="461"/>
      <c r="AS804" s="25"/>
      <c r="AT804" s="25"/>
      <c r="AU804" s="24"/>
      <c r="AV804" s="298"/>
      <c r="AW804" s="298"/>
      <c r="AX804" s="24"/>
      <c r="AY804" s="308"/>
      <c r="BA804" s="65"/>
      <c r="BB804" s="66"/>
      <c r="BC804" s="66"/>
      <c r="BD804" s="66"/>
      <c r="BE804" s="66"/>
      <c r="BF804" s="66"/>
      <c r="BG804" s="144"/>
      <c r="BH804" s="66"/>
      <c r="BI804" s="170"/>
      <c r="BJ804" s="66"/>
      <c r="BK804" s="66"/>
      <c r="BL804" s="66"/>
      <c r="BM804" s="144"/>
      <c r="BN804" s="65"/>
      <c r="BO804" s="66"/>
      <c r="BP804" s="66"/>
      <c r="BQ804" s="66"/>
      <c r="BR804" s="435"/>
      <c r="BS804" s="66"/>
      <c r="BT804" s="75"/>
      <c r="BU804" s="170"/>
      <c r="BV804" s="1"/>
      <c r="BW804" s="61"/>
      <c r="BY804" s="56"/>
      <c r="BZ804" s="1"/>
      <c r="CA804" s="61"/>
    </row>
    <row r="805" spans="2:85" x14ac:dyDescent="0.3">
      <c r="B805" s="158">
        <f t="shared" si="2425"/>
        <v>44705</v>
      </c>
      <c r="C805" s="61"/>
      <c r="D805" s="17"/>
      <c r="E805" s="16"/>
      <c r="F805" s="16"/>
      <c r="G805" s="16"/>
      <c r="H805" s="16"/>
      <c r="I805" s="16"/>
      <c r="J805" s="436"/>
      <c r="K805" s="16"/>
      <c r="L805" s="16"/>
      <c r="M805" s="16"/>
      <c r="N805" s="16"/>
      <c r="O805" s="16"/>
      <c r="P805" s="41"/>
      <c r="Q805" s="410"/>
      <c r="R805" s="16"/>
      <c r="S805" s="60"/>
      <c r="T805" s="16"/>
      <c r="U805" s="41"/>
      <c r="V805" s="10"/>
      <c r="W805" s="34"/>
      <c r="X805" s="33"/>
      <c r="Y805" s="33"/>
      <c r="Z805" s="33"/>
      <c r="AA805" s="33"/>
      <c r="AB805" s="33"/>
      <c r="AC805" s="46"/>
      <c r="AD805" s="33"/>
      <c r="AE805" s="33"/>
      <c r="AF805" s="50"/>
      <c r="AG805" s="33"/>
      <c r="AH805" s="33"/>
      <c r="AI805" s="213"/>
      <c r="AJ805" s="50"/>
      <c r="AK805" s="10"/>
      <c r="AL805" s="23"/>
      <c r="AM805" s="24"/>
      <c r="AN805" s="24"/>
      <c r="AO805" s="24"/>
      <c r="AP805" s="24"/>
      <c r="AQ805" s="24"/>
      <c r="AR805" s="461"/>
      <c r="AS805" s="25"/>
      <c r="AT805" s="25"/>
      <c r="AU805" s="24"/>
      <c r="AV805" s="298"/>
      <c r="AW805" s="298"/>
      <c r="AX805" s="24"/>
      <c r="AY805" s="308"/>
      <c r="AZ805" s="10"/>
      <c r="BA805" s="65"/>
      <c r="BB805" s="66"/>
      <c r="BC805" s="66"/>
      <c r="BD805" s="66"/>
      <c r="BE805" s="66"/>
      <c r="BF805" s="66"/>
      <c r="BG805" s="144"/>
      <c r="BH805" s="66"/>
      <c r="BI805" s="170"/>
      <c r="BJ805" s="66"/>
      <c r="BK805" s="66"/>
      <c r="BL805" s="66"/>
      <c r="BM805" s="144"/>
      <c r="BN805" s="65"/>
      <c r="BO805" s="66"/>
      <c r="BP805" s="66"/>
      <c r="BQ805" s="66"/>
      <c r="BR805" s="435"/>
      <c r="BS805" s="66"/>
      <c r="BT805" s="75"/>
      <c r="BU805" s="170"/>
      <c r="BV805" s="1"/>
      <c r="BW805" s="61">
        <f>+BW586+1</f>
        <v>578</v>
      </c>
      <c r="BY805" s="59">
        <f>+BY769/BY690</f>
        <v>0.74248886945318338</v>
      </c>
    </row>
    <row r="806" spans="2:85" x14ac:dyDescent="0.3">
      <c r="B806" s="158">
        <f t="shared" si="2425"/>
        <v>44706</v>
      </c>
      <c r="D806" s="559"/>
      <c r="E806" s="19"/>
      <c r="F806" s="19"/>
      <c r="G806" s="19"/>
      <c r="H806" s="19"/>
      <c r="I806" s="19"/>
      <c r="J806" s="39"/>
      <c r="K806" s="19"/>
      <c r="L806" s="19"/>
      <c r="M806" s="19"/>
      <c r="N806" s="19"/>
      <c r="O806" s="19"/>
      <c r="P806" s="43"/>
      <c r="Q806" s="18"/>
      <c r="R806" s="19"/>
      <c r="S806" s="19"/>
      <c r="T806" s="19"/>
      <c r="U806" s="43"/>
      <c r="V806" s="1"/>
      <c r="W806" s="35"/>
      <c r="X806" s="36"/>
      <c r="Y806" s="36"/>
      <c r="Z806" s="36"/>
      <c r="AA806" s="36"/>
      <c r="AB806" s="36"/>
      <c r="AC806" s="47"/>
      <c r="AD806" s="36"/>
      <c r="AE806" s="36"/>
      <c r="AF806" s="51"/>
      <c r="AG806" s="36"/>
      <c r="AH806" s="36"/>
      <c r="AI806" s="36"/>
      <c r="AJ806" s="51"/>
      <c r="AK806" s="1"/>
      <c r="AL806" s="26"/>
      <c r="AM806" s="27"/>
      <c r="AN806" s="27"/>
      <c r="AO806" s="27"/>
      <c r="AP806" s="27"/>
      <c r="AQ806" s="27"/>
      <c r="AR806" s="27"/>
      <c r="AS806" s="27"/>
      <c r="AT806" s="27"/>
      <c r="AU806" s="27"/>
      <c r="AV806" s="300"/>
      <c r="AW806" s="300"/>
      <c r="AX806" s="27"/>
      <c r="AY806" s="307"/>
      <c r="AZ806" s="1"/>
      <c r="BA806" s="67"/>
      <c r="BB806" s="68"/>
      <c r="BC806" s="68"/>
      <c r="BD806" s="68"/>
      <c r="BE806" s="68"/>
      <c r="BF806" s="68"/>
      <c r="BG806" s="68"/>
      <c r="BH806" s="68"/>
      <c r="BI806" s="171"/>
      <c r="BJ806" s="68"/>
      <c r="BK806" s="68"/>
      <c r="BL806" s="68"/>
      <c r="BM806" s="68"/>
      <c r="BN806" s="67"/>
      <c r="BO806" s="68"/>
      <c r="BP806" s="68"/>
      <c r="BQ806" s="68"/>
      <c r="BR806" s="70"/>
      <c r="BS806" s="68"/>
      <c r="BT806" s="68"/>
      <c r="BU806" s="171"/>
      <c r="BV806" s="1"/>
      <c r="BW806" s="61">
        <f>+BW805+1</f>
        <v>579</v>
      </c>
    </row>
    <row r="807" spans="2:85" x14ac:dyDescent="0.3">
      <c r="B807" s="56"/>
      <c r="D807" s="1"/>
      <c r="E807" s="1"/>
      <c r="F807" s="1"/>
      <c r="G807" s="1"/>
      <c r="H807" s="59"/>
      <c r="I807" s="1"/>
      <c r="J807" s="59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59"/>
      <c r="X807" s="1"/>
      <c r="Y807" s="1"/>
      <c r="Z807" s="1"/>
      <c r="AA807" s="1"/>
      <c r="AB807" s="1"/>
      <c r="AC807" s="59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59"/>
      <c r="BD807" s="1"/>
      <c r="BE807" s="59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2:85" x14ac:dyDescent="0.3">
      <c r="B808" s="166" t="s">
        <v>74</v>
      </c>
      <c r="D808" s="56">
        <f>+D803</f>
        <v>19979</v>
      </c>
      <c r="E808" s="56">
        <f>+E238</f>
        <v>0</v>
      </c>
      <c r="F808" s="56">
        <f>+F238</f>
        <v>0</v>
      </c>
      <c r="G808" s="56">
        <f>+G238</f>
        <v>0</v>
      </c>
      <c r="H808" s="56">
        <f t="shared" ref="H808:BP808" si="3086">+H803</f>
        <v>74030316</v>
      </c>
      <c r="I808" s="56">
        <f t="shared" si="3086"/>
        <v>0</v>
      </c>
      <c r="J808" s="56">
        <f t="shared" si="3086"/>
        <v>2.6994877756062645E-4</v>
      </c>
      <c r="K808" s="56">
        <f t="shared" si="3086"/>
        <v>0</v>
      </c>
      <c r="L808" s="56">
        <f t="shared" si="3086"/>
        <v>0</v>
      </c>
      <c r="M808" s="56">
        <f t="shared" si="3086"/>
        <v>0</v>
      </c>
      <c r="N808" s="56">
        <f t="shared" si="3086"/>
        <v>512288</v>
      </c>
      <c r="O808" s="56">
        <f t="shared" si="3086"/>
        <v>93237.173803526442</v>
      </c>
      <c r="P808" s="56">
        <f t="shared" si="3086"/>
        <v>0</v>
      </c>
      <c r="Q808" s="56">
        <f t="shared" si="3086"/>
        <v>512288</v>
      </c>
      <c r="R808" s="56">
        <f t="shared" si="3086"/>
        <v>0</v>
      </c>
      <c r="S808" s="56">
        <f t="shared" si="3086"/>
        <v>0.19021597710122301</v>
      </c>
      <c r="T808" s="56">
        <f t="shared" si="3086"/>
        <v>0</v>
      </c>
      <c r="U808" s="56">
        <f t="shared" si="3086"/>
        <v>0</v>
      </c>
      <c r="V808" s="56">
        <f t="shared" si="3086"/>
        <v>695</v>
      </c>
      <c r="W808" s="56">
        <f t="shared" si="3086"/>
        <v>22</v>
      </c>
      <c r="X808" s="56">
        <f t="shared" si="3086"/>
        <v>4256</v>
      </c>
      <c r="Y808" s="56">
        <f t="shared" si="3086"/>
        <v>0</v>
      </c>
      <c r="Z808" s="56">
        <f t="shared" si="3086"/>
        <v>1173</v>
      </c>
      <c r="AA808" s="56">
        <f t="shared" si="3086"/>
        <v>895836</v>
      </c>
      <c r="AB808" s="56">
        <f t="shared" si="3086"/>
        <v>0</v>
      </c>
      <c r="AC808" s="56">
        <f t="shared" si="3086"/>
        <v>1.2100934433401581E-2</v>
      </c>
      <c r="AD808" s="56">
        <f t="shared" si="3086"/>
        <v>0</v>
      </c>
      <c r="AE808" s="56">
        <f t="shared" si="3086"/>
        <v>1128.2569269521412</v>
      </c>
      <c r="AF808" s="56">
        <f t="shared" si="3086"/>
        <v>0</v>
      </c>
      <c r="AG808" s="56">
        <f t="shared" si="3086"/>
        <v>0</v>
      </c>
      <c r="AH808" s="56">
        <f t="shared" si="3086"/>
        <v>0</v>
      </c>
      <c r="AI808" s="56">
        <f t="shared" si="3086"/>
        <v>0</v>
      </c>
      <c r="AJ808" s="56">
        <f t="shared" si="3086"/>
        <v>0</v>
      </c>
      <c r="AK808" s="56">
        <f t="shared" si="3086"/>
        <v>0</v>
      </c>
      <c r="AL808" s="56">
        <f t="shared" si="3086"/>
        <v>45898</v>
      </c>
      <c r="AM808" s="56">
        <f t="shared" si="3086"/>
        <v>0</v>
      </c>
      <c r="AN808" s="56">
        <f t="shared" si="3086"/>
        <v>0</v>
      </c>
      <c r="AO808" s="56">
        <f t="shared" si="3086"/>
        <v>178263</v>
      </c>
      <c r="AP808" s="56">
        <f t="shared" si="3086"/>
        <v>81632147</v>
      </c>
      <c r="AQ808" s="56">
        <f t="shared" si="3086"/>
        <v>20336656</v>
      </c>
      <c r="AR808" s="56">
        <f t="shared" si="3086"/>
        <v>5.6257029294238051E-4</v>
      </c>
      <c r="AS808" s="56">
        <f t="shared" si="3086"/>
        <v>0</v>
      </c>
      <c r="AT808" s="56">
        <f t="shared" si="3086"/>
        <v>0</v>
      </c>
      <c r="AU808" s="56">
        <f t="shared" si="3086"/>
        <v>0</v>
      </c>
      <c r="AV808" s="56">
        <f t="shared" si="3086"/>
        <v>1.1026853782442316</v>
      </c>
      <c r="AW808" s="56">
        <f t="shared" si="3086"/>
        <v>0</v>
      </c>
      <c r="AX808" s="56">
        <f t="shared" si="3086"/>
        <v>102811.26826196474</v>
      </c>
      <c r="AY808" s="56">
        <f t="shared" si="3086"/>
        <v>0</v>
      </c>
      <c r="AZ808" s="56">
        <f t="shared" si="3086"/>
        <v>0</v>
      </c>
      <c r="BA808" s="56">
        <f t="shared" si="3086"/>
        <v>313337</v>
      </c>
      <c r="BB808" s="56">
        <f t="shared" si="3086"/>
        <v>0</v>
      </c>
      <c r="BC808" s="56">
        <f t="shared" si="3086"/>
        <v>1021971326</v>
      </c>
      <c r="BD808" s="56">
        <f t="shared" si="3086"/>
        <v>0</v>
      </c>
      <c r="BE808" s="56">
        <f t="shared" si="3086"/>
        <v>19979</v>
      </c>
      <c r="BF808" s="56">
        <f t="shared" si="3086"/>
        <v>0</v>
      </c>
      <c r="BG808" s="56">
        <f t="shared" si="3086"/>
        <v>6.3762019806151204E-2</v>
      </c>
      <c r="BH808" s="56">
        <f t="shared" si="3086"/>
        <v>0</v>
      </c>
      <c r="BI808" s="56">
        <f t="shared" si="3086"/>
        <v>0</v>
      </c>
      <c r="BJ808" s="56">
        <f t="shared" si="3086"/>
        <v>0</v>
      </c>
      <c r="BK808" s="56">
        <f t="shared" si="3086"/>
        <v>0</v>
      </c>
      <c r="BL808" s="56">
        <f t="shared" si="3086"/>
        <v>0</v>
      </c>
      <c r="BM808" s="56">
        <f t="shared" si="3086"/>
        <v>0</v>
      </c>
      <c r="BN808" s="56">
        <f t="shared" si="3086"/>
        <v>1287117.5390428212</v>
      </c>
      <c r="BO808" s="56">
        <f t="shared" si="3086"/>
        <v>0</v>
      </c>
      <c r="BP808" s="56">
        <f t="shared" si="3086"/>
        <v>73123338</v>
      </c>
      <c r="BQ808" s="56">
        <f t="shared" ref="BQ808" si="3087">+BQ731</f>
        <v>0</v>
      </c>
      <c r="BR808" s="56"/>
      <c r="BS808" s="56"/>
      <c r="BT808" s="56"/>
      <c r="BU808" s="56">
        <f>+BU509</f>
        <v>0</v>
      </c>
      <c r="BV808" s="56">
        <f>+BV505</f>
        <v>0</v>
      </c>
      <c r="BW808" s="56"/>
      <c r="BX808" s="56"/>
      <c r="BY808" s="56"/>
      <c r="BZ808" s="56"/>
      <c r="CA808" s="56"/>
      <c r="CB808" s="56"/>
      <c r="CC808" s="56"/>
      <c r="CD808" s="56"/>
      <c r="CE808" s="61"/>
      <c r="CF808" s="61"/>
      <c r="CG808" s="145"/>
    </row>
    <row r="809" spans="2:85" x14ac:dyDescent="0.3">
      <c r="B809" t="s">
        <v>105</v>
      </c>
      <c r="D809" s="56">
        <f>+D802-D808</f>
        <v>20253</v>
      </c>
      <c r="E809" s="56">
        <f>+E237-E808</f>
        <v>0</v>
      </c>
      <c r="F809" s="56">
        <f>+F237-F808</f>
        <v>0</v>
      </c>
      <c r="G809" s="56">
        <f>+G237-G808</f>
        <v>0</v>
      </c>
      <c r="H809" s="56">
        <f t="shared" ref="H809:BP809" si="3088">+H802-H808</f>
        <v>-19979</v>
      </c>
      <c r="I809" s="56">
        <f t="shared" si="3088"/>
        <v>0</v>
      </c>
      <c r="J809" s="56">
        <f t="shared" si="3088"/>
        <v>2.7394662450754687E-4</v>
      </c>
      <c r="K809" s="56">
        <f t="shared" si="3088"/>
        <v>0</v>
      </c>
      <c r="L809" s="56">
        <f t="shared" si="3088"/>
        <v>0</v>
      </c>
      <c r="M809" s="56">
        <f t="shared" si="3088"/>
        <v>0</v>
      </c>
      <c r="N809" s="56">
        <f t="shared" si="3088"/>
        <v>1377</v>
      </c>
      <c r="O809" s="56">
        <f t="shared" si="3088"/>
        <v>92.381051454634871</v>
      </c>
      <c r="P809" s="56">
        <f t="shared" si="3088"/>
        <v>0</v>
      </c>
      <c r="Q809" s="56">
        <f t="shared" si="3088"/>
        <v>1377</v>
      </c>
      <c r="R809" s="56">
        <f t="shared" si="3088"/>
        <v>0</v>
      </c>
      <c r="S809" s="56">
        <f t="shared" si="3088"/>
        <v>2.3926903003157363E-2</v>
      </c>
      <c r="T809" s="56">
        <f t="shared" si="3088"/>
        <v>0</v>
      </c>
      <c r="U809" s="56">
        <f t="shared" si="3088"/>
        <v>0</v>
      </c>
      <c r="V809" s="56">
        <f t="shared" si="3088"/>
        <v>-1</v>
      </c>
      <c r="W809" s="56">
        <f t="shared" si="3088"/>
        <v>50</v>
      </c>
      <c r="X809" s="56">
        <f t="shared" si="3088"/>
        <v>0</v>
      </c>
      <c r="Y809" s="56">
        <f t="shared" si="3088"/>
        <v>0</v>
      </c>
      <c r="Z809" s="56">
        <f t="shared" si="3088"/>
        <v>85</v>
      </c>
      <c r="AA809" s="56">
        <f t="shared" si="3088"/>
        <v>-22</v>
      </c>
      <c r="AB809" s="56">
        <f t="shared" si="3088"/>
        <v>0</v>
      </c>
      <c r="AC809" s="56">
        <f t="shared" si="3088"/>
        <v>2.9693766837590729E-6</v>
      </c>
      <c r="AD809" s="56">
        <f t="shared" si="3088"/>
        <v>0</v>
      </c>
      <c r="AE809" s="56">
        <f t="shared" si="3088"/>
        <v>1.3950276506332102</v>
      </c>
      <c r="AF809" s="56">
        <f t="shared" si="3088"/>
        <v>0</v>
      </c>
      <c r="AG809" s="56">
        <f t="shared" si="3088"/>
        <v>0</v>
      </c>
      <c r="AH809" s="56">
        <f t="shared" si="3088"/>
        <v>0</v>
      </c>
      <c r="AI809" s="56">
        <f t="shared" si="3088"/>
        <v>0</v>
      </c>
      <c r="AJ809" s="56">
        <f t="shared" si="3088"/>
        <v>0</v>
      </c>
      <c r="AK809" s="56">
        <f t="shared" si="3088"/>
        <v>0</v>
      </c>
      <c r="AL809" s="56">
        <f t="shared" si="3088"/>
        <v>-4815</v>
      </c>
      <c r="AM809" s="56">
        <f t="shared" si="3088"/>
        <v>0</v>
      </c>
      <c r="AN809" s="56">
        <f t="shared" si="3088"/>
        <v>0</v>
      </c>
      <c r="AO809" s="56">
        <f t="shared" si="3088"/>
        <v>0</v>
      </c>
      <c r="AP809" s="56">
        <f t="shared" si="3088"/>
        <v>-45898</v>
      </c>
      <c r="AQ809" s="56">
        <f t="shared" si="3088"/>
        <v>0</v>
      </c>
      <c r="AR809" s="56">
        <f t="shared" si="3088"/>
        <v>-5.87636050021046E-5</v>
      </c>
      <c r="AS809" s="56">
        <f t="shared" si="3088"/>
        <v>0</v>
      </c>
      <c r="AT809" s="56">
        <f t="shared" si="3088"/>
        <v>0</v>
      </c>
      <c r="AU809" s="56">
        <f t="shared" si="3088"/>
        <v>0</v>
      </c>
      <c r="AV809" s="56">
        <f t="shared" si="3088"/>
        <v>-3.2248804417744914E-4</v>
      </c>
      <c r="AW809" s="56">
        <f t="shared" si="3088"/>
        <v>0</v>
      </c>
      <c r="AX809" s="56">
        <f t="shared" si="3088"/>
        <v>71.769569056705222</v>
      </c>
      <c r="AY809" s="56">
        <f t="shared" si="3088"/>
        <v>0</v>
      </c>
      <c r="AZ809" s="56">
        <f t="shared" si="3088"/>
        <v>0</v>
      </c>
      <c r="BA809" s="56">
        <f t="shared" si="3088"/>
        <v>-64563</v>
      </c>
      <c r="BB809" s="56">
        <f t="shared" si="3088"/>
        <v>0</v>
      </c>
      <c r="BC809" s="56">
        <f t="shared" si="3088"/>
        <v>-313337</v>
      </c>
      <c r="BD809" s="56">
        <f t="shared" si="3088"/>
        <v>0</v>
      </c>
      <c r="BE809" s="56">
        <f t="shared" si="3088"/>
        <v>20253</v>
      </c>
      <c r="BF809" s="56">
        <f t="shared" si="3088"/>
        <v>0</v>
      </c>
      <c r="BG809" s="56">
        <f t="shared" si="3088"/>
        <v>9.7959060371037743E-2</v>
      </c>
      <c r="BH809" s="56">
        <f t="shared" si="3088"/>
        <v>0</v>
      </c>
      <c r="BI809" s="56">
        <f t="shared" si="3088"/>
        <v>0</v>
      </c>
      <c r="BJ809" s="56">
        <f t="shared" si="3088"/>
        <v>0</v>
      </c>
      <c r="BK809" s="56">
        <f t="shared" si="3088"/>
        <v>0</v>
      </c>
      <c r="BL809" s="56">
        <f t="shared" si="3088"/>
        <v>0</v>
      </c>
      <c r="BM809" s="56">
        <f t="shared" si="3088"/>
        <v>0</v>
      </c>
      <c r="BN809" s="56">
        <f t="shared" si="3088"/>
        <v>1227.9704149342142</v>
      </c>
      <c r="BO809" s="56">
        <f t="shared" si="3088"/>
        <v>0</v>
      </c>
      <c r="BP809" s="56">
        <f t="shared" si="3088"/>
        <v>-19979</v>
      </c>
      <c r="BQ809" s="56">
        <f t="shared" ref="BQ809" si="3089">+BQ730-BQ808</f>
        <v>0</v>
      </c>
      <c r="BR809" s="56"/>
      <c r="BS809" s="56"/>
      <c r="BT809" s="56"/>
      <c r="BU809" s="56">
        <f>+BU508-BU808</f>
        <v>0</v>
      </c>
      <c r="BV809" s="56">
        <f>+BV504-BV808</f>
        <v>0</v>
      </c>
      <c r="BW809" s="56"/>
      <c r="BX809" s="56"/>
      <c r="BY809" s="56"/>
      <c r="BZ809" s="56"/>
      <c r="CA809" s="56"/>
      <c r="CB809" s="56"/>
      <c r="CC809" s="56"/>
      <c r="CD809" s="56"/>
      <c r="CE809" s="61"/>
      <c r="CF809" s="61"/>
      <c r="CG809" s="105"/>
    </row>
    <row r="810" spans="2:85" x14ac:dyDescent="0.3">
      <c r="B810" s="56"/>
      <c r="D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10"/>
      <c r="BT810" s="10"/>
      <c r="BU810" s="10"/>
      <c r="BV810" s="10"/>
      <c r="BW810" s="10"/>
      <c r="BX810" s="10"/>
      <c r="BY810" s="10"/>
      <c r="BZ810" s="10"/>
      <c r="CA810" s="10"/>
      <c r="CB810" s="61"/>
      <c r="CC810" s="105"/>
      <c r="CD810" s="105"/>
      <c r="CE810" s="105"/>
      <c r="CF810" s="105"/>
    </row>
    <row r="811" spans="2:85" x14ac:dyDescent="0.3">
      <c r="B811" s="56"/>
      <c r="D811" s="56">
        <f>SUM(D297:D677)</f>
        <v>40188841</v>
      </c>
      <c r="H811" s="1"/>
      <c r="N811" s="145">
        <f>+N684-N712</f>
        <v>3272725</v>
      </c>
      <c r="O811" s="1"/>
      <c r="W811" s="56">
        <f>SUM(W297:W677)</f>
        <v>434376</v>
      </c>
      <c r="AA811" s="59"/>
      <c r="BA811" s="59"/>
      <c r="BC811" s="56"/>
      <c r="BE811" s="59"/>
      <c r="BJ811" s="61"/>
      <c r="BK811" s="10">
        <f>+BK187</f>
        <v>4928581</v>
      </c>
      <c r="BL811" s="61"/>
      <c r="BM811" s="61"/>
      <c r="BN811" s="61"/>
      <c r="BO811" s="61"/>
      <c r="BP811" s="61"/>
      <c r="BQ811" s="61"/>
      <c r="BR811" s="61"/>
      <c r="BS811" s="10"/>
      <c r="BT811" s="10"/>
    </row>
    <row r="812" spans="2:85" x14ac:dyDescent="0.3">
      <c r="B812" s="56"/>
      <c r="D812" s="56"/>
      <c r="H812" s="56"/>
      <c r="N812" s="231"/>
      <c r="W812" s="56">
        <f>SUM(W762:W768)</f>
        <v>1808</v>
      </c>
      <c r="AA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56"/>
      <c r="AU812" t="s">
        <v>161</v>
      </c>
      <c r="BC812" s="56"/>
      <c r="BE812" s="59"/>
      <c r="BH812" s="96"/>
      <c r="BI812" s="96"/>
      <c r="BJ812" s="96"/>
      <c r="BK812" s="493"/>
      <c r="BL812" s="96"/>
      <c r="BM812" s="96"/>
      <c r="BN812" s="96"/>
      <c r="BO812" s="96"/>
      <c r="BP812" s="96"/>
      <c r="BQ812" s="96"/>
      <c r="BR812" s="78"/>
      <c r="BS812" s="1"/>
      <c r="BT812" s="1"/>
    </row>
    <row r="813" spans="2:85" x14ac:dyDescent="0.3">
      <c r="D813" s="1"/>
      <c r="E813" s="111" t="s">
        <v>26</v>
      </c>
      <c r="F813" s="112"/>
      <c r="H813" s="112" t="s">
        <v>59</v>
      </c>
      <c r="I813" s="104"/>
      <c r="J813" s="104"/>
      <c r="K813" s="61"/>
      <c r="L813" s="10"/>
      <c r="W813" s="56">
        <f>SUM(W671:W676)</f>
        <v>10848</v>
      </c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BA813" s="56">
        <f>SUM(BA664:BA677)</f>
        <v>44881345</v>
      </c>
      <c r="BC813" s="56"/>
      <c r="BE813" s="56">
        <f>SUM(BE664:BE677)</f>
        <v>9000128</v>
      </c>
      <c r="BG813" s="231">
        <f>+BE813/BA813</f>
        <v>0.20053160171559029</v>
      </c>
      <c r="BH813" s="96"/>
      <c r="BI813" s="96"/>
      <c r="BJ813" s="96"/>
      <c r="BK813" s="493">
        <f>+BK194-BK808</f>
        <v>5763109</v>
      </c>
      <c r="BL813" s="96"/>
      <c r="BM813" s="96"/>
      <c r="BN813" s="96"/>
      <c r="BO813" s="96"/>
      <c r="BP813" s="96"/>
      <c r="BQ813" s="96"/>
      <c r="BR813" s="78"/>
      <c r="BS813" s="1"/>
      <c r="BT813" s="1"/>
    </row>
    <row r="814" spans="2:85" x14ac:dyDescent="0.3">
      <c r="B814" s="56"/>
      <c r="D814" s="1"/>
      <c r="E814" s="111" t="s">
        <v>38</v>
      </c>
      <c r="F814" s="112"/>
      <c r="H814" s="112" t="s">
        <v>40</v>
      </c>
      <c r="I814" s="10"/>
      <c r="J814" s="10"/>
      <c r="K814" s="61"/>
      <c r="L814" s="10"/>
      <c r="AD814" s="1"/>
      <c r="AE814" s="1"/>
      <c r="AF814" s="1"/>
      <c r="AG814" s="1"/>
      <c r="AH814" s="1"/>
      <c r="AI814" s="1">
        <f>SUM(W213:W243)</f>
        <v>25465</v>
      </c>
      <c r="AJ814" s="1"/>
      <c r="AK814" s="1"/>
      <c r="AL814" s="1" t="s">
        <v>17</v>
      </c>
      <c r="AM814" s="1"/>
      <c r="AN814" s="1"/>
      <c r="AO814" s="1"/>
      <c r="BC814" s="56"/>
      <c r="BE814" s="59"/>
      <c r="BH814" s="97"/>
      <c r="BI814" s="97"/>
      <c r="BJ814" s="97"/>
      <c r="BK814" s="493">
        <f>+BK187-BK808</f>
        <v>4928581</v>
      </c>
      <c r="BL814" s="97"/>
      <c r="BM814" s="97"/>
      <c r="BN814" s="97"/>
      <c r="BO814" s="97"/>
      <c r="BP814" s="97"/>
      <c r="BQ814" s="97"/>
      <c r="BR814" s="78"/>
      <c r="BS814" s="1"/>
      <c r="BT814" s="1"/>
    </row>
    <row r="815" spans="2:85" x14ac:dyDescent="0.3">
      <c r="B815" s="231"/>
      <c r="D815" s="1"/>
      <c r="E815" s="111" t="s">
        <v>45</v>
      </c>
      <c r="F815" s="112"/>
      <c r="H815" s="112" t="s">
        <v>55</v>
      </c>
      <c r="I815" s="10"/>
      <c r="J815" s="10"/>
      <c r="K815" s="61"/>
      <c r="L815" s="10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BC815" s="56"/>
      <c r="BE815" s="59"/>
      <c r="BH815" s="97"/>
      <c r="BI815" s="97"/>
      <c r="BJ815" s="97"/>
      <c r="BK815" s="493"/>
      <c r="BL815" s="97"/>
      <c r="BM815" s="97"/>
      <c r="BN815" s="97"/>
      <c r="BO815" s="97"/>
      <c r="BP815" s="97"/>
      <c r="BQ815" s="97"/>
      <c r="BR815" s="78"/>
      <c r="BS815" s="1"/>
      <c r="BT815" s="1"/>
    </row>
    <row r="816" spans="2:85" x14ac:dyDescent="0.3">
      <c r="D816" s="1"/>
      <c r="E816" s="111" t="s">
        <v>60</v>
      </c>
      <c r="F816" s="61"/>
      <c r="H816" s="81" t="s">
        <v>135</v>
      </c>
      <c r="I816" s="61"/>
      <c r="J816" s="61"/>
      <c r="K816" s="61"/>
      <c r="L816" s="6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BH816" s="97"/>
      <c r="BI816" s="97"/>
      <c r="BJ816" s="97"/>
      <c r="BK816" s="496"/>
      <c r="BL816" s="97"/>
      <c r="BM816" s="97"/>
      <c r="BN816" s="97"/>
      <c r="BO816" s="97"/>
      <c r="BP816" s="97"/>
      <c r="BQ816" s="97"/>
      <c r="BR816" s="78"/>
      <c r="BS816" s="1"/>
      <c r="BT816" s="1"/>
    </row>
    <row r="817" spans="2:72" x14ac:dyDescent="0.3">
      <c r="E817" s="111" t="s">
        <v>136</v>
      </c>
      <c r="H817" s="81" t="s">
        <v>137</v>
      </c>
      <c r="AD817" s="1"/>
      <c r="AE817" s="1"/>
      <c r="AF817" s="1"/>
      <c r="AG817" s="1"/>
      <c r="AH817" s="1"/>
      <c r="AI817" s="1"/>
      <c r="BD817" s="78"/>
      <c r="BE817" s="78"/>
      <c r="BF817" s="78"/>
      <c r="BG817" s="78"/>
      <c r="BH817" s="78"/>
      <c r="BI817" s="78"/>
      <c r="BJ817" s="78"/>
      <c r="BK817" s="494"/>
      <c r="BL817" s="78"/>
      <c r="BM817" s="78"/>
      <c r="BN817" s="78"/>
      <c r="BO817" s="78"/>
      <c r="BP817" s="78"/>
      <c r="BQ817" s="78"/>
      <c r="BR817" s="78"/>
      <c r="BS817" s="1"/>
      <c r="BT817" s="1"/>
    </row>
    <row r="818" spans="2:72" x14ac:dyDescent="0.3">
      <c r="B818" s="56"/>
      <c r="AD818" s="1"/>
      <c r="AE818" s="1"/>
      <c r="AF818" s="1"/>
      <c r="AG818" s="1"/>
      <c r="AH818" s="1"/>
      <c r="AI818" s="1"/>
      <c r="BA818" s="545">
        <v>157602857</v>
      </c>
      <c r="BK818" s="495"/>
    </row>
    <row r="819" spans="2:72" ht="15" thickBot="1" x14ac:dyDescent="0.35">
      <c r="D819" s="56">
        <f>SUM(D363:D369)</f>
        <v>378583</v>
      </c>
      <c r="AA819">
        <f>+AA796/688</f>
        <v>1300.2267441860465</v>
      </c>
      <c r="AD819" s="1"/>
      <c r="AE819" s="507"/>
      <c r="AF819" s="547"/>
      <c r="AG819" s="507"/>
      <c r="AH819" s="507"/>
      <c r="AI819" s="507"/>
      <c r="AJ819" s="500"/>
      <c r="AK819" s="500"/>
      <c r="AL819" s="500"/>
      <c r="AM819" s="500"/>
      <c r="AN819" s="500"/>
      <c r="AO819" s="500"/>
      <c r="AP819" s="500"/>
      <c r="AQ819" s="500"/>
      <c r="AR819" s="500"/>
      <c r="AS819" s="500"/>
      <c r="AT819" s="500"/>
      <c r="AU819" s="500"/>
      <c r="AV819" s="500"/>
      <c r="AW819" s="500"/>
      <c r="AX819" s="500"/>
      <c r="AZ819" s="106"/>
      <c r="BA819" s="106"/>
      <c r="BB819" s="106"/>
      <c r="BC819" s="106"/>
      <c r="BK819" s="1"/>
    </row>
    <row r="820" spans="2:72" x14ac:dyDescent="0.3">
      <c r="D820" s="531">
        <f>SUM(D356:D362)</f>
        <v>417052</v>
      </c>
      <c r="J820" s="486"/>
      <c r="N820" s="56">
        <f>+N796-N789</f>
        <v>64925</v>
      </c>
      <c r="V820" s="106"/>
      <c r="AA820" s="56"/>
      <c r="AD820" s="1"/>
      <c r="AE820" s="507"/>
      <c r="AF820" s="546"/>
      <c r="AG820" s="1"/>
      <c r="AH820" s="1"/>
      <c r="AI820" s="485"/>
      <c r="AJ820" s="464"/>
      <c r="AK820" s="465"/>
      <c r="AL820" s="465"/>
      <c r="AM820" s="465"/>
      <c r="AN820" s="465"/>
      <c r="AO820" s="465"/>
      <c r="AP820" s="465"/>
      <c r="AQ820" s="465"/>
      <c r="AR820" s="465"/>
      <c r="AS820" s="465"/>
      <c r="AT820" s="465"/>
      <c r="AU820" s="465"/>
      <c r="AV820" s="465"/>
      <c r="AW820" s="466"/>
      <c r="AX820" s="500"/>
      <c r="AZ820" s="106"/>
      <c r="BA820" s="77"/>
      <c r="BB820" s="106"/>
      <c r="BC820" s="106"/>
      <c r="BK820" s="56"/>
    </row>
    <row r="821" spans="2:72" x14ac:dyDescent="0.3">
      <c r="D821" s="1"/>
      <c r="J821" s="214"/>
      <c r="N821" s="231">
        <f>+N820/N789</f>
        <v>0.1776377530500067</v>
      </c>
      <c r="AD821" s="1"/>
      <c r="AE821" s="507"/>
      <c r="AF821" s="546"/>
      <c r="AG821" s="1"/>
      <c r="AH821" s="1"/>
      <c r="AI821" s="485"/>
      <c r="AJ821" s="467"/>
      <c r="AK821" s="595" t="s">
        <v>142</v>
      </c>
      <c r="AL821" s="595"/>
      <c r="AM821" s="595"/>
      <c r="AN821" s="595"/>
      <c r="AO821" s="595"/>
      <c r="AP821" s="595"/>
      <c r="AQ821" s="595"/>
      <c r="AR821" s="595"/>
      <c r="AS821" s="595"/>
      <c r="AT821" s="595"/>
      <c r="AU821" s="595"/>
      <c r="AV821" s="595"/>
      <c r="AW821" s="468"/>
      <c r="AX821" s="500"/>
      <c r="AZ821" s="106"/>
      <c r="BA821" s="106"/>
      <c r="BB821" s="106"/>
      <c r="BC821" s="106"/>
    </row>
    <row r="822" spans="2:72" ht="15.6" x14ac:dyDescent="0.3">
      <c r="D822" s="1">
        <v>331000000</v>
      </c>
      <c r="H822" s="235">
        <f>+H269/D822</f>
        <v>4.5635842900302113E-2</v>
      </c>
      <c r="J822" s="57"/>
      <c r="N822" s="56">
        <f>+N796-N782</f>
        <v>125883</v>
      </c>
      <c r="AD822" s="1"/>
      <c r="AE822" s="507"/>
      <c r="AF822" s="546"/>
      <c r="AG822" s="1"/>
      <c r="AH822" s="1"/>
      <c r="AI822" s="485"/>
      <c r="AJ822" s="467"/>
      <c r="AK822" s="595" t="s">
        <v>141</v>
      </c>
      <c r="AL822" s="595"/>
      <c r="AM822" s="595"/>
      <c r="AN822" s="595"/>
      <c r="AO822" s="473"/>
      <c r="AP822" s="474" t="s">
        <v>20</v>
      </c>
      <c r="AQ822" s="473"/>
      <c r="AR822" s="474" t="s">
        <v>4</v>
      </c>
      <c r="AS822" s="475"/>
      <c r="AT822" s="475"/>
      <c r="AU822" s="475"/>
      <c r="AV822" s="479" t="s">
        <v>10</v>
      </c>
      <c r="AW822" s="468"/>
      <c r="AX822" s="500"/>
      <c r="AZ822" s="106"/>
      <c r="BA822" s="106"/>
      <c r="BB822" s="106"/>
      <c r="BC822" s="106"/>
    </row>
    <row r="823" spans="2:72" ht="15.6" x14ac:dyDescent="0.3">
      <c r="H823" s="235">
        <f>+AA269/H269</f>
        <v>1.9000541790705667E-2</v>
      </c>
      <c r="N823" s="231">
        <f>+N822/N782</f>
        <v>0.41336406891863936</v>
      </c>
      <c r="AD823" s="1"/>
      <c r="AE823" s="507"/>
      <c r="AF823" s="546"/>
      <c r="AG823" s="1"/>
      <c r="AH823" s="1"/>
      <c r="AI823" s="485"/>
      <c r="AJ823" s="467"/>
      <c r="AK823" s="602" t="s">
        <v>138</v>
      </c>
      <c r="AL823" s="602"/>
      <c r="AM823" s="602"/>
      <c r="AN823" s="602"/>
      <c r="AO823" s="473"/>
      <c r="AP823" s="476">
        <f>+AH50</f>
        <v>898992</v>
      </c>
      <c r="AQ823" s="477"/>
      <c r="AR823" s="476">
        <f>+AH51</f>
        <v>55687</v>
      </c>
      <c r="AS823" s="478"/>
      <c r="AT823" s="478"/>
      <c r="AU823" s="478"/>
      <c r="AV823" s="491">
        <f t="shared" ref="AV823:AV829" si="3090">+AR823/AP823</f>
        <v>6.194382152455194E-2</v>
      </c>
      <c r="AW823" s="468"/>
      <c r="AX823" s="500"/>
      <c r="AZ823" s="106"/>
      <c r="BA823" s="77"/>
      <c r="BB823" s="106"/>
      <c r="BC823" s="106"/>
    </row>
    <row r="824" spans="2:72" ht="15.6" x14ac:dyDescent="0.3">
      <c r="D824" s="235"/>
      <c r="AD824" s="1"/>
      <c r="AE824" s="507"/>
      <c r="AF824" s="546"/>
      <c r="AG824" s="1"/>
      <c r="AH824" s="1"/>
      <c r="AI824" s="485"/>
      <c r="AJ824" s="467"/>
      <c r="AK824" s="622" t="s">
        <v>139</v>
      </c>
      <c r="AL824" s="599"/>
      <c r="AM824" s="599"/>
      <c r="AN824" s="599"/>
      <c r="AO824" s="64"/>
      <c r="AP824" s="469">
        <f>+AG83</f>
        <v>742147</v>
      </c>
      <c r="AQ824" s="64"/>
      <c r="AR824" s="469">
        <f>+AG84</f>
        <v>42339</v>
      </c>
      <c r="AS824" s="64"/>
      <c r="AT824" s="64"/>
      <c r="AU824" s="64"/>
      <c r="AV824" s="489">
        <f t="shared" si="3090"/>
        <v>5.7049344671608188E-2</v>
      </c>
      <c r="AW824" s="468"/>
      <c r="AX824" s="500"/>
      <c r="AZ824" s="106"/>
      <c r="BA824" s="77"/>
      <c r="BB824" s="106"/>
      <c r="BC824" s="106"/>
    </row>
    <row r="825" spans="2:72" ht="15.6" x14ac:dyDescent="0.3">
      <c r="AD825" s="1"/>
      <c r="AE825" s="507"/>
      <c r="AF825" s="546"/>
      <c r="AG825" s="1"/>
      <c r="AH825" s="1"/>
      <c r="AI825" s="485"/>
      <c r="AJ825" s="467"/>
      <c r="AK825" s="599" t="s">
        <v>140</v>
      </c>
      <c r="AL825" s="599"/>
      <c r="AM825" s="599"/>
      <c r="AN825" s="599"/>
      <c r="AO825" s="64"/>
      <c r="AP825" s="469">
        <f>+AH113</f>
        <v>869627</v>
      </c>
      <c r="AQ825" s="64"/>
      <c r="AR825" s="469">
        <f>+AH114</f>
        <v>21252</v>
      </c>
      <c r="AS825" s="64"/>
      <c r="AT825" s="64"/>
      <c r="AU825" s="64"/>
      <c r="AV825" s="489">
        <f t="shared" si="3090"/>
        <v>2.4438063675575852E-2</v>
      </c>
      <c r="AW825" s="468"/>
      <c r="AX825" s="500"/>
      <c r="AZ825" s="106"/>
      <c r="BA825" s="106"/>
      <c r="BB825" s="106"/>
      <c r="BC825" s="106"/>
    </row>
    <row r="826" spans="2:72" ht="15.6" x14ac:dyDescent="0.3">
      <c r="D826" s="428"/>
      <c r="AD826" s="1"/>
      <c r="AE826" s="507"/>
      <c r="AF826" s="546"/>
      <c r="AG826" s="1"/>
      <c r="AH826" s="1"/>
      <c r="AI826" s="485"/>
      <c r="AJ826" s="467"/>
      <c r="AK826" s="599" t="s">
        <v>143</v>
      </c>
      <c r="AL826" s="599"/>
      <c r="AM826" s="599"/>
      <c r="AN826" s="599"/>
      <c r="AO826" s="64"/>
      <c r="AP826" s="469">
        <f>+AG832</f>
        <v>1970617</v>
      </c>
      <c r="AQ826" s="64"/>
      <c r="AR826" s="469">
        <f>+AG834</f>
        <v>25901</v>
      </c>
      <c r="AS826" s="64"/>
      <c r="AT826" s="64"/>
      <c r="AU826" s="64"/>
      <c r="AV826" s="489">
        <f t="shared" si="3090"/>
        <v>1.3143599187462607E-2</v>
      </c>
      <c r="AW826" s="468"/>
      <c r="AX826" s="500"/>
    </row>
    <row r="827" spans="2:72" ht="15.6" x14ac:dyDescent="0.3">
      <c r="D827" s="428"/>
      <c r="AD827" s="1"/>
      <c r="AE827" s="507"/>
      <c r="AF827" s="546"/>
      <c r="AG827" s="1"/>
      <c r="AH827" s="1"/>
      <c r="AI827" s="485"/>
      <c r="AJ827" s="467"/>
      <c r="AK827" s="543"/>
      <c r="AL827" s="543" t="s">
        <v>151</v>
      </c>
      <c r="AM827" s="543"/>
      <c r="AN827" s="543"/>
      <c r="AO827" s="64"/>
      <c r="AP827" s="469">
        <f>SUM(D144:D174)</f>
        <v>1493931</v>
      </c>
      <c r="AQ827" s="64"/>
      <c r="AR827" s="469">
        <f>SUM(W144:W174)</f>
        <v>30354</v>
      </c>
      <c r="AS827" s="64"/>
      <c r="AT827" s="64"/>
      <c r="AU827" s="64"/>
      <c r="AV827" s="489">
        <f t="shared" si="3090"/>
        <v>2.0318207467413155E-2</v>
      </c>
      <c r="AW827" s="468"/>
      <c r="AX827" s="500"/>
    </row>
    <row r="828" spans="2:72" ht="15.6" x14ac:dyDescent="0.3">
      <c r="D828" s="428"/>
      <c r="AD828" s="1"/>
      <c r="AE828" s="507"/>
      <c r="AF828" s="546"/>
      <c r="AG828" s="1"/>
      <c r="AH828" s="1"/>
      <c r="AI828" s="485"/>
      <c r="AJ828" s="467"/>
      <c r="AK828" s="543"/>
      <c r="AL828" s="543" t="s">
        <v>152</v>
      </c>
      <c r="AM828" s="543"/>
      <c r="AN828" s="543"/>
      <c r="AO828" s="64"/>
      <c r="AP828" s="469">
        <f>SUM(D175:D204)</f>
        <v>1202331</v>
      </c>
      <c r="AQ828" s="64"/>
      <c r="AR828" s="544">
        <f>SUM(W175:W204)</f>
        <v>24042</v>
      </c>
      <c r="AS828" s="64"/>
      <c r="AT828" s="64"/>
      <c r="AU828" s="64"/>
      <c r="AV828" s="489">
        <f t="shared" si="3090"/>
        <v>1.9996157464125936E-2</v>
      </c>
      <c r="AW828" s="468"/>
      <c r="AX828" s="500"/>
    </row>
    <row r="829" spans="2:72" ht="15.6" x14ac:dyDescent="0.3">
      <c r="D829" s="428"/>
      <c r="AD829" s="1"/>
      <c r="AE829" s="507"/>
      <c r="AF829" s="546"/>
      <c r="AG829" s="1"/>
      <c r="AH829" s="1"/>
      <c r="AI829" s="485"/>
      <c r="AJ829" s="467"/>
      <c r="AK829" s="543"/>
      <c r="AL829" s="543" t="s">
        <v>153</v>
      </c>
      <c r="AM829" s="543"/>
      <c r="AN829" s="543"/>
      <c r="AO829" s="64"/>
      <c r="AP829" s="469">
        <f>SUM(D205:D230)</f>
        <v>1470960</v>
      </c>
      <c r="AQ829" s="64"/>
      <c r="AR829" s="469">
        <f>SUM(W205:W235)</f>
        <v>24156</v>
      </c>
      <c r="AS829" s="64"/>
      <c r="AT829" s="64"/>
      <c r="AU829" s="64"/>
      <c r="AV829" s="489">
        <f t="shared" si="3090"/>
        <v>1.6421928536465982E-2</v>
      </c>
      <c r="AW829" s="468"/>
      <c r="AX829" s="500"/>
      <c r="BA829" s="486">
        <f>+AV823-AV829</f>
        <v>4.5521892988085955E-2</v>
      </c>
    </row>
    <row r="830" spans="2:72" ht="15" thickBot="1" x14ac:dyDescent="0.35">
      <c r="B830" s="427"/>
      <c r="D830" s="235"/>
      <c r="AD830" s="1"/>
      <c r="AE830" s="507"/>
      <c r="AF830" s="546"/>
      <c r="AG830" s="1"/>
      <c r="AH830" s="1"/>
      <c r="AI830" s="485"/>
      <c r="AJ830" s="467"/>
      <c r="AK830" s="480"/>
      <c r="AL830" s="480"/>
      <c r="AM830" s="480"/>
      <c r="AN830" s="480"/>
      <c r="AO830" s="481"/>
      <c r="AP830" s="482"/>
      <c r="AQ830" s="481"/>
      <c r="AR830" s="482"/>
      <c r="AS830" s="481"/>
      <c r="AT830" s="481"/>
      <c r="AU830" s="481"/>
      <c r="AV830" s="483"/>
      <c r="AW830" s="468"/>
      <c r="AX830" s="500"/>
      <c r="BA830">
        <f>+BA829/AV823</f>
        <v>0.73488996751747038</v>
      </c>
    </row>
    <row r="831" spans="2:72" ht="15.6" x14ac:dyDescent="0.3">
      <c r="B831" s="427"/>
      <c r="D831" s="235"/>
      <c r="AD831" s="1"/>
      <c r="AE831" s="507"/>
      <c r="AF831" s="546"/>
      <c r="AG831" s="1"/>
      <c r="AH831" s="1"/>
      <c r="AI831" s="485"/>
      <c r="AJ831" s="467"/>
      <c r="AK831" s="602" t="s">
        <v>138</v>
      </c>
      <c r="AL831" s="602"/>
      <c r="AM831" s="602"/>
      <c r="AN831" s="602"/>
      <c r="AO831" s="64"/>
      <c r="AP831" s="469"/>
      <c r="AQ831" s="64"/>
      <c r="AR831" s="469">
        <f>+AR823</f>
        <v>55687</v>
      </c>
      <c r="AS831" s="64"/>
      <c r="AT831" s="64"/>
      <c r="AU831" s="64"/>
      <c r="AV831" s="144"/>
      <c r="AW831" s="468"/>
      <c r="AX831" s="500"/>
    </row>
    <row r="832" spans="2:72" ht="15.6" x14ac:dyDescent="0.3">
      <c r="B832" s="427"/>
      <c r="D832" s="235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10"/>
      <c r="AE832" s="507"/>
      <c r="AF832" s="546"/>
      <c r="AG832" s="33">
        <f>SUM(D113:D143)</f>
        <v>1970617</v>
      </c>
      <c r="AH832" s="1"/>
      <c r="AI832" s="485"/>
      <c r="AJ832" s="467"/>
      <c r="AK832" s="606" t="s">
        <v>153</v>
      </c>
      <c r="AL832" s="606"/>
      <c r="AM832" s="606"/>
      <c r="AN832" s="606"/>
      <c r="AO832" s="64"/>
      <c r="AP832" s="469"/>
      <c r="AQ832" s="64"/>
      <c r="AR832" s="469">
        <f>+AR829</f>
        <v>24156</v>
      </c>
      <c r="AS832" s="64"/>
      <c r="AT832" s="64"/>
      <c r="AU832" s="64"/>
      <c r="AV832" s="144"/>
      <c r="AW832" s="468"/>
      <c r="AX832" s="500"/>
    </row>
    <row r="833" spans="2:87" ht="15.6" x14ac:dyDescent="0.3">
      <c r="B833" s="427"/>
      <c r="D833" s="235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10"/>
      <c r="AE833" s="507"/>
      <c r="AF833" s="546"/>
      <c r="AG833" s="33">
        <f>SUM(W125:W138)</f>
        <v>12117</v>
      </c>
      <c r="AH833" s="1"/>
      <c r="AI833" s="485"/>
      <c r="AJ833" s="467"/>
      <c r="AK833" s="63"/>
      <c r="AL833" s="497" t="s">
        <v>3</v>
      </c>
      <c r="AM833" s="63"/>
      <c r="AN833" s="63"/>
      <c r="AO833" s="64"/>
      <c r="AP833" s="469"/>
      <c r="AQ833" s="64"/>
      <c r="AR833" s="469">
        <f>+AR831-AR832</f>
        <v>31531</v>
      </c>
      <c r="AS833" s="64"/>
      <c r="AT833" s="64"/>
      <c r="AU833" s="64"/>
      <c r="AV833" s="484">
        <f>+AR833/AR831</f>
        <v>0.5662183274372834</v>
      </c>
      <c r="AW833" s="468"/>
      <c r="AX833" s="500"/>
    </row>
    <row r="834" spans="2:87" ht="15" thickBot="1" x14ac:dyDescent="0.35">
      <c r="D834" s="427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10"/>
      <c r="AE834" s="507"/>
      <c r="AF834" s="548"/>
      <c r="AG834" s="33">
        <f>SUM(W113:W143)</f>
        <v>25901</v>
      </c>
      <c r="AH834" s="1"/>
      <c r="AI834" s="485"/>
      <c r="AJ834" s="470"/>
      <c r="AK834" s="471"/>
      <c r="AL834" s="471"/>
      <c r="AM834" s="471"/>
      <c r="AN834" s="471"/>
      <c r="AO834" s="471"/>
      <c r="AP834" s="471"/>
      <c r="AQ834" s="471"/>
      <c r="AR834" s="471"/>
      <c r="AS834" s="471"/>
      <c r="AT834" s="471"/>
      <c r="AU834" s="471"/>
      <c r="AV834" s="471"/>
      <c r="AW834" s="472"/>
      <c r="AX834" s="500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1"/>
      <c r="BT834" s="1"/>
      <c r="BU834" s="1"/>
      <c r="BV834" s="1"/>
      <c r="BW834" s="78"/>
      <c r="BX834" s="78"/>
      <c r="BY834" s="78"/>
      <c r="BZ834" s="78"/>
      <c r="CA834" s="78"/>
      <c r="CB834" s="78"/>
      <c r="CC834" s="78"/>
      <c r="CD834" s="78"/>
      <c r="CE834" s="78"/>
      <c r="CF834" s="78"/>
      <c r="CG834" s="78"/>
      <c r="CH834" s="78"/>
      <c r="CI834" s="78"/>
    </row>
    <row r="835" spans="2:87" x14ac:dyDescent="0.3"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10"/>
      <c r="AE835" s="507"/>
      <c r="AF835" s="507"/>
      <c r="AG835" s="507"/>
      <c r="AH835" s="507"/>
      <c r="AI835" s="507"/>
      <c r="AJ835" s="500"/>
      <c r="AK835" s="500"/>
      <c r="AL835" s="500"/>
      <c r="AM835" s="500"/>
      <c r="AN835" s="500"/>
      <c r="AO835" s="500"/>
      <c r="AP835" s="500"/>
      <c r="AQ835" s="500"/>
      <c r="AR835" s="500"/>
      <c r="AS835" s="500"/>
      <c r="AT835" s="500"/>
      <c r="AU835" s="500"/>
      <c r="AV835" s="500"/>
      <c r="AW835" s="500"/>
      <c r="AX835" s="500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77"/>
      <c r="BX835" s="77"/>
      <c r="BY835" s="77"/>
      <c r="BZ835" s="77"/>
      <c r="CA835" s="109"/>
      <c r="CB835" s="1"/>
      <c r="CC835" s="1"/>
      <c r="CD835" s="1"/>
      <c r="CE835" s="1"/>
      <c r="CF835" s="1"/>
      <c r="CG835" s="1"/>
      <c r="CH835" s="1"/>
      <c r="CI835" s="1"/>
    </row>
    <row r="836" spans="2:87" x14ac:dyDescent="0.3">
      <c r="D836">
        <v>10</v>
      </c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10"/>
      <c r="AE836" s="10"/>
      <c r="AF836" s="10"/>
      <c r="AG836" s="10"/>
      <c r="AH836" s="10"/>
      <c r="AI836" s="10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77"/>
      <c r="BX836" s="77"/>
      <c r="BY836" s="77"/>
      <c r="BZ836" s="77"/>
      <c r="CA836" s="77"/>
      <c r="CB836" s="1"/>
      <c r="CC836" s="1"/>
      <c r="CD836" s="1"/>
      <c r="CE836" s="1"/>
      <c r="CF836" s="1"/>
      <c r="CG836" s="1"/>
      <c r="CH836" s="1"/>
      <c r="CI836" s="1"/>
    </row>
    <row r="837" spans="2:87" x14ac:dyDescent="0.3">
      <c r="D837" s="1">
        <v>77000000</v>
      </c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10"/>
      <c r="AE837" s="10"/>
      <c r="AF837" s="10"/>
      <c r="AG837" s="10"/>
      <c r="AH837" s="10"/>
      <c r="AI837" s="10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77"/>
      <c r="BX837" s="77"/>
      <c r="BY837" s="77"/>
      <c r="BZ837" s="77"/>
      <c r="CA837" s="77"/>
      <c r="CB837" s="1"/>
      <c r="CC837" s="1"/>
      <c r="CD837" s="1"/>
      <c r="CE837" s="1"/>
      <c r="CF837" s="1"/>
      <c r="CG837" s="1"/>
    </row>
    <row r="838" spans="2:87" x14ac:dyDescent="0.3">
      <c r="D838" s="57">
        <f>+D837/D840</f>
        <v>0.23262839879154079</v>
      </c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10"/>
      <c r="AE838" s="10"/>
      <c r="AF838" s="10"/>
      <c r="AG838" s="501"/>
      <c r="AH838" s="10"/>
      <c r="AI838" s="10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77"/>
      <c r="BX838" s="77"/>
      <c r="BY838" s="77"/>
      <c r="BZ838" s="77"/>
      <c r="CA838" s="77"/>
      <c r="CB838" s="1"/>
      <c r="CC838" s="1"/>
      <c r="CD838" s="1"/>
      <c r="CE838" s="1"/>
      <c r="CF838" s="1"/>
      <c r="CG838" s="1"/>
    </row>
    <row r="839" spans="2:87" x14ac:dyDescent="0.3"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10"/>
      <c r="AE839" s="10"/>
      <c r="AF839" s="507"/>
      <c r="AG839" s="526"/>
      <c r="AH839" s="507"/>
      <c r="AI839" s="507"/>
      <c r="AJ839" s="500"/>
      <c r="AK839" s="500"/>
      <c r="AL839" s="500"/>
      <c r="AM839" s="500"/>
      <c r="AN839" s="500"/>
      <c r="AO839" s="500"/>
      <c r="AP839" s="500"/>
      <c r="AQ839" s="500"/>
      <c r="AR839" s="500"/>
      <c r="AS839" s="500"/>
      <c r="AT839" s="500"/>
      <c r="AU839" s="500"/>
      <c r="AV839" s="500"/>
      <c r="AW839" s="500"/>
      <c r="AX839" s="500"/>
      <c r="AY839" s="500"/>
      <c r="AZ839" s="500"/>
      <c r="BA839" s="500"/>
      <c r="BB839" s="500"/>
      <c r="BC839" s="500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77"/>
      <c r="BX839" s="77"/>
      <c r="BY839" s="110"/>
      <c r="BZ839" s="77"/>
      <c r="CA839" s="77"/>
    </row>
    <row r="840" spans="2:87" x14ac:dyDescent="0.3">
      <c r="D840" s="1">
        <v>331000000</v>
      </c>
      <c r="H840">
        <v>0.13400000000000001</v>
      </c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10"/>
      <c r="AE840" s="10"/>
      <c r="AF840" s="507"/>
      <c r="AG840" s="527"/>
      <c r="AH840" s="507"/>
      <c r="AI840" s="507"/>
      <c r="AJ840" s="524"/>
      <c r="AK840" s="524"/>
      <c r="AL840" s="525"/>
      <c r="AM840" s="525"/>
      <c r="AN840" s="525"/>
      <c r="AO840" s="525"/>
      <c r="AP840" s="525"/>
      <c r="AQ840" s="525"/>
      <c r="AR840" s="525"/>
      <c r="AS840" s="525"/>
      <c r="AT840" s="525"/>
      <c r="AU840" s="525"/>
      <c r="AV840" s="525"/>
      <c r="AW840" s="525"/>
      <c r="AX840" s="525"/>
      <c r="AY840" s="525"/>
      <c r="AZ840" s="525"/>
      <c r="BA840" s="525"/>
      <c r="BB840" s="524"/>
      <c r="BC840" s="524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77"/>
      <c r="BX840" s="77"/>
      <c r="BY840" s="77"/>
      <c r="BZ840" s="77"/>
      <c r="CA840" s="77"/>
    </row>
    <row r="841" spans="2:87" x14ac:dyDescent="0.3">
      <c r="D841" s="1">
        <f>+D840*H840</f>
        <v>44354000</v>
      </c>
      <c r="H841" s="1">
        <f>+D841*0.001</f>
        <v>44354</v>
      </c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10"/>
      <c r="AE841" s="10"/>
      <c r="AF841" s="507"/>
      <c r="AG841" s="526"/>
      <c r="AH841" s="507"/>
      <c r="AI841" s="507"/>
      <c r="AJ841" s="524"/>
      <c r="AK841" s="524"/>
      <c r="AL841" s="138"/>
      <c r="AM841" s="138"/>
      <c r="AN841" s="138"/>
      <c r="AO841" s="138"/>
      <c r="AP841" s="138"/>
      <c r="AQ841" s="138"/>
      <c r="AR841" s="138"/>
      <c r="AS841" s="78"/>
      <c r="AT841" s="78"/>
      <c r="AU841" s="78"/>
      <c r="AV841" s="98"/>
      <c r="AW841" s="98"/>
      <c r="AX841" s="98"/>
      <c r="AY841" s="98"/>
      <c r="AZ841" s="524"/>
      <c r="BA841" s="524"/>
      <c r="BB841" s="530"/>
      <c r="BC841" s="524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77"/>
      <c r="BX841" s="77"/>
      <c r="BY841" s="77"/>
      <c r="BZ841" s="77"/>
      <c r="CA841" s="77"/>
    </row>
    <row r="842" spans="2:87" x14ac:dyDescent="0.3">
      <c r="D842" s="425">
        <v>7.1999999999999995E-2</v>
      </c>
      <c r="H842" s="1">
        <f>+AA204*H840</f>
        <v>28746.886000000002</v>
      </c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10"/>
      <c r="AE842" s="10"/>
      <c r="AF842" s="507"/>
      <c r="AG842" s="526">
        <v>44031</v>
      </c>
      <c r="AH842" s="507"/>
      <c r="AI842" s="507"/>
      <c r="AJ842" s="524"/>
      <c r="AK842" s="524"/>
      <c r="AL842" s="138"/>
      <c r="AM842" s="138"/>
      <c r="AN842" s="138"/>
      <c r="AO842" s="138"/>
      <c r="AP842" s="138"/>
      <c r="AQ842" s="138"/>
      <c r="AR842" s="138"/>
      <c r="AS842" s="138"/>
      <c r="AT842" s="98"/>
      <c r="AU842" s="78"/>
      <c r="AV842" s="98"/>
      <c r="AW842" s="98"/>
      <c r="AX842" s="98"/>
      <c r="AY842" s="98"/>
      <c r="AZ842" s="524"/>
      <c r="BA842" s="524"/>
      <c r="BB842" s="530"/>
      <c r="BC842" s="524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77"/>
      <c r="BX842" s="77"/>
      <c r="BY842" s="77"/>
      <c r="BZ842" s="77"/>
      <c r="CA842" s="77"/>
    </row>
    <row r="843" spans="2:87" x14ac:dyDescent="0.3"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10"/>
      <c r="AE843" s="10"/>
      <c r="AF843" s="507"/>
      <c r="AG843" s="526">
        <v>44038</v>
      </c>
      <c r="AH843" s="507"/>
      <c r="AI843" s="507"/>
      <c r="AJ843" s="524"/>
      <c r="AK843" s="524"/>
      <c r="AL843" s="78"/>
      <c r="AM843" s="78"/>
      <c r="AN843" s="139"/>
      <c r="AO843" s="139"/>
      <c r="AP843" s="139"/>
      <c r="AQ843" s="139"/>
      <c r="AR843" s="139"/>
      <c r="AS843" s="78"/>
      <c r="AT843" s="78"/>
      <c r="AU843" s="78"/>
      <c r="AV843" s="98"/>
      <c r="AW843" s="98"/>
      <c r="AX843" s="98"/>
      <c r="AY843" s="98"/>
      <c r="AZ843" s="524"/>
      <c r="BA843" s="524"/>
      <c r="BB843" s="530"/>
      <c r="BC843" s="524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77"/>
      <c r="BX843" s="77"/>
      <c r="BY843" s="77"/>
      <c r="BZ843" s="77"/>
      <c r="CA843" s="77"/>
    </row>
    <row r="844" spans="2:87" x14ac:dyDescent="0.3">
      <c r="D844" s="235">
        <v>4.2000000000000003E-2</v>
      </c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10"/>
      <c r="AE844" s="10"/>
      <c r="AF844" s="507"/>
      <c r="AG844" s="526">
        <v>44045</v>
      </c>
      <c r="AH844" s="507"/>
      <c r="AI844" s="507"/>
      <c r="AJ844" s="524"/>
      <c r="AK844" s="524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98"/>
      <c r="AW844" s="98"/>
      <c r="AX844" s="98"/>
      <c r="AY844" s="98"/>
      <c r="AZ844" s="524"/>
      <c r="BA844" s="524"/>
      <c r="BB844" s="530"/>
      <c r="BC844" s="524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2:87" x14ac:dyDescent="0.3">
      <c r="D845" s="531">
        <f>+D840*D842*D844</f>
        <v>1000944.0000000001</v>
      </c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10"/>
      <c r="AE845" s="10"/>
      <c r="AF845" s="507"/>
      <c r="AG845" s="526">
        <v>44052</v>
      </c>
      <c r="AH845" s="507"/>
      <c r="AI845" s="507"/>
      <c r="AJ845" s="524"/>
      <c r="AK845" s="524"/>
      <c r="AL845" s="78"/>
      <c r="AM845" s="78"/>
      <c r="AN845" s="139"/>
      <c r="AO845" s="139"/>
      <c r="AP845" s="139"/>
      <c r="AQ845" s="139"/>
      <c r="AR845" s="139"/>
      <c r="AS845" s="139"/>
      <c r="AT845" s="139"/>
      <c r="AU845" s="78"/>
      <c r="AV845" s="98"/>
      <c r="AW845" s="98"/>
      <c r="AX845" s="98"/>
      <c r="AY845" s="98"/>
      <c r="AZ845" s="524"/>
      <c r="BA845" s="524"/>
      <c r="BB845" s="530"/>
      <c r="BC845" s="524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2:87" x14ac:dyDescent="0.3"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10"/>
      <c r="AE846" s="10"/>
      <c r="AF846" s="507"/>
      <c r="AG846" s="526"/>
      <c r="AH846" s="507"/>
      <c r="AI846" s="507"/>
      <c r="AJ846" s="524"/>
      <c r="AK846" s="524"/>
      <c r="AL846" s="78"/>
      <c r="AM846" s="78"/>
      <c r="AN846" s="139"/>
      <c r="AO846" s="139"/>
      <c r="AP846" s="139"/>
      <c r="AQ846" s="139"/>
      <c r="AR846" s="139"/>
      <c r="AS846" s="139"/>
      <c r="AT846" s="139"/>
      <c r="AU846" s="78"/>
      <c r="AV846" s="98"/>
      <c r="AW846" s="98"/>
      <c r="AX846" s="98"/>
      <c r="AY846" s="98"/>
      <c r="AZ846" s="524"/>
      <c r="BA846" s="524"/>
      <c r="BB846" s="530"/>
      <c r="BC846" s="524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2:87" x14ac:dyDescent="0.3"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10"/>
      <c r="AE847" s="10"/>
      <c r="AF847" s="507"/>
      <c r="AG847" s="526"/>
      <c r="AH847" s="507"/>
      <c r="AI847" s="507"/>
      <c r="AJ847" s="524"/>
      <c r="AK847" s="524"/>
      <c r="AL847" s="78"/>
      <c r="AM847" s="78"/>
      <c r="AN847" s="139"/>
      <c r="AO847" s="139"/>
      <c r="AP847" s="139"/>
      <c r="AQ847" s="139"/>
      <c r="AR847" s="139"/>
      <c r="AS847" s="139"/>
      <c r="AT847" s="139"/>
      <c r="AU847" s="78"/>
      <c r="AV847" s="98"/>
      <c r="AW847" s="98"/>
      <c r="AX847" s="98"/>
      <c r="AY847" s="98"/>
      <c r="AZ847" s="524"/>
      <c r="BA847" s="524"/>
      <c r="BB847" s="530"/>
      <c r="BC847" s="524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2:87" x14ac:dyDescent="0.3"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10"/>
      <c r="AE848" s="10"/>
      <c r="AF848" s="507"/>
      <c r="AG848" s="528"/>
      <c r="AH848" s="507"/>
      <c r="AI848" s="507"/>
      <c r="AJ848" s="524"/>
      <c r="AK848" s="524"/>
      <c r="AL848" s="78"/>
      <c r="AM848" s="78"/>
      <c r="AN848" s="139"/>
      <c r="AO848" s="139"/>
      <c r="AP848" s="139"/>
      <c r="AQ848" s="139"/>
      <c r="AR848" s="139"/>
      <c r="AS848" s="139"/>
      <c r="AT848" s="139"/>
      <c r="AU848" s="78"/>
      <c r="AV848" s="98"/>
      <c r="AW848" s="98"/>
      <c r="AX848" s="98"/>
      <c r="AY848" s="98"/>
      <c r="AZ848" s="524"/>
      <c r="BA848" s="524"/>
      <c r="BB848" s="530"/>
      <c r="BC848" s="524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2:79" x14ac:dyDescent="0.3"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10"/>
      <c r="AE849" s="10"/>
      <c r="AF849" s="507"/>
      <c r="AG849" s="507"/>
      <c r="AH849" s="507"/>
      <c r="AI849" s="507"/>
      <c r="AJ849" s="524"/>
      <c r="AK849" s="524"/>
      <c r="AL849" s="78"/>
      <c r="AM849" s="78"/>
      <c r="AN849" s="139"/>
      <c r="AO849" s="139"/>
      <c r="AP849" s="139"/>
      <c r="AQ849" s="139"/>
      <c r="AR849" s="139"/>
      <c r="AS849" s="139"/>
      <c r="AT849" s="139"/>
      <c r="AU849" s="78"/>
      <c r="AV849" s="98"/>
      <c r="AW849" s="98"/>
      <c r="AX849" s="98"/>
      <c r="AY849" s="98"/>
      <c r="AZ849" s="524"/>
      <c r="BA849" s="524"/>
      <c r="BB849" s="530"/>
      <c r="BC849" s="524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2:79" x14ac:dyDescent="0.3"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10"/>
      <c r="AE850" s="10"/>
      <c r="AF850" s="507"/>
      <c r="AG850" s="507"/>
      <c r="AH850" s="507"/>
      <c r="AI850" s="507"/>
      <c r="AJ850" s="524"/>
      <c r="AK850" s="524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78"/>
      <c r="AW850" s="78"/>
      <c r="AX850" s="78"/>
      <c r="AY850" s="78"/>
      <c r="AZ850" s="524"/>
      <c r="BA850" s="530"/>
      <c r="BB850" s="530"/>
      <c r="BC850" s="524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2:79" x14ac:dyDescent="0.3">
      <c r="AD851" s="10"/>
      <c r="AE851" s="10"/>
      <c r="AF851" s="507"/>
      <c r="AG851" s="507"/>
      <c r="AH851" s="507"/>
      <c r="AI851" s="507"/>
      <c r="AJ851" s="524"/>
      <c r="AK851" s="524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78"/>
      <c r="AW851" s="78"/>
      <c r="AX851" s="78"/>
      <c r="AY851" s="78"/>
      <c r="AZ851" s="524"/>
      <c r="BA851" s="530"/>
      <c r="BB851" s="530"/>
      <c r="BC851" s="524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2:79" ht="15" thickBot="1" x14ac:dyDescent="0.35">
      <c r="B852" s="500"/>
      <c r="C852" s="500"/>
      <c r="D852" s="500"/>
      <c r="E852" s="500"/>
      <c r="F852" s="500"/>
      <c r="G852" s="500"/>
      <c r="H852" s="500"/>
      <c r="I852" s="500"/>
      <c r="J852" s="500"/>
      <c r="K852" s="500"/>
      <c r="L852" s="500"/>
      <c r="M852" s="500"/>
      <c r="N852" s="500"/>
      <c r="O852" s="500"/>
      <c r="P852" s="500"/>
      <c r="Q852" s="500"/>
      <c r="R852" s="500"/>
      <c r="S852" s="500"/>
      <c r="T852" s="500"/>
      <c r="U852" s="500"/>
      <c r="V852" s="500"/>
      <c r="AD852" s="10"/>
      <c r="AE852" s="10"/>
      <c r="AF852" s="507"/>
      <c r="AG852" s="507"/>
      <c r="AH852" s="507"/>
      <c r="AI852" s="507"/>
      <c r="AJ852" s="524"/>
      <c r="AK852" s="524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78"/>
      <c r="AW852" s="78"/>
      <c r="AX852" s="78"/>
      <c r="AY852" s="78"/>
      <c r="AZ852" s="524"/>
      <c r="BA852" s="530"/>
      <c r="BB852" s="530"/>
      <c r="BC852" s="524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2:79" x14ac:dyDescent="0.3">
      <c r="B853" s="500"/>
      <c r="C853" s="510"/>
      <c r="D853" s="357"/>
      <c r="E853" s="357"/>
      <c r="F853" s="357"/>
      <c r="G853" s="357"/>
      <c r="H853" s="357"/>
      <c r="I853" s="357"/>
      <c r="J853" s="357"/>
      <c r="K853" s="357"/>
      <c r="L853" s="357"/>
      <c r="M853" s="357"/>
      <c r="N853" s="357"/>
      <c r="O853" s="357"/>
      <c r="P853" s="511"/>
      <c r="V853" s="500"/>
      <c r="AD853" s="10"/>
      <c r="AE853" s="10"/>
      <c r="AF853" s="507"/>
      <c r="AG853" s="507"/>
      <c r="AH853" s="507"/>
      <c r="AI853" s="507"/>
      <c r="AJ853" s="524"/>
      <c r="AK853" s="524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78"/>
      <c r="AW853" s="78"/>
      <c r="AX853" s="78"/>
      <c r="AY853" s="78"/>
      <c r="AZ853" s="524"/>
      <c r="BA853" s="530"/>
      <c r="BB853" s="530"/>
      <c r="BC853" s="524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2:79" x14ac:dyDescent="0.3">
      <c r="B854" s="500"/>
      <c r="C854" s="512"/>
      <c r="D854" s="502" t="s">
        <v>149</v>
      </c>
      <c r="E854" s="387"/>
      <c r="F854" s="387"/>
      <c r="G854" s="387"/>
      <c r="H854" s="601" t="s">
        <v>20</v>
      </c>
      <c r="I854" s="601"/>
      <c r="J854" s="601"/>
      <c r="K854" s="387"/>
      <c r="L854" s="387"/>
      <c r="M854" s="387"/>
      <c r="N854" s="387"/>
      <c r="O854" s="387"/>
      <c r="P854" s="513"/>
      <c r="V854" s="500"/>
      <c r="AD854" s="10"/>
      <c r="AE854" s="10"/>
      <c r="AF854" s="507"/>
      <c r="AG854" s="507"/>
      <c r="AH854" s="507"/>
      <c r="AI854" s="507"/>
      <c r="AJ854" s="524"/>
      <c r="AK854" s="524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78"/>
      <c r="AW854" s="78"/>
      <c r="AX854" s="78"/>
      <c r="AY854" s="78"/>
      <c r="AZ854" s="524"/>
      <c r="BA854" s="530"/>
      <c r="BB854" s="530"/>
      <c r="BC854" s="524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2:79" x14ac:dyDescent="0.3">
      <c r="B855" s="500"/>
      <c r="C855" s="512"/>
      <c r="D855" s="514" t="s">
        <v>150</v>
      </c>
      <c r="E855" s="387"/>
      <c r="F855" s="387"/>
      <c r="G855" s="387"/>
      <c r="H855" s="515" t="s">
        <v>147</v>
      </c>
      <c r="I855" s="502"/>
      <c r="J855" s="516" t="s">
        <v>148</v>
      </c>
      <c r="K855" s="502"/>
      <c r="L855" s="502"/>
      <c r="M855" s="502"/>
      <c r="N855" s="502"/>
      <c r="O855" s="517" t="s">
        <v>3</v>
      </c>
      <c r="P855" s="513"/>
      <c r="V855" s="500"/>
      <c r="AD855" s="10"/>
      <c r="AE855" s="10"/>
      <c r="AF855" s="507"/>
      <c r="AG855" s="507"/>
      <c r="AH855" s="507"/>
      <c r="AI855" s="507"/>
      <c r="AJ855" s="524"/>
      <c r="AK855" s="524"/>
      <c r="AL855" s="529"/>
      <c r="AM855" s="529"/>
      <c r="AN855" s="529"/>
      <c r="AO855" s="529"/>
      <c r="AP855" s="529"/>
      <c r="AQ855" s="529"/>
      <c r="AR855" s="529"/>
      <c r="AS855" s="529"/>
      <c r="AT855" s="529"/>
      <c r="AU855" s="529"/>
      <c r="AV855" s="524"/>
      <c r="AW855" s="524"/>
      <c r="AX855" s="524"/>
      <c r="AY855" s="524"/>
      <c r="AZ855" s="524"/>
      <c r="BA855" s="530"/>
      <c r="BB855" s="530"/>
      <c r="BC855" s="524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2:79" x14ac:dyDescent="0.3">
      <c r="B856" s="500"/>
      <c r="C856" s="512"/>
      <c r="D856" s="503" t="s">
        <v>146</v>
      </c>
      <c r="E856" s="15"/>
      <c r="F856" s="15"/>
      <c r="G856" s="15"/>
      <c r="H856" s="518">
        <f>SUM(D133:D139)</f>
        <v>471981</v>
      </c>
      <c r="I856" s="15"/>
      <c r="J856" s="16">
        <f>+H856/7</f>
        <v>67425.857142857145</v>
      </c>
      <c r="K856" s="15"/>
      <c r="L856" s="15"/>
      <c r="M856" s="15"/>
      <c r="N856" s="15"/>
      <c r="O856" s="15"/>
      <c r="P856" s="513"/>
      <c r="V856" s="500"/>
      <c r="AD856" s="10"/>
      <c r="AE856" s="10"/>
      <c r="AF856" s="507"/>
      <c r="AG856" s="507"/>
      <c r="AH856" s="507"/>
      <c r="AI856" s="507"/>
      <c r="AJ856" s="524"/>
      <c r="AK856" s="524"/>
      <c r="AL856" s="529"/>
      <c r="AM856" s="529"/>
      <c r="AN856" s="529"/>
      <c r="AO856" s="529"/>
      <c r="AP856" s="529"/>
      <c r="AQ856" s="529"/>
      <c r="AR856" s="529"/>
      <c r="AS856" s="529"/>
      <c r="AT856" s="529"/>
      <c r="AU856" s="529"/>
      <c r="AV856" s="529"/>
      <c r="AW856" s="529"/>
      <c r="AX856" s="529"/>
      <c r="AY856" s="529"/>
      <c r="AZ856" s="524"/>
      <c r="BA856" s="524"/>
      <c r="BB856" s="530"/>
      <c r="BC856" s="524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2:79" x14ac:dyDescent="0.3">
      <c r="B857" s="500"/>
      <c r="C857" s="512"/>
      <c r="D857" s="503" t="s">
        <v>145</v>
      </c>
      <c r="E857" s="15"/>
      <c r="F857" s="15"/>
      <c r="G857" s="15"/>
      <c r="H857" s="16">
        <f>SUM(D140:D146)</f>
        <v>427527</v>
      </c>
      <c r="I857" s="15"/>
      <c r="J857" s="16">
        <f>+H857/7</f>
        <v>61075.285714285717</v>
      </c>
      <c r="K857" s="15"/>
      <c r="L857" s="15"/>
      <c r="M857" s="15"/>
      <c r="N857" s="15"/>
      <c r="O857" s="15"/>
      <c r="P857" s="513"/>
      <c r="V857" s="500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78"/>
      <c r="AU857" s="98"/>
      <c r="AV857" s="140"/>
      <c r="AW857" s="140"/>
      <c r="AX857" s="140"/>
      <c r="AY857" s="140"/>
      <c r="AZ857" s="98"/>
      <c r="BA857" s="98"/>
      <c r="BB857" s="98"/>
      <c r="BC857" s="98"/>
    </row>
    <row r="858" spans="2:79" x14ac:dyDescent="0.3">
      <c r="B858" s="506"/>
      <c r="C858" s="512"/>
      <c r="D858" s="503" t="s">
        <v>144</v>
      </c>
      <c r="E858" s="15"/>
      <c r="F858" s="15"/>
      <c r="G858" s="15"/>
      <c r="H858" s="16">
        <f>SUM(D147:D153)</f>
        <v>383516</v>
      </c>
      <c r="I858" s="15"/>
      <c r="J858" s="16">
        <f>+H858/7</f>
        <v>54788</v>
      </c>
      <c r="K858" s="15"/>
      <c r="L858" s="15"/>
      <c r="M858" s="15"/>
      <c r="N858" s="15"/>
      <c r="O858" s="518">
        <f>+H856-H858</f>
        <v>88465</v>
      </c>
      <c r="P858" s="513"/>
      <c r="V858" s="500"/>
      <c r="AA858">
        <f>+O858/7</f>
        <v>12637.857142857143</v>
      </c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78"/>
      <c r="AW858" s="78"/>
      <c r="AX858" s="78"/>
      <c r="AY858" s="78"/>
      <c r="AZ858" s="98"/>
      <c r="BA858" s="141"/>
      <c r="BB858" s="98"/>
      <c r="BC858" s="98"/>
    </row>
    <row r="859" spans="2:79" x14ac:dyDescent="0.3">
      <c r="B859" s="507"/>
      <c r="C859" s="512"/>
      <c r="D859" s="519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60">
        <f>+O858/H856</f>
        <v>0.18743339244588236</v>
      </c>
      <c r="P859" s="513"/>
      <c r="V859" s="500"/>
      <c r="X859" s="61"/>
      <c r="Y859" s="61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78">
        <v>480454</v>
      </c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</row>
    <row r="860" spans="2:79" ht="15" thickBot="1" x14ac:dyDescent="0.35">
      <c r="B860" s="507"/>
      <c r="C860" s="520"/>
      <c r="D860" s="521"/>
      <c r="E860" s="521"/>
      <c r="F860" s="521"/>
      <c r="G860" s="521"/>
      <c r="H860" s="521"/>
      <c r="I860" s="521"/>
      <c r="J860" s="522"/>
      <c r="K860" s="521"/>
      <c r="L860" s="521"/>
      <c r="M860" s="521"/>
      <c r="N860" s="521"/>
      <c r="O860" s="521"/>
      <c r="P860" s="523"/>
      <c r="V860" s="500"/>
      <c r="X860" s="61"/>
      <c r="Y860" s="61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140">
        <f>+N201</f>
        <v>290088</v>
      </c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</row>
    <row r="861" spans="2:79" x14ac:dyDescent="0.3">
      <c r="B861" s="507"/>
      <c r="C861" s="500"/>
      <c r="D861" s="508"/>
      <c r="E861" s="500"/>
      <c r="F861" s="500"/>
      <c r="G861" s="500"/>
      <c r="H861" s="509"/>
      <c r="I861" s="500"/>
      <c r="J861" s="500"/>
      <c r="K861" s="500"/>
      <c r="L861" s="500"/>
      <c r="M861" s="500"/>
      <c r="N861" s="500"/>
      <c r="O861" s="500"/>
      <c r="P861" s="500"/>
      <c r="Q861" s="500"/>
      <c r="R861" s="500"/>
      <c r="S861" s="500"/>
      <c r="T861" s="500"/>
      <c r="U861" s="500"/>
      <c r="V861" s="500"/>
      <c r="X861" s="61"/>
      <c r="Y861" s="61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140">
        <f>+AP859-AP860</f>
        <v>190366</v>
      </c>
      <c r="AQ861" s="98"/>
      <c r="AR861" s="98"/>
    </row>
    <row r="862" spans="2:79" x14ac:dyDescent="0.3">
      <c r="B862" s="1"/>
      <c r="D862" s="55"/>
      <c r="X862" s="61"/>
      <c r="Y862" s="61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84">
        <f>+AP861/AP859</f>
        <v>0.3962210742339537</v>
      </c>
      <c r="AQ862" s="98"/>
      <c r="AR862" s="98"/>
    </row>
    <row r="863" spans="2:79" x14ac:dyDescent="0.3">
      <c r="B863" s="55"/>
      <c r="D863" s="55"/>
      <c r="J863" s="56">
        <f>+J856-J858</f>
        <v>12637.857142857145</v>
      </c>
      <c r="X863" s="61"/>
      <c r="Y863" s="61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</row>
    <row r="864" spans="2:79" x14ac:dyDescent="0.3">
      <c r="B864" s="57"/>
      <c r="D864" s="55"/>
      <c r="X864" s="61"/>
      <c r="Y864" s="61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</row>
    <row r="865" spans="2:61" x14ac:dyDescent="0.3">
      <c r="B865" s="1"/>
      <c r="D865" s="55"/>
      <c r="X865" s="61"/>
      <c r="Y865" s="61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</row>
    <row r="866" spans="2:61" x14ac:dyDescent="0.3">
      <c r="B866" s="1"/>
      <c r="D866" s="55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</row>
    <row r="867" spans="2:61" x14ac:dyDescent="0.3">
      <c r="B867" s="1"/>
      <c r="D867" s="55"/>
      <c r="AT867" s="500"/>
      <c r="AU867" s="500"/>
      <c r="AV867" s="500"/>
      <c r="AW867" s="500"/>
      <c r="AX867" s="500"/>
      <c r="AY867" s="500"/>
      <c r="AZ867" s="500"/>
      <c r="BA867" s="500"/>
      <c r="BB867" s="500"/>
      <c r="BC867" s="500"/>
      <c r="BD867" s="500"/>
      <c r="BE867" s="500"/>
      <c r="BF867" s="500"/>
      <c r="BG867" s="500"/>
      <c r="BH867" s="500"/>
      <c r="BI867" s="500"/>
    </row>
    <row r="868" spans="2:61" ht="15.6" x14ac:dyDescent="0.3">
      <c r="B868" s="1"/>
      <c r="D868" s="55"/>
      <c r="AT868" s="500"/>
      <c r="AU868" s="533"/>
      <c r="AV868" s="534"/>
      <c r="AW868" s="534"/>
      <c r="AX868" s="534"/>
      <c r="AY868" s="534"/>
      <c r="AZ868" s="534"/>
      <c r="BA868" s="534"/>
      <c r="BB868" s="534"/>
      <c r="BC868" s="534"/>
      <c r="BD868" s="534"/>
      <c r="BE868" s="534" t="s">
        <v>156</v>
      </c>
      <c r="BF868" s="534"/>
      <c r="BG868" s="534" t="s">
        <v>2</v>
      </c>
      <c r="BH868" s="533"/>
      <c r="BI868" s="500"/>
    </row>
    <row r="869" spans="2:61" ht="16.2" thickBot="1" x14ac:dyDescent="0.35">
      <c r="B869" s="57" t="e">
        <f>+B868/B867</f>
        <v>#DIV/0!</v>
      </c>
      <c r="D869" s="55"/>
      <c r="AT869" s="500"/>
      <c r="AU869" s="533"/>
      <c r="AV869" s="590" t="s">
        <v>155</v>
      </c>
      <c r="AW869" s="590"/>
      <c r="AX869" s="590"/>
      <c r="AY869" s="534"/>
      <c r="AZ869" s="534"/>
      <c r="BA869" s="535" t="s">
        <v>20</v>
      </c>
      <c r="BB869" s="534"/>
      <c r="BC869" s="535" t="s">
        <v>3</v>
      </c>
      <c r="BD869" s="534"/>
      <c r="BE869" s="535" t="s">
        <v>65</v>
      </c>
      <c r="BF869" s="534"/>
      <c r="BG869" s="535" t="s">
        <v>65</v>
      </c>
      <c r="BH869" s="533"/>
      <c r="BI869" s="500"/>
    </row>
    <row r="870" spans="2:61" ht="21" x14ac:dyDescent="0.4">
      <c r="B870" s="1"/>
      <c r="D870" s="55"/>
      <c r="AT870" s="500"/>
      <c r="AU870" s="533"/>
      <c r="AV870" s="536" t="s">
        <v>143</v>
      </c>
      <c r="AW870" s="533"/>
      <c r="AX870" s="537"/>
      <c r="AY870" s="533"/>
      <c r="AZ870" s="533"/>
      <c r="BA870" s="538">
        <f>+N143</f>
        <v>1970617</v>
      </c>
      <c r="BB870" s="537"/>
      <c r="BC870" s="537"/>
      <c r="BD870" s="537"/>
      <c r="BE870" s="537"/>
      <c r="BF870" s="537"/>
      <c r="BG870" s="537"/>
      <c r="BH870" s="533"/>
      <c r="BI870" s="500"/>
    </row>
    <row r="871" spans="2:61" ht="21" x14ac:dyDescent="0.4">
      <c r="B871" s="1"/>
      <c r="D871" s="55"/>
      <c r="AT871" s="500"/>
      <c r="AU871" s="533"/>
      <c r="AV871" s="536" t="s">
        <v>151</v>
      </c>
      <c r="AW871" s="533"/>
      <c r="AX871" s="537"/>
      <c r="AY871" s="533"/>
      <c r="AZ871" s="533"/>
      <c r="BA871" s="538">
        <f>+N174</f>
        <v>1493931</v>
      </c>
      <c r="BB871" s="537"/>
      <c r="BC871" s="538">
        <f>+BA871-BA870</f>
        <v>-476686</v>
      </c>
      <c r="BD871" s="537"/>
      <c r="BE871" s="539">
        <f>+BC871/BA870</f>
        <v>-0.24189682723735764</v>
      </c>
      <c r="BF871" s="537"/>
      <c r="BG871" s="537"/>
      <c r="BH871" s="533"/>
      <c r="BI871" s="500"/>
    </row>
    <row r="872" spans="2:61" ht="21" x14ac:dyDescent="0.4">
      <c r="B872" s="1">
        <f>+B868*50</f>
        <v>0</v>
      </c>
      <c r="D872" s="55"/>
      <c r="AT872" s="500"/>
      <c r="AU872" s="533"/>
      <c r="AV872" s="536" t="s">
        <v>152</v>
      </c>
      <c r="AW872" s="533"/>
      <c r="AX872" s="537"/>
      <c r="AY872" s="533"/>
      <c r="AZ872" s="533"/>
      <c r="BA872" s="538">
        <f>+N204</f>
        <v>1202331</v>
      </c>
      <c r="BB872" s="537"/>
      <c r="BC872" s="538">
        <f>+BA872-BA871</f>
        <v>-291600</v>
      </c>
      <c r="BD872" s="537"/>
      <c r="BE872" s="539">
        <f>+BC872/BA871</f>
        <v>-0.19518973767864781</v>
      </c>
      <c r="BF872" s="537"/>
      <c r="BG872" s="537"/>
      <c r="BH872" s="533"/>
      <c r="BI872" s="500"/>
    </row>
    <row r="873" spans="2:61" ht="21" x14ac:dyDescent="0.4">
      <c r="B873" s="1"/>
      <c r="D873" s="55"/>
      <c r="AT873" s="500"/>
      <c r="AU873" s="533"/>
      <c r="AV873" s="536" t="s">
        <v>153</v>
      </c>
      <c r="AW873" s="533"/>
      <c r="AX873" s="537"/>
      <c r="AY873" s="533"/>
      <c r="AZ873" s="540" t="s">
        <v>26</v>
      </c>
      <c r="BA873" s="538">
        <f>+N218</f>
        <v>371489</v>
      </c>
      <c r="BB873" s="537"/>
      <c r="BC873" s="538">
        <f>+BA873-BA872</f>
        <v>-830842</v>
      </c>
      <c r="BD873" s="537"/>
      <c r="BE873" s="539">
        <f>+BC873/BA872</f>
        <v>-0.69102601529861574</v>
      </c>
      <c r="BF873" s="537"/>
      <c r="BG873" s="539">
        <f>+(BA873-BA870)/BA870</f>
        <v>-0.81148594577231392</v>
      </c>
      <c r="BH873" s="533"/>
      <c r="BI873" s="500"/>
    </row>
    <row r="874" spans="2:61" x14ac:dyDescent="0.3">
      <c r="B874" s="1"/>
      <c r="D874" s="55"/>
      <c r="AT874" s="500"/>
      <c r="AU874" s="533"/>
      <c r="AV874" s="533"/>
      <c r="AW874" s="533"/>
      <c r="AX874" s="533"/>
      <c r="AY874" s="533"/>
      <c r="AZ874" s="533"/>
      <c r="BA874" s="533"/>
      <c r="BB874" s="533"/>
      <c r="BC874" s="533"/>
      <c r="BD874" s="533"/>
      <c r="BE874" s="533"/>
      <c r="BF874" s="533"/>
      <c r="BG874" s="533"/>
      <c r="BH874" s="533"/>
      <c r="BI874" s="500"/>
    </row>
    <row r="875" spans="2:61" ht="16.2" x14ac:dyDescent="0.3">
      <c r="B875" s="1"/>
      <c r="D875" s="55"/>
      <c r="AT875" s="500"/>
      <c r="AU875" s="533"/>
      <c r="AV875" s="533"/>
      <c r="AW875" s="533"/>
      <c r="AX875" s="541" t="s">
        <v>26</v>
      </c>
      <c r="AY875" s="533"/>
      <c r="AZ875" s="542" t="s">
        <v>154</v>
      </c>
      <c r="BA875" s="533"/>
      <c r="BB875" s="533"/>
      <c r="BC875" s="533"/>
      <c r="BD875" s="533"/>
      <c r="BE875" s="533"/>
      <c r="BF875" s="533"/>
      <c r="BG875" s="533"/>
      <c r="BH875" s="533"/>
      <c r="BI875" s="500"/>
    </row>
    <row r="876" spans="2:61" x14ac:dyDescent="0.3">
      <c r="B876" s="1"/>
      <c r="D876" s="55"/>
      <c r="AT876" s="500"/>
      <c r="AU876" s="533"/>
      <c r="AV876" s="533"/>
      <c r="AW876" s="533"/>
      <c r="AX876" s="533"/>
      <c r="AY876" s="533"/>
      <c r="AZ876" s="533"/>
      <c r="BA876" s="533"/>
      <c r="BB876" s="533"/>
      <c r="BC876" s="533"/>
      <c r="BD876" s="533"/>
      <c r="BE876" s="533"/>
      <c r="BF876" s="533"/>
      <c r="BG876" s="533"/>
      <c r="BH876" s="533"/>
      <c r="BI876" s="500"/>
    </row>
    <row r="877" spans="2:61" x14ac:dyDescent="0.3">
      <c r="B877" s="1"/>
      <c r="D877" s="55"/>
      <c r="AT877" s="532"/>
      <c r="AU877" s="532"/>
      <c r="AV877" s="532"/>
      <c r="AW877" s="532"/>
      <c r="AX877" s="532"/>
      <c r="AY877" s="532"/>
      <c r="AZ877" s="532"/>
      <c r="BA877" s="532"/>
      <c r="BB877" s="532"/>
      <c r="BC877" s="532"/>
      <c r="BD877" s="532"/>
      <c r="BE877" s="532"/>
      <c r="BF877" s="532"/>
      <c r="BG877" s="532"/>
      <c r="BH877" s="532"/>
      <c r="BI877" s="532"/>
    </row>
    <row r="878" spans="2:61" x14ac:dyDescent="0.3">
      <c r="B878" s="1"/>
      <c r="D878" s="55"/>
    </row>
    <row r="879" spans="2:61" x14ac:dyDescent="0.3">
      <c r="B879" s="1"/>
      <c r="D879" s="55"/>
      <c r="AS879" s="61"/>
      <c r="AT879" s="500"/>
      <c r="AU879" s="500"/>
      <c r="AV879" s="500"/>
      <c r="AW879" s="500"/>
      <c r="AX879" s="500"/>
      <c r="AY879" s="500"/>
      <c r="AZ879" s="500"/>
      <c r="BA879" s="500"/>
      <c r="BB879" s="500"/>
      <c r="BC879" s="500"/>
      <c r="BD879" s="500"/>
      <c r="BE879" s="500"/>
      <c r="BF879" s="500"/>
      <c r="BG879" s="500"/>
      <c r="BH879" s="500"/>
      <c r="BI879" s="500"/>
    </row>
    <row r="880" spans="2:61" x14ac:dyDescent="0.3">
      <c r="B880" s="1"/>
      <c r="D880" s="55"/>
      <c r="AT880" s="500"/>
      <c r="AU880" s="550"/>
      <c r="AV880" s="550"/>
      <c r="AW880" s="550"/>
      <c r="AX880" s="550"/>
      <c r="AY880" s="550"/>
      <c r="AZ880" s="550"/>
      <c r="BA880" s="550"/>
      <c r="BB880" s="550"/>
      <c r="BC880" s="550"/>
      <c r="BD880" s="550"/>
      <c r="BE880" s="550"/>
      <c r="BF880" s="550"/>
      <c r="BG880" s="550"/>
      <c r="BH880" s="550"/>
      <c r="BI880" s="500"/>
    </row>
    <row r="881" spans="2:68" ht="15" thickBot="1" x14ac:dyDescent="0.35">
      <c r="B881" s="1"/>
      <c r="D881" s="55"/>
      <c r="AT881" s="500"/>
      <c r="AU881" s="550"/>
      <c r="AV881" s="607" t="s">
        <v>160</v>
      </c>
      <c r="AW881" s="607"/>
      <c r="AX881" s="607"/>
      <c r="AY881" s="551"/>
      <c r="AZ881" s="551"/>
      <c r="BA881" s="552" t="s">
        <v>23</v>
      </c>
      <c r="BB881" s="553"/>
      <c r="BC881" s="552" t="s">
        <v>3</v>
      </c>
      <c r="BD881" s="553"/>
      <c r="BE881" s="552" t="s">
        <v>20</v>
      </c>
      <c r="BF881" s="553"/>
      <c r="BG881" s="552" t="s">
        <v>21</v>
      </c>
      <c r="BH881" s="550"/>
      <c r="BI881" s="500"/>
    </row>
    <row r="882" spans="2:68" x14ac:dyDescent="0.3">
      <c r="B882" s="1"/>
      <c r="AT882" s="500"/>
      <c r="AU882" s="550"/>
      <c r="AV882" s="551" t="s">
        <v>143</v>
      </c>
      <c r="AW882" s="551"/>
      <c r="AX882" s="551"/>
      <c r="AY882" s="551"/>
      <c r="AZ882" s="551"/>
      <c r="BA882" s="554">
        <f>+BK275</f>
        <v>13351981</v>
      </c>
      <c r="BB882" s="551"/>
      <c r="BC882" s="551"/>
      <c r="BD882" s="551"/>
      <c r="BE882" s="555">
        <f>+N143</f>
        <v>1970617</v>
      </c>
      <c r="BF882" s="551"/>
      <c r="BG882" s="556">
        <f>+BE882/BA882</f>
        <v>0.14758985951223269</v>
      </c>
      <c r="BH882" s="550"/>
      <c r="BI882" s="500"/>
    </row>
    <row r="883" spans="2:68" x14ac:dyDescent="0.3">
      <c r="B883" s="1"/>
      <c r="AT883" s="500"/>
      <c r="AU883" s="550"/>
      <c r="AV883" s="551"/>
      <c r="AW883" s="551"/>
      <c r="AX883" s="551"/>
      <c r="AY883" s="551"/>
      <c r="AZ883" s="551"/>
      <c r="BA883" s="554"/>
      <c r="BB883" s="551"/>
      <c r="BC883" s="551"/>
      <c r="BD883" s="551"/>
      <c r="BE883" s="551"/>
      <c r="BF883" s="551"/>
      <c r="BG883" s="556"/>
      <c r="BH883" s="550"/>
      <c r="BI883" s="500"/>
    </row>
    <row r="884" spans="2:68" x14ac:dyDescent="0.3">
      <c r="B884" s="1"/>
      <c r="AT884" s="500"/>
      <c r="AU884" s="550"/>
      <c r="AV884" s="551" t="s">
        <v>159</v>
      </c>
      <c r="AW884" s="551"/>
      <c r="AX884" s="551"/>
      <c r="AY884" s="551"/>
      <c r="AZ884" s="551"/>
      <c r="BA884" s="554">
        <v>52440389</v>
      </c>
      <c r="BB884" s="551"/>
      <c r="BC884" s="556">
        <f>+(BA884-BA882)/BA882</f>
        <v>2.9275362210296736</v>
      </c>
      <c r="BD884" s="551"/>
      <c r="BE884" s="555">
        <f>+N273</f>
        <v>1462688</v>
      </c>
      <c r="BF884" s="551"/>
      <c r="BG884" s="556">
        <f>+BE884/BA884</f>
        <v>2.7892394162064665E-2</v>
      </c>
      <c r="BH884" s="550"/>
      <c r="BI884" s="500"/>
    </row>
    <row r="885" spans="2:68" x14ac:dyDescent="0.3">
      <c r="B885" s="1"/>
      <c r="AT885" s="500"/>
      <c r="AU885" s="550"/>
      <c r="AV885" s="551"/>
      <c r="AW885" s="551"/>
      <c r="AX885" s="551"/>
      <c r="AY885" s="551"/>
      <c r="AZ885" s="551"/>
      <c r="BA885" s="554"/>
      <c r="BB885" s="551"/>
      <c r="BC885" s="551"/>
      <c r="BD885" s="551"/>
      <c r="BE885" s="551"/>
      <c r="BF885" s="551"/>
      <c r="BG885" s="551"/>
      <c r="BH885" s="550"/>
      <c r="BI885" s="500"/>
    </row>
    <row r="886" spans="2:68" x14ac:dyDescent="0.3">
      <c r="B886" s="1"/>
      <c r="AT886" s="500"/>
      <c r="AU886" s="550"/>
      <c r="AV886" s="587" t="s">
        <v>105</v>
      </c>
      <c r="AW886" s="587"/>
      <c r="AX886" s="587"/>
      <c r="AY886" s="587"/>
      <c r="AZ886" s="551"/>
      <c r="BA886" s="555">
        <f>+BA884-BA882</f>
        <v>39088408</v>
      </c>
      <c r="BB886" s="551"/>
      <c r="BC886" s="551"/>
      <c r="BD886" s="551"/>
      <c r="BE886" s="555">
        <f>+BE884-BE882</f>
        <v>-507929</v>
      </c>
      <c r="BF886" s="551"/>
      <c r="BG886" s="558"/>
      <c r="BH886" s="550"/>
      <c r="BI886" s="500"/>
    </row>
    <row r="887" spans="2:68" x14ac:dyDescent="0.3">
      <c r="B887" s="1"/>
      <c r="AT887" s="500"/>
      <c r="AU887" s="550"/>
      <c r="AV887" s="550"/>
      <c r="AW887" s="550"/>
      <c r="AX887" s="550"/>
      <c r="AY887" s="550"/>
      <c r="AZ887" s="550"/>
      <c r="BA887" s="550"/>
      <c r="BB887" s="550"/>
      <c r="BC887" s="550"/>
      <c r="BD887" s="550"/>
      <c r="BE887" s="550"/>
      <c r="BF887" s="550"/>
      <c r="BG887" s="550"/>
      <c r="BH887" s="550"/>
      <c r="BI887" s="500"/>
    </row>
    <row r="888" spans="2:68" x14ac:dyDescent="0.3">
      <c r="B888" s="1"/>
      <c r="AT888" s="500"/>
      <c r="AU888" s="500"/>
      <c r="AV888" s="500"/>
      <c r="AW888" s="500"/>
      <c r="AX888" s="500"/>
      <c r="AY888" s="500"/>
      <c r="AZ888" s="500"/>
      <c r="BA888" s="500"/>
      <c r="BB888" s="500"/>
      <c r="BC888" s="500"/>
      <c r="BD888" s="500"/>
      <c r="BE888" s="557"/>
      <c r="BF888" s="500"/>
      <c r="BG888" s="507"/>
      <c r="BH888" s="500"/>
      <c r="BI888" s="500"/>
    </row>
    <row r="889" spans="2:68" x14ac:dyDescent="0.3">
      <c r="B889" s="1"/>
    </row>
    <row r="890" spans="2:68" x14ac:dyDescent="0.3">
      <c r="B890" s="1"/>
    </row>
    <row r="891" spans="2:68" x14ac:dyDescent="0.3">
      <c r="B891" s="1"/>
      <c r="H891" s="1">
        <v>4000000</v>
      </c>
      <c r="AR891" s="500"/>
      <c r="AS891" s="500"/>
      <c r="AT891" s="500"/>
      <c r="AU891" s="500"/>
      <c r="AV891" s="500"/>
      <c r="AW891" s="500"/>
      <c r="AX891" s="500"/>
      <c r="AY891" s="500"/>
      <c r="AZ891" s="500"/>
      <c r="BA891" s="500"/>
      <c r="BB891" s="500"/>
      <c r="BC891" s="500"/>
      <c r="BD891" s="500"/>
      <c r="BE891" s="500"/>
      <c r="BF891" s="500"/>
      <c r="BG891" s="500"/>
      <c r="BH891" s="500"/>
      <c r="BI891" s="500"/>
    </row>
    <row r="892" spans="2:68" ht="15.6" x14ac:dyDescent="0.3">
      <c r="B892" s="1"/>
      <c r="H892" s="1"/>
      <c r="AR892" s="500"/>
      <c r="AS892" s="600" t="s">
        <v>170</v>
      </c>
      <c r="AT892" s="600"/>
      <c r="AU892" s="600"/>
      <c r="AV892" s="600"/>
      <c r="AW892" s="600"/>
      <c r="AX892" s="600"/>
      <c r="AY892" s="600"/>
      <c r="AZ892" s="600"/>
      <c r="BA892" s="600"/>
      <c r="BB892" s="600"/>
      <c r="BC892" s="600"/>
      <c r="BD892" s="600"/>
      <c r="BE892" s="600"/>
      <c r="BF892" s="600"/>
      <c r="BG892" s="600"/>
      <c r="BH892" s="600"/>
      <c r="BI892" s="500"/>
    </row>
    <row r="893" spans="2:68" x14ac:dyDescent="0.3">
      <c r="H893" s="1">
        <f>+H891/7</f>
        <v>571428.57142857148</v>
      </c>
      <c r="AR893" s="500"/>
      <c r="AS893" s="533"/>
      <c r="AT893" s="561"/>
      <c r="AU893" s="561"/>
      <c r="AV893" s="561"/>
      <c r="AW893" s="561"/>
      <c r="AX893" s="561"/>
      <c r="AY893" s="561"/>
      <c r="AZ893" s="561"/>
      <c r="BA893" s="561"/>
      <c r="BB893" s="561"/>
      <c r="BC893" s="561"/>
      <c r="BD893" s="561"/>
      <c r="BE893" s="588" t="s">
        <v>166</v>
      </c>
      <c r="BF893" s="561"/>
      <c r="BG893" s="596" t="s">
        <v>167</v>
      </c>
      <c r="BH893" s="533"/>
      <c r="BI893" s="500"/>
    </row>
    <row r="894" spans="2:68" x14ac:dyDescent="0.3">
      <c r="AR894" s="500"/>
      <c r="AS894" s="533"/>
      <c r="AT894" s="595" t="s">
        <v>19</v>
      </c>
      <c r="AU894" s="595"/>
      <c r="AV894" s="595"/>
      <c r="AW894" s="595"/>
      <c r="AX894" s="595"/>
      <c r="AY894" s="595"/>
      <c r="AZ894" s="561"/>
      <c r="BA894" s="560" t="s">
        <v>20</v>
      </c>
      <c r="BB894" s="561"/>
      <c r="BC894" s="560" t="s">
        <v>165</v>
      </c>
      <c r="BD894" s="561"/>
      <c r="BE894" s="589"/>
      <c r="BF894" s="561"/>
      <c r="BG894" s="592"/>
      <c r="BH894" s="533"/>
      <c r="BI894" s="500"/>
    </row>
    <row r="895" spans="2:68" x14ac:dyDescent="0.3">
      <c r="H895" t="s">
        <v>168</v>
      </c>
      <c r="J895">
        <v>28</v>
      </c>
      <c r="N895" s="1">
        <f>+H893*J895</f>
        <v>16000000.000000002</v>
      </c>
      <c r="AR895" s="500"/>
      <c r="AS895" s="533"/>
      <c r="AT895" s="594" t="s">
        <v>162</v>
      </c>
      <c r="AU895" s="594"/>
      <c r="AV895" s="594"/>
      <c r="AW895" s="594"/>
      <c r="AX895" s="594"/>
      <c r="AY895" s="561"/>
      <c r="AZ895" s="561"/>
      <c r="BA895" s="562">
        <f>+H174</f>
        <v>6826001</v>
      </c>
      <c r="BB895" s="561"/>
      <c r="BC895" s="561">
        <v>10</v>
      </c>
      <c r="BD895" s="561"/>
      <c r="BE895" s="563">
        <f>+BA895*BC895</f>
        <v>68260010</v>
      </c>
      <c r="BF895" s="561"/>
      <c r="BG895" s="561"/>
      <c r="BH895" s="533"/>
      <c r="BI895" s="500"/>
      <c r="BP895" s="56">
        <f>+BE895-BA895</f>
        <v>61434009</v>
      </c>
    </row>
    <row r="896" spans="2:68" x14ac:dyDescent="0.3">
      <c r="D896" s="56">
        <f>+N895+N896</f>
        <v>33714285.714285716</v>
      </c>
      <c r="H896" t="s">
        <v>169</v>
      </c>
      <c r="J896">
        <v>31</v>
      </c>
      <c r="N896" s="1">
        <f>+J896*H$893</f>
        <v>17714285.714285716</v>
      </c>
      <c r="AR896" s="500"/>
      <c r="AS896" s="533"/>
      <c r="AT896" s="594" t="s">
        <v>171</v>
      </c>
      <c r="AU896" s="594"/>
      <c r="AV896" s="594"/>
      <c r="AW896" s="594"/>
      <c r="AX896" s="594"/>
      <c r="AY896" s="561"/>
      <c r="AZ896" s="561"/>
      <c r="BA896" s="562">
        <f>+BA908-BA895</f>
        <v>3109228</v>
      </c>
      <c r="BB896" s="561"/>
      <c r="BC896" s="561">
        <v>5</v>
      </c>
      <c r="BD896" s="561"/>
      <c r="BE896" s="563">
        <f>+BA896*BC896</f>
        <v>15546140</v>
      </c>
      <c r="BF896" s="561"/>
      <c r="BG896" s="561"/>
      <c r="BH896" s="533"/>
      <c r="BI896" s="500"/>
      <c r="BP896" s="56">
        <f>+BE896-BA896</f>
        <v>12436912</v>
      </c>
    </row>
    <row r="897" spans="4:75" x14ac:dyDescent="0.3">
      <c r="D897" s="56">
        <f>+D896+N897</f>
        <v>50857142.857142866</v>
      </c>
      <c r="H897" t="s">
        <v>138</v>
      </c>
      <c r="J897">
        <v>30</v>
      </c>
      <c r="N897" s="1">
        <f>+J897*H$893</f>
        <v>17142857.142857146</v>
      </c>
      <c r="AR897" s="500"/>
      <c r="AS897" s="533"/>
      <c r="AT897" s="594" t="s">
        <v>163</v>
      </c>
      <c r="AU897" s="594"/>
      <c r="AV897" s="594"/>
      <c r="AW897" s="594"/>
      <c r="AX897" s="594"/>
      <c r="AY897" s="594"/>
      <c r="AZ897" s="594"/>
      <c r="BA897" s="562">
        <f>+BA910-BA908</f>
        <v>16784558</v>
      </c>
      <c r="BB897" s="561"/>
      <c r="BC897" s="561">
        <v>1</v>
      </c>
      <c r="BD897" s="561"/>
      <c r="BE897" s="563">
        <f>+BC897*BA897</f>
        <v>16784558</v>
      </c>
      <c r="BF897" s="561"/>
      <c r="BG897" s="561"/>
      <c r="BH897" s="533"/>
      <c r="BI897" s="500"/>
      <c r="BP897" s="56">
        <f>+BE897-BA897</f>
        <v>0</v>
      </c>
    </row>
    <row r="898" spans="4:75" x14ac:dyDescent="0.3">
      <c r="D898" s="56">
        <f>+D897+N898</f>
        <v>68571428.571428582</v>
      </c>
      <c r="H898" t="s">
        <v>139</v>
      </c>
      <c r="J898">
        <v>31</v>
      </c>
      <c r="N898" s="1">
        <f>+J898*H$893</f>
        <v>17714285.714285716</v>
      </c>
      <c r="AR898" s="500"/>
      <c r="AS898" s="533"/>
      <c r="AT898" s="569" t="s">
        <v>183</v>
      </c>
      <c r="AU898" s="561"/>
      <c r="AV898" s="561"/>
      <c r="AW898" s="561"/>
      <c r="AX898" s="561"/>
      <c r="AY898" s="561"/>
      <c r="AZ898" s="561"/>
      <c r="BA898" s="562">
        <f>SUM(D328:D386)</f>
        <v>4197929</v>
      </c>
      <c r="BB898" s="561"/>
      <c r="BC898" s="561">
        <v>1</v>
      </c>
      <c r="BD898" s="561"/>
      <c r="BE898" s="563">
        <f>+BC898*BA898</f>
        <v>4197929</v>
      </c>
      <c r="BF898" s="561"/>
      <c r="BG898" s="561"/>
      <c r="BH898" s="533"/>
      <c r="BI898" s="500"/>
      <c r="BP898" s="56">
        <f>+BE898-BA898</f>
        <v>0</v>
      </c>
    </row>
    <row r="899" spans="4:75" x14ac:dyDescent="0.3">
      <c r="D899" s="56"/>
      <c r="N899" s="1"/>
      <c r="AR899" s="500"/>
      <c r="AS899" s="533"/>
      <c r="AT899" s="569" t="s">
        <v>188</v>
      </c>
      <c r="AU899" s="561"/>
      <c r="AV899" s="561"/>
      <c r="AW899" s="561"/>
      <c r="AX899" s="561"/>
      <c r="AY899" s="561"/>
      <c r="AZ899" s="561"/>
      <c r="BA899" s="562">
        <f>SUM(D387:D509)</f>
        <v>4225210</v>
      </c>
      <c r="BB899" s="561"/>
      <c r="BC899" s="561">
        <v>1</v>
      </c>
      <c r="BD899" s="561"/>
      <c r="BE899" s="563">
        <f>+BC899*BA899</f>
        <v>4225210</v>
      </c>
      <c r="BF899" s="561"/>
      <c r="BG899" s="561"/>
      <c r="BH899" s="533"/>
      <c r="BI899" s="500"/>
      <c r="BP899" s="56"/>
    </row>
    <row r="900" spans="4:75" x14ac:dyDescent="0.3">
      <c r="AR900" s="500"/>
      <c r="AS900" s="533"/>
      <c r="AT900" s="594" t="s">
        <v>189</v>
      </c>
      <c r="AU900" s="594"/>
      <c r="AV900" s="594"/>
      <c r="AW900" s="594"/>
      <c r="AX900" s="594"/>
      <c r="AY900" s="594"/>
      <c r="AZ900" s="594"/>
      <c r="BA900" s="585">
        <f>SUM(D510:D635)</f>
        <v>11511436</v>
      </c>
      <c r="BB900" s="561"/>
      <c r="BC900" s="561"/>
      <c r="BD900" s="561"/>
      <c r="BE900" s="563"/>
      <c r="BF900" s="561"/>
      <c r="BG900" s="561"/>
      <c r="BH900" s="533"/>
      <c r="BI900" s="500"/>
      <c r="BP900" s="56">
        <f>+BA898-BA899</f>
        <v>-27281</v>
      </c>
    </row>
    <row r="901" spans="4:75" ht="15" thickBot="1" x14ac:dyDescent="0.35">
      <c r="D901" s="56">
        <f>+BE901+D898</f>
        <v>177585275.5714286</v>
      </c>
      <c r="H901" s="59">
        <f>+D901/320000000</f>
        <v>0.55495398616071434</v>
      </c>
      <c r="AR901" s="500"/>
      <c r="AS901" s="533"/>
      <c r="AT901" s="561"/>
      <c r="AU901" s="561"/>
      <c r="AV901" s="561"/>
      <c r="AW901" s="561"/>
      <c r="AX901" s="561"/>
      <c r="AY901" s="561"/>
      <c r="AZ901" s="561"/>
      <c r="BA901" s="564">
        <f>SUM(BA895:BA900)</f>
        <v>46654362</v>
      </c>
      <c r="BB901" s="561"/>
      <c r="BC901" s="561"/>
      <c r="BD901" s="561"/>
      <c r="BE901" s="564">
        <f>SUM(BE895:BE900)</f>
        <v>109013847</v>
      </c>
      <c r="BF901" s="561"/>
      <c r="BG901" s="565">
        <f>+BE901/320000000</f>
        <v>0.34066827187499998</v>
      </c>
      <c r="BH901" s="533"/>
      <c r="BI901" s="500"/>
      <c r="BP901" s="59">
        <f>+BP900/BA898</f>
        <v>-6.4986806589630271E-3</v>
      </c>
    </row>
    <row r="902" spans="4:75" ht="15" thickTop="1" x14ac:dyDescent="0.3">
      <c r="D902" s="56"/>
      <c r="H902" s="59"/>
      <c r="AR902" s="500"/>
      <c r="AS902" s="533"/>
      <c r="AT902" s="575" t="s">
        <v>185</v>
      </c>
      <c r="AU902" s="561"/>
      <c r="AV902" s="561"/>
      <c r="AW902" s="561"/>
      <c r="AX902" s="561"/>
      <c r="AY902" s="561"/>
      <c r="AZ902" s="561"/>
      <c r="BA902" s="484">
        <f>+BY922</f>
        <v>0.61144144144144141</v>
      </c>
      <c r="BB902" s="561"/>
      <c r="BC902" s="561"/>
      <c r="BD902" s="561"/>
      <c r="BE902" s="574"/>
      <c r="BF902" s="561"/>
      <c r="BG902" s="484"/>
      <c r="BH902" s="533"/>
      <c r="BI902" s="500"/>
      <c r="BP902" s="59"/>
    </row>
    <row r="903" spans="4:75" x14ac:dyDescent="0.3">
      <c r="D903" s="56"/>
      <c r="H903" s="59"/>
      <c r="AR903" s="500"/>
      <c r="AS903" s="533"/>
      <c r="AT903" s="575" t="s">
        <v>187</v>
      </c>
      <c r="AU903" s="561"/>
      <c r="AV903" s="561"/>
      <c r="AW903" s="561"/>
      <c r="AX903" s="561"/>
      <c r="AY903" s="561"/>
      <c r="AZ903" s="561"/>
      <c r="BA903" s="576">
        <f>+BA901*BA902</f>
        <v>28526410.350810811</v>
      </c>
      <c r="BB903" s="561"/>
      <c r="BC903" s="561"/>
      <c r="BD903" s="561"/>
      <c r="BE903" s="574"/>
      <c r="BF903" s="561"/>
      <c r="BG903" s="484"/>
      <c r="BH903" s="533"/>
      <c r="BI903" s="500"/>
      <c r="BP903" s="59"/>
    </row>
    <row r="904" spans="4:75" ht="15" thickBot="1" x14ac:dyDescent="0.35">
      <c r="D904" s="56"/>
      <c r="H904" s="59"/>
      <c r="AR904" s="500"/>
      <c r="AS904" s="533"/>
      <c r="AT904" s="575" t="s">
        <v>186</v>
      </c>
      <c r="AU904" s="561"/>
      <c r="AV904" s="561"/>
      <c r="AW904" s="561"/>
      <c r="AX904" s="561"/>
      <c r="AY904" s="561"/>
      <c r="AZ904" s="561"/>
      <c r="BA904" s="564">
        <f>+BA901-BA903</f>
        <v>18127951.649189189</v>
      </c>
      <c r="BB904" s="561"/>
      <c r="BC904" s="561"/>
      <c r="BD904" s="561"/>
      <c r="BE904" s="574"/>
      <c r="BF904" s="561"/>
      <c r="BG904" s="484"/>
      <c r="BH904" s="533"/>
      <c r="BI904" s="500"/>
      <c r="BP904" s="59"/>
    </row>
    <row r="905" spans="4:75" ht="15" thickTop="1" x14ac:dyDescent="0.3">
      <c r="AR905" s="500"/>
      <c r="AS905" s="533"/>
      <c r="AT905" s="561"/>
      <c r="AU905" s="561"/>
      <c r="AV905" s="561"/>
      <c r="AW905" s="561"/>
      <c r="AX905" s="561"/>
      <c r="AY905" s="561"/>
      <c r="AZ905" s="561"/>
      <c r="BA905" s="561"/>
      <c r="BB905" s="561"/>
      <c r="BC905" s="561"/>
      <c r="BD905" s="561"/>
      <c r="BE905" s="561"/>
      <c r="BF905" s="561"/>
      <c r="BG905" s="561"/>
      <c r="BH905" s="533"/>
      <c r="BI905" s="500"/>
      <c r="BP905">
        <v>35761323</v>
      </c>
      <c r="BR905" s="56">
        <f>+BA901-BP905</f>
        <v>10893039</v>
      </c>
    </row>
    <row r="906" spans="4:75" x14ac:dyDescent="0.3">
      <c r="AR906" s="500"/>
      <c r="AS906" s="500"/>
      <c r="AT906" s="500"/>
      <c r="AU906" s="500"/>
      <c r="AV906" s="500"/>
      <c r="AW906" s="500"/>
      <c r="AX906" s="500"/>
      <c r="AY906" s="500"/>
      <c r="AZ906" s="500"/>
      <c r="BA906" s="500"/>
      <c r="BB906" s="500"/>
      <c r="BC906" s="500"/>
      <c r="BD906" s="500"/>
      <c r="BE906" s="500"/>
      <c r="BF906" s="500"/>
      <c r="BG906" s="500"/>
      <c r="BH906" s="500"/>
      <c r="BI906" s="500"/>
    </row>
    <row r="907" spans="4:75" x14ac:dyDescent="0.3">
      <c r="BP907" s="586">
        <v>221538504.58886749</v>
      </c>
      <c r="BQ907" s="597"/>
      <c r="BR907" s="597"/>
      <c r="BS907" s="597"/>
      <c r="BT907" s="597"/>
    </row>
    <row r="908" spans="4:75" x14ac:dyDescent="0.3">
      <c r="AV908" t="s">
        <v>153</v>
      </c>
      <c r="BA908" s="56">
        <f>+H235</f>
        <v>9935229</v>
      </c>
    </row>
    <row r="910" spans="4:75" x14ac:dyDescent="0.3">
      <c r="AV910" t="s">
        <v>164</v>
      </c>
      <c r="BA910" s="56">
        <f>+H327</f>
        <v>26719787</v>
      </c>
    </row>
    <row r="911" spans="4:75" x14ac:dyDescent="0.3">
      <c r="BA911" s="56"/>
    </row>
    <row r="912" spans="4:75" x14ac:dyDescent="0.3">
      <c r="AR912" s="500"/>
      <c r="AS912" s="500"/>
      <c r="AT912" s="500"/>
      <c r="AU912" s="500"/>
      <c r="AV912" s="500"/>
      <c r="AW912" s="500"/>
      <c r="AX912" s="500"/>
      <c r="AY912" s="500"/>
      <c r="AZ912" s="500"/>
      <c r="BA912" s="557"/>
      <c r="BB912" s="500"/>
      <c r="BC912" s="500"/>
      <c r="BD912" s="500"/>
      <c r="BE912" s="500"/>
      <c r="BF912" s="500"/>
      <c r="BG912" s="500"/>
      <c r="BH912" s="500"/>
      <c r="BI912" s="500"/>
      <c r="BJ912" s="500"/>
      <c r="BK912" s="500"/>
      <c r="BL912" s="500"/>
      <c r="BM912" s="500"/>
      <c r="BN912" s="500"/>
      <c r="BO912" s="500"/>
      <c r="BP912" s="500"/>
      <c r="BQ912" s="500"/>
      <c r="BR912" s="500"/>
      <c r="BS912" s="500"/>
      <c r="BT912" s="500"/>
      <c r="BU912" s="500"/>
      <c r="BV912" s="500"/>
      <c r="BW912" s="500"/>
    </row>
    <row r="913" spans="44:90" ht="14.4" customHeight="1" x14ac:dyDescent="0.3">
      <c r="AR913" s="500"/>
      <c r="AS913" s="533"/>
      <c r="AT913" s="595" t="s">
        <v>176</v>
      </c>
      <c r="AU913" s="595"/>
      <c r="AV913" s="595"/>
      <c r="AW913" s="595"/>
      <c r="AX913" s="595"/>
      <c r="AY913" s="595"/>
      <c r="AZ913" s="595"/>
      <c r="BA913" s="595"/>
      <c r="BB913" s="595"/>
      <c r="BC913" s="595"/>
      <c r="BD913" s="595"/>
      <c r="BE913" s="595"/>
      <c r="BF913" s="595"/>
      <c r="BG913" s="595"/>
      <c r="BH913" s="595"/>
      <c r="BI913" s="595"/>
      <c r="BJ913" s="595"/>
      <c r="BK913" s="595"/>
      <c r="BL913" s="595"/>
      <c r="BM913" s="595"/>
      <c r="BN913" s="595"/>
      <c r="BO913" s="595"/>
      <c r="BP913" s="595"/>
      <c r="BQ913" s="595"/>
      <c r="BR913" s="595"/>
      <c r="BS913" s="595"/>
      <c r="BT913" s="595"/>
      <c r="BU913" s="595"/>
      <c r="BV913" s="595"/>
      <c r="BW913" s="500"/>
    </row>
    <row r="914" spans="44:90" ht="14.4" customHeight="1" x14ac:dyDescent="0.3">
      <c r="AR914" s="500"/>
      <c r="AS914" s="533"/>
      <c r="AT914" s="533"/>
      <c r="AU914" s="533"/>
      <c r="AV914" s="533"/>
      <c r="AW914" s="533"/>
      <c r="AX914" s="533"/>
      <c r="AY914" s="533"/>
      <c r="AZ914" s="533"/>
      <c r="BA914" s="603" t="s">
        <v>172</v>
      </c>
      <c r="BB914" s="603"/>
      <c r="BC914" s="603"/>
      <c r="BD914" s="603"/>
      <c r="BE914" s="603"/>
      <c r="BF914" s="561"/>
      <c r="BG914" s="595" t="s">
        <v>180</v>
      </c>
      <c r="BH914" s="595"/>
      <c r="BI914" s="595"/>
      <c r="BJ914" s="595"/>
      <c r="BK914" s="595"/>
      <c r="BL914" s="595"/>
      <c r="BM914" s="595"/>
      <c r="BN914" s="595"/>
      <c r="BO914" s="595"/>
      <c r="BP914" s="595"/>
      <c r="BQ914" s="533"/>
      <c r="BR914" s="591" t="s">
        <v>176</v>
      </c>
      <c r="BS914" s="591"/>
      <c r="BT914" s="591"/>
      <c r="BU914" s="591"/>
      <c r="BV914" s="591"/>
      <c r="BW914" s="500"/>
    </row>
    <row r="915" spans="44:90" x14ac:dyDescent="0.3">
      <c r="AR915" s="500"/>
      <c r="AS915" s="533"/>
      <c r="AT915" s="533"/>
      <c r="AU915" s="533"/>
      <c r="AV915" s="533"/>
      <c r="AW915" s="533"/>
      <c r="AX915" s="533"/>
      <c r="AY915" s="533"/>
      <c r="AZ915" s="533"/>
      <c r="BA915" s="570" t="s">
        <v>177</v>
      </c>
      <c r="BB915" s="571"/>
      <c r="BC915" s="572" t="s">
        <v>182</v>
      </c>
      <c r="BD915" s="571"/>
      <c r="BE915" s="572" t="s">
        <v>178</v>
      </c>
      <c r="BF915" s="561"/>
      <c r="BG915" s="570"/>
      <c r="BH915" s="571"/>
      <c r="BI915" s="605"/>
      <c r="BJ915" s="605"/>
      <c r="BK915" s="605"/>
      <c r="BL915" s="605"/>
      <c r="BM915" s="605"/>
      <c r="BN915" s="605"/>
      <c r="BO915" s="473"/>
      <c r="BP915" s="572"/>
      <c r="BQ915" s="533"/>
      <c r="BR915" s="592"/>
      <c r="BS915" s="592"/>
      <c r="BT915" s="592"/>
      <c r="BU915" s="592"/>
      <c r="BV915" s="592"/>
      <c r="BW915" s="500"/>
    </row>
    <row r="916" spans="44:90" x14ac:dyDescent="0.3">
      <c r="AR916" s="500"/>
      <c r="AS916" s="533"/>
      <c r="AT916" s="533"/>
      <c r="AU916" s="533"/>
      <c r="AV916" s="533"/>
      <c r="AW916" s="533"/>
      <c r="AX916" s="533"/>
      <c r="AY916" s="533"/>
      <c r="AZ916" s="533"/>
      <c r="BA916" s="568" t="s">
        <v>173</v>
      </c>
      <c r="BB916" s="566"/>
      <c r="BC916" s="568" t="s">
        <v>175</v>
      </c>
      <c r="BD916" s="566"/>
      <c r="BE916" s="568" t="s">
        <v>174</v>
      </c>
      <c r="BF916" s="561"/>
      <c r="BG916" s="567" t="s">
        <v>180</v>
      </c>
      <c r="BH916" s="561"/>
      <c r="BI916" s="604" t="s">
        <v>184</v>
      </c>
      <c r="BJ916" s="604"/>
      <c r="BK916" s="604"/>
      <c r="BL916" s="604"/>
      <c r="BM916" s="604"/>
      <c r="BN916" s="604"/>
      <c r="BO916" s="561"/>
      <c r="BP916" s="568" t="s">
        <v>181</v>
      </c>
      <c r="BQ916" s="533"/>
      <c r="BR916" s="593" t="s">
        <v>179</v>
      </c>
      <c r="BS916" s="593"/>
      <c r="BT916" s="593"/>
      <c r="BU916" s="593"/>
      <c r="BV916" s="593"/>
      <c r="BW916" s="500"/>
    </row>
    <row r="917" spans="44:90" x14ac:dyDescent="0.3">
      <c r="AR917" s="500"/>
      <c r="AS917" s="533"/>
      <c r="AT917" s="594" t="s">
        <v>162</v>
      </c>
      <c r="AU917" s="594"/>
      <c r="AV917" s="594"/>
      <c r="AW917" s="594"/>
      <c r="AX917" s="594"/>
      <c r="AY917" s="561"/>
      <c r="AZ917" s="561"/>
      <c r="BA917" s="562">
        <f>+BA895</f>
        <v>6826001</v>
      </c>
      <c r="BB917" s="561"/>
      <c r="BC917" s="562">
        <f>+BE917-BA917</f>
        <v>61434009</v>
      </c>
      <c r="BD917" s="561"/>
      <c r="BE917" s="562">
        <f>+BE895</f>
        <v>68260010</v>
      </c>
      <c r="BF917" s="533"/>
      <c r="BG917" s="563">
        <v>0</v>
      </c>
      <c r="BH917" s="563"/>
      <c r="BI917" s="563"/>
      <c r="BJ917" s="563"/>
      <c r="BK917" s="563"/>
      <c r="BL917" s="563"/>
      <c r="BM917" s="563"/>
      <c r="BN917" s="563">
        <f>+BG917</f>
        <v>0</v>
      </c>
      <c r="BO917" s="563"/>
      <c r="BP917" s="563">
        <f>+BN917*0.5</f>
        <v>0</v>
      </c>
      <c r="BQ917" s="561"/>
      <c r="BR917" s="586">
        <f t="shared" ref="BR917:BR922" si="3091">+BE917+BP917</f>
        <v>68260010</v>
      </c>
      <c r="BS917" s="597"/>
      <c r="BT917" s="597"/>
      <c r="BU917" s="597"/>
      <c r="BV917" s="597"/>
      <c r="BW917" s="500"/>
      <c r="CA917" s="56">
        <f>+BR917</f>
        <v>68260010</v>
      </c>
    </row>
    <row r="918" spans="44:90" x14ac:dyDescent="0.3">
      <c r="AR918" s="500"/>
      <c r="AS918" s="533"/>
      <c r="AT918" s="594" t="s">
        <v>171</v>
      </c>
      <c r="AU918" s="594"/>
      <c r="AV918" s="594"/>
      <c r="AW918" s="594"/>
      <c r="AX918" s="594"/>
      <c r="AY918" s="561"/>
      <c r="AZ918" s="561"/>
      <c r="BA918" s="562">
        <f>+BA917+BA896</f>
        <v>9935229</v>
      </c>
      <c r="BB918" s="561"/>
      <c r="BC918" s="562">
        <f>+BE918-BA918</f>
        <v>73870921</v>
      </c>
      <c r="BD918" s="561"/>
      <c r="BE918" s="562">
        <f>+BE917+BE896</f>
        <v>83806150</v>
      </c>
      <c r="BF918" s="533"/>
      <c r="BG918" s="563">
        <v>0</v>
      </c>
      <c r="BH918" s="563"/>
      <c r="BI918" s="563"/>
      <c r="BJ918" s="563"/>
      <c r="BK918" s="563"/>
      <c r="BL918" s="563"/>
      <c r="BM918" s="563"/>
      <c r="BN918" s="563">
        <f>+BN917+BG918</f>
        <v>0</v>
      </c>
      <c r="BO918" s="563"/>
      <c r="BP918" s="563">
        <f>+BN918*0.5</f>
        <v>0</v>
      </c>
      <c r="BQ918" s="561"/>
      <c r="BR918" s="586">
        <f t="shared" si="3091"/>
        <v>83806150</v>
      </c>
      <c r="BS918" s="597"/>
      <c r="BT918" s="597"/>
      <c r="BU918" s="597"/>
      <c r="BV918" s="597"/>
      <c r="BW918" s="500"/>
    </row>
    <row r="919" spans="44:90" x14ac:dyDescent="0.3">
      <c r="AR919" s="500"/>
      <c r="AS919" s="533"/>
      <c r="AT919" s="594" t="s">
        <v>163</v>
      </c>
      <c r="AU919" s="594"/>
      <c r="AV919" s="594"/>
      <c r="AW919" s="594"/>
      <c r="AX919" s="594"/>
      <c r="AY919" s="594"/>
      <c r="AZ919" s="594"/>
      <c r="BA919" s="562">
        <f>+BA918+BA897</f>
        <v>26719787</v>
      </c>
      <c r="BB919" s="561"/>
      <c r="BC919" s="562">
        <f>(+BE919-BA919)*(1-0.2)</f>
        <v>59096736.800000004</v>
      </c>
      <c r="BD919" s="561"/>
      <c r="BE919" s="562">
        <f>+BE918+BE897</f>
        <v>100590708</v>
      </c>
      <c r="BF919" s="533"/>
      <c r="BG919" s="563">
        <f>13400000+5660000</f>
        <v>19060000</v>
      </c>
      <c r="BH919" s="563"/>
      <c r="BI919" s="598"/>
      <c r="BJ919" s="598"/>
      <c r="BK919" s="598"/>
      <c r="BL919" s="598"/>
      <c r="BM919" s="598"/>
      <c r="BN919" s="598"/>
      <c r="BO919" s="563"/>
      <c r="BP919" s="563">
        <f>+BG919</f>
        <v>19060000</v>
      </c>
      <c r="BQ919" s="561"/>
      <c r="BR919" s="586">
        <f t="shared" si="3091"/>
        <v>119650708</v>
      </c>
      <c r="BS919" s="597"/>
      <c r="BT919" s="597"/>
      <c r="BU919" s="597"/>
      <c r="BV919" s="597"/>
      <c r="BW919" s="500"/>
    </row>
    <row r="920" spans="44:90" x14ac:dyDescent="0.3">
      <c r="AR920" s="500"/>
      <c r="AS920" s="533"/>
      <c r="AT920" s="569" t="s">
        <v>183</v>
      </c>
      <c r="AU920" s="561"/>
      <c r="AV920" s="561"/>
      <c r="AW920" s="561"/>
      <c r="AX920" s="561"/>
      <c r="AY920" s="561"/>
      <c r="AZ920" s="561"/>
      <c r="BA920" s="562">
        <f>+BA919+BA898</f>
        <v>30917716</v>
      </c>
      <c r="BB920" s="561"/>
      <c r="BC920" s="562">
        <f>(+BE920-BA920)*(1-0.34)</f>
        <v>48754807.859999992</v>
      </c>
      <c r="BD920" s="561"/>
      <c r="BE920" s="562">
        <f>+BE919+BE898</f>
        <v>104788637</v>
      </c>
      <c r="BF920" s="533"/>
      <c r="BG920" s="563">
        <f>53420000-BG919</f>
        <v>34360000</v>
      </c>
      <c r="BH920" s="563"/>
      <c r="BI920" s="598"/>
      <c r="BJ920" s="598"/>
      <c r="BK920" s="598"/>
      <c r="BL920" s="598"/>
      <c r="BM920" s="598"/>
      <c r="BN920" s="598"/>
      <c r="BO920" s="563"/>
      <c r="BP920" s="563">
        <f>+BP919+BG920</f>
        <v>53420000</v>
      </c>
      <c r="BQ920" s="561"/>
      <c r="BR920" s="586">
        <f t="shared" si="3091"/>
        <v>158208637</v>
      </c>
      <c r="BS920" s="597"/>
      <c r="BT920" s="597"/>
      <c r="BU920" s="597"/>
      <c r="BV920" s="597"/>
      <c r="BW920" s="500"/>
    </row>
    <row r="921" spans="44:90" x14ac:dyDescent="0.3">
      <c r="AR921" s="500"/>
      <c r="AS921" s="533"/>
      <c r="AT921" s="569" t="s">
        <v>188</v>
      </c>
      <c r="AU921" s="561"/>
      <c r="AV921" s="561"/>
      <c r="AW921" s="561"/>
      <c r="AX921" s="561"/>
      <c r="AY921" s="561"/>
      <c r="AZ921" s="561"/>
      <c r="BA921" s="562">
        <v>17702720</v>
      </c>
      <c r="BB921" s="561"/>
      <c r="BC921" s="562">
        <v>36659557</v>
      </c>
      <c r="BD921" s="561"/>
      <c r="BE921" s="562">
        <f>+BA921+BC921</f>
        <v>54362277</v>
      </c>
      <c r="BF921" s="533"/>
      <c r="BG921" s="563">
        <f>164760000-BP920</f>
        <v>111340000</v>
      </c>
      <c r="BH921" s="563"/>
      <c r="BI921" s="598"/>
      <c r="BJ921" s="598"/>
      <c r="BK921" s="598"/>
      <c r="BL921" s="598"/>
      <c r="BM921" s="598"/>
      <c r="BN921" s="598"/>
      <c r="BO921" s="563"/>
      <c r="BP921" s="563">
        <f>+BP920+BG921</f>
        <v>164760000</v>
      </c>
      <c r="BQ921" s="561"/>
      <c r="BR921" s="586">
        <f t="shared" si="3091"/>
        <v>219122277</v>
      </c>
      <c r="BS921" s="597"/>
      <c r="BT921" s="597"/>
      <c r="BU921" s="597"/>
      <c r="BV921" s="597"/>
      <c r="BW921" s="500"/>
      <c r="CL921" s="1">
        <v>333000000</v>
      </c>
    </row>
    <row r="922" spans="44:90" x14ac:dyDescent="0.3">
      <c r="AR922" s="500"/>
      <c r="AS922" s="533"/>
      <c r="AT922" s="569" t="s">
        <v>189</v>
      </c>
      <c r="AU922" s="561"/>
      <c r="AV922" s="561"/>
      <c r="AW922" s="561"/>
      <c r="AX922" s="561"/>
      <c r="AY922" s="561"/>
      <c r="AZ922" s="561"/>
      <c r="BA922" s="562">
        <f>+BA904</f>
        <v>18127951.649189189</v>
      </c>
      <c r="BB922" s="561"/>
      <c r="BC922" s="562">
        <f>+BC918*BY922</f>
        <v>45167742.416846842</v>
      </c>
      <c r="BD922" s="561"/>
      <c r="BE922" s="562">
        <f>+BA922+BC922</f>
        <v>63295694.066036031</v>
      </c>
      <c r="BF922" s="533"/>
      <c r="BG922" s="563">
        <f>203610000-BP921</f>
        <v>38850000</v>
      </c>
      <c r="BH922" s="563"/>
      <c r="BI922" s="598"/>
      <c r="BJ922" s="598"/>
      <c r="BK922" s="598"/>
      <c r="BL922" s="598"/>
      <c r="BM922" s="598"/>
      <c r="BN922" s="598"/>
      <c r="BO922" s="563"/>
      <c r="BP922" s="563">
        <f>+BP921+BG922</f>
        <v>203610000</v>
      </c>
      <c r="BQ922" s="561"/>
      <c r="BR922" s="586">
        <f t="shared" si="3091"/>
        <v>266905694.06603605</v>
      </c>
      <c r="BS922" s="586"/>
      <c r="BT922" s="586"/>
      <c r="BU922" s="586"/>
      <c r="BV922" s="586"/>
      <c r="BW922" s="500"/>
      <c r="BY922" s="59">
        <f>+BP922/CL921</f>
        <v>0.61144144144144141</v>
      </c>
      <c r="CL922" s="1"/>
    </row>
    <row r="923" spans="44:90" x14ac:dyDescent="0.3">
      <c r="AR923" s="500"/>
      <c r="AS923" s="500"/>
      <c r="AT923" s="500"/>
      <c r="AU923" s="500"/>
      <c r="AV923" s="500"/>
      <c r="AW923" s="500"/>
      <c r="AX923" s="500"/>
      <c r="AY923" s="500"/>
      <c r="AZ923" s="500"/>
      <c r="BA923" s="500"/>
      <c r="BB923" s="500"/>
      <c r="BC923" s="500"/>
      <c r="BD923" s="500"/>
      <c r="BE923" s="500"/>
      <c r="BF923" s="500"/>
      <c r="BG923" s="500"/>
      <c r="BH923" s="500"/>
      <c r="BI923" s="500"/>
      <c r="BJ923" s="500"/>
      <c r="BK923" s="500"/>
      <c r="BL923" s="500"/>
      <c r="BM923" s="500"/>
      <c r="BN923" s="500"/>
      <c r="BO923" s="500"/>
      <c r="BP923" s="500"/>
      <c r="BQ923" s="500"/>
      <c r="BR923" s="500"/>
      <c r="BS923" s="500"/>
      <c r="BT923" s="500"/>
      <c r="BU923" s="500"/>
      <c r="BV923" s="500"/>
      <c r="BW923" s="500"/>
      <c r="CL923" s="59">
        <f>+BR922/CL921</f>
        <v>0.80151860079890702</v>
      </c>
    </row>
    <row r="925" spans="44:90" x14ac:dyDescent="0.3">
      <c r="BA925" s="56">
        <f>+BR921+BA903</f>
        <v>247648687.35081083</v>
      </c>
      <c r="BC925" s="59">
        <f>+BA925/CL921</f>
        <v>0.74368975180423669</v>
      </c>
      <c r="BE925" s="56"/>
      <c r="BG925" s="1">
        <v>202530000</v>
      </c>
      <c r="BP925" s="1">
        <f>+(BP922-BP921)/2</f>
        <v>19425000</v>
      </c>
      <c r="CL925" s="56">
        <f>+CL921-BR921</f>
        <v>113877723</v>
      </c>
    </row>
    <row r="926" spans="44:90" x14ac:dyDescent="0.3">
      <c r="BG926" s="56">
        <f>+BP922-BG925</f>
        <v>1080000</v>
      </c>
      <c r="BP926" s="56">
        <v>1800000</v>
      </c>
    </row>
    <row r="927" spans="44:90" ht="15" thickBot="1" x14ac:dyDescent="0.35">
      <c r="BP927" s="578">
        <f>+BP925-BP926</f>
        <v>17625000</v>
      </c>
    </row>
    <row r="928" spans="44:90" ht="15" thickTop="1" x14ac:dyDescent="0.3">
      <c r="CL928" s="59">
        <f>+BP921/CL921</f>
        <v>0.49477477477477477</v>
      </c>
    </row>
    <row r="930" spans="42:90" x14ac:dyDescent="0.3">
      <c r="BE930" s="500"/>
      <c r="BF930" s="500"/>
      <c r="BG930" s="500"/>
      <c r="BH930" s="500"/>
      <c r="BI930" s="500"/>
      <c r="BJ930" s="500"/>
      <c r="BK930" s="500"/>
      <c r="BL930" s="500"/>
      <c r="BM930" s="500"/>
      <c r="BN930" s="500"/>
      <c r="BO930" s="500"/>
      <c r="BP930" s="500"/>
      <c r="BQ930" s="500"/>
      <c r="BR930" s="500"/>
      <c r="BS930" s="500"/>
      <c r="BT930" s="500"/>
      <c r="BU930" s="500"/>
      <c r="BV930" s="500"/>
      <c r="BW930" s="500"/>
      <c r="BX930" s="500"/>
      <c r="BY930" s="500"/>
    </row>
    <row r="931" spans="42:90" x14ac:dyDescent="0.3">
      <c r="BE931" s="500"/>
      <c r="BF931" s="500"/>
      <c r="BG931" s="500"/>
      <c r="BH931" s="500"/>
      <c r="BI931" s="500"/>
      <c r="BJ931" s="500"/>
      <c r="BK931" s="500"/>
      <c r="BL931" s="500"/>
      <c r="BM931" s="500"/>
      <c r="BN931" s="500"/>
      <c r="BO931" s="500"/>
      <c r="BP931" s="500"/>
      <c r="BQ931" s="500"/>
      <c r="BR931" s="500"/>
      <c r="BS931" s="500"/>
      <c r="BT931" s="500"/>
      <c r="BU931" s="500"/>
      <c r="BV931" s="500"/>
      <c r="BW931" s="500"/>
      <c r="BX931" s="500"/>
      <c r="BY931" s="500"/>
    </row>
    <row r="932" spans="42:90" x14ac:dyDescent="0.3">
      <c r="AP932" s="1">
        <v>1500000</v>
      </c>
      <c r="BE932" s="500"/>
      <c r="BF932" s="500"/>
      <c r="BG932" s="500"/>
      <c r="BH932" s="500"/>
      <c r="BI932" s="500"/>
      <c r="BJ932" s="500"/>
      <c r="BK932" s="500"/>
      <c r="BL932" s="500"/>
      <c r="BM932" s="500"/>
      <c r="BN932" s="500"/>
      <c r="BO932" s="500"/>
      <c r="BP932" s="500"/>
      <c r="BQ932" s="500"/>
      <c r="BR932" s="500"/>
      <c r="BS932" s="500"/>
      <c r="BT932" s="500"/>
      <c r="BU932" s="500"/>
      <c r="BV932" s="500"/>
      <c r="BW932" s="500"/>
      <c r="BX932" s="500"/>
      <c r="BY932" s="500"/>
    </row>
    <row r="933" spans="42:90" x14ac:dyDescent="0.3">
      <c r="AP933">
        <v>7</v>
      </c>
      <c r="BE933" s="500"/>
      <c r="BY933" s="500"/>
      <c r="CL933">
        <v>177090000</v>
      </c>
    </row>
    <row r="934" spans="42:90" x14ac:dyDescent="0.3">
      <c r="AP934" s="1">
        <f>+AP932*AP933</f>
        <v>10500000</v>
      </c>
      <c r="BE934" s="500"/>
      <c r="BY934" s="500"/>
      <c r="CL934" s="231">
        <f>+CL933/CL921</f>
        <v>0.53180180180180181</v>
      </c>
    </row>
    <row r="935" spans="42:90" x14ac:dyDescent="0.3">
      <c r="BE935" s="500"/>
      <c r="BY935" s="500"/>
    </row>
    <row r="936" spans="42:90" x14ac:dyDescent="0.3">
      <c r="BE936" s="500"/>
      <c r="BY936" s="500"/>
    </row>
    <row r="937" spans="42:90" x14ac:dyDescent="0.3">
      <c r="BE937" s="500"/>
      <c r="BY937" s="500"/>
      <c r="CL937" s="56">
        <f>+BR921+27420000</f>
        <v>246542277</v>
      </c>
    </row>
    <row r="938" spans="42:90" x14ac:dyDescent="0.3">
      <c r="BE938" s="500"/>
      <c r="BY938" s="500"/>
    </row>
    <row r="939" spans="42:90" x14ac:dyDescent="0.3">
      <c r="BE939" s="500"/>
      <c r="BY939" s="500"/>
      <c r="CL939" s="59">
        <f>+CL937/CL921</f>
        <v>0.74036719819819818</v>
      </c>
    </row>
    <row r="940" spans="42:90" x14ac:dyDescent="0.3">
      <c r="BE940" s="500"/>
      <c r="BY940" s="500"/>
    </row>
    <row r="941" spans="42:90" x14ac:dyDescent="0.3">
      <c r="BE941" s="500"/>
      <c r="BY941" s="500"/>
    </row>
    <row r="942" spans="42:90" x14ac:dyDescent="0.3">
      <c r="BE942" s="500"/>
      <c r="BY942" s="500"/>
    </row>
    <row r="943" spans="42:90" x14ac:dyDescent="0.3">
      <c r="BE943" s="500"/>
      <c r="BY943" s="500"/>
    </row>
    <row r="944" spans="42:90" x14ac:dyDescent="0.3">
      <c r="BE944" s="500"/>
      <c r="BY944" s="500"/>
    </row>
    <row r="945" spans="57:77" x14ac:dyDescent="0.3">
      <c r="BE945" s="500"/>
      <c r="BY945" s="500"/>
    </row>
    <row r="946" spans="57:77" x14ac:dyDescent="0.3">
      <c r="BE946" s="500"/>
      <c r="BF946" s="500"/>
      <c r="BG946" s="500"/>
      <c r="BH946" s="500"/>
      <c r="BI946" s="500"/>
      <c r="BJ946" s="500"/>
      <c r="BK946" s="500"/>
      <c r="BL946" s="500"/>
      <c r="BM946" s="500"/>
      <c r="BN946" s="500"/>
      <c r="BO946" s="500"/>
      <c r="BP946" s="500"/>
      <c r="BQ946" s="500"/>
      <c r="BR946" s="500"/>
      <c r="BS946" s="500"/>
      <c r="BT946" s="500"/>
      <c r="BU946" s="500"/>
      <c r="BV946" s="500"/>
      <c r="BW946" s="500"/>
      <c r="BX946" s="500"/>
      <c r="BY946" s="500"/>
    </row>
    <row r="947" spans="57:77" x14ac:dyDescent="0.3">
      <c r="BE947" s="500"/>
      <c r="BF947" s="500"/>
      <c r="BG947" s="500"/>
      <c r="BH947" s="500"/>
      <c r="BI947" s="500"/>
      <c r="BJ947" s="500"/>
      <c r="BK947" s="500"/>
      <c r="BL947" s="500"/>
      <c r="BM947" s="500"/>
      <c r="BN947" s="500"/>
      <c r="BO947" s="500"/>
      <c r="BP947" s="500"/>
      <c r="BQ947" s="500"/>
      <c r="BR947" s="500"/>
      <c r="BS947" s="500"/>
      <c r="BT947" s="500"/>
      <c r="BU947" s="500"/>
      <c r="BV947" s="500"/>
      <c r="BW947" s="500"/>
      <c r="BX947" s="500"/>
      <c r="BY947" s="500"/>
    </row>
    <row r="948" spans="57:77" x14ac:dyDescent="0.3">
      <c r="BE948" s="500"/>
      <c r="BF948" s="500"/>
      <c r="BG948" s="500"/>
      <c r="BH948" s="500"/>
      <c r="BI948" s="500"/>
      <c r="BJ948" s="500"/>
      <c r="BK948" s="500"/>
      <c r="BL948" s="500"/>
      <c r="BM948" s="500"/>
      <c r="BN948" s="500"/>
      <c r="BO948" s="500"/>
      <c r="BP948" s="500"/>
      <c r="BQ948" s="500"/>
      <c r="BR948" s="500"/>
      <c r="BS948" s="500"/>
      <c r="BT948" s="500"/>
      <c r="BU948" s="500"/>
      <c r="BV948" s="500"/>
      <c r="BW948" s="500"/>
      <c r="BX948" s="500"/>
      <c r="BY948" s="500"/>
    </row>
    <row r="949" spans="57:77" x14ac:dyDescent="0.3">
      <c r="BE949" s="500"/>
      <c r="BF949" s="500"/>
      <c r="BG949" s="500"/>
      <c r="BH949" s="500"/>
      <c r="BI949" s="500"/>
      <c r="BJ949" s="500"/>
      <c r="BK949" s="500"/>
      <c r="BL949" s="500"/>
      <c r="BM949" s="500"/>
      <c r="BN949" s="500"/>
      <c r="BO949" s="500"/>
      <c r="BP949" s="500"/>
      <c r="BQ949" s="500"/>
      <c r="BR949" s="500"/>
      <c r="BS949" s="500"/>
      <c r="BT949" s="500"/>
      <c r="BU949" s="500"/>
      <c r="BV949" s="500"/>
      <c r="BW949" s="500"/>
      <c r="BX949" s="500"/>
      <c r="BY949" s="500"/>
    </row>
    <row r="950" spans="57:77" x14ac:dyDescent="0.3">
      <c r="BE950" s="500"/>
      <c r="BF950" s="500"/>
      <c r="BG950" s="500"/>
      <c r="BH950" s="500"/>
      <c r="BI950" s="500"/>
      <c r="BJ950" s="500"/>
      <c r="BK950" s="500"/>
      <c r="BL950" s="500"/>
      <c r="BM950" s="500"/>
      <c r="BN950" s="500"/>
      <c r="BO950" s="500"/>
      <c r="BP950" s="500"/>
      <c r="BQ950" s="500"/>
      <c r="BR950" s="500"/>
      <c r="BS950" s="500"/>
      <c r="BT950" s="500"/>
      <c r="BU950" s="500"/>
      <c r="BV950" s="500"/>
      <c r="BW950" s="500"/>
      <c r="BX950" s="500"/>
      <c r="BY950" s="500"/>
    </row>
    <row r="951" spans="57:77" x14ac:dyDescent="0.3">
      <c r="BE951" s="500"/>
      <c r="BF951" s="500"/>
      <c r="BG951" s="500"/>
      <c r="BH951" s="500"/>
      <c r="BI951" s="500"/>
      <c r="BJ951" s="500"/>
      <c r="BK951" s="500"/>
      <c r="BL951" s="500"/>
      <c r="BM951" s="500"/>
      <c r="BN951" s="500"/>
      <c r="BO951" s="500"/>
      <c r="BP951" s="500"/>
      <c r="BQ951" s="500"/>
      <c r="BR951" s="500"/>
      <c r="BS951" s="500"/>
      <c r="BT951" s="500"/>
      <c r="BU951" s="500"/>
      <c r="BV951" s="500"/>
      <c r="BW951" s="500"/>
      <c r="BX951" s="500"/>
      <c r="BY951" s="500"/>
    </row>
    <row r="952" spans="57:77" x14ac:dyDescent="0.3">
      <c r="BE952" s="500"/>
      <c r="BF952" s="500"/>
      <c r="BG952" s="500"/>
      <c r="BH952" s="500"/>
      <c r="BI952" s="500"/>
      <c r="BJ952" s="500"/>
      <c r="BK952" s="500"/>
      <c r="BL952" s="500"/>
      <c r="BM952" s="500"/>
      <c r="BN952" s="500"/>
      <c r="BO952" s="500"/>
      <c r="BP952" s="500"/>
      <c r="BQ952" s="500"/>
      <c r="BR952" s="500"/>
      <c r="BS952" s="500"/>
      <c r="BT952" s="500"/>
      <c r="BU952" s="500"/>
      <c r="BV952" s="500"/>
      <c r="BW952" s="500"/>
      <c r="BX952" s="500"/>
      <c r="BY952" s="500"/>
    </row>
    <row r="953" spans="57:77" x14ac:dyDescent="0.3">
      <c r="BE953" s="500"/>
      <c r="BF953" s="500"/>
      <c r="BG953" s="500"/>
      <c r="BH953" s="500"/>
      <c r="BI953" s="500"/>
      <c r="BJ953" s="500"/>
      <c r="BK953" s="500"/>
      <c r="BL953" s="500"/>
      <c r="BM953" s="500"/>
      <c r="BN953" s="500"/>
      <c r="BO953" s="500"/>
      <c r="BP953" s="500"/>
      <c r="BQ953" s="500"/>
      <c r="BR953" s="500"/>
      <c r="BS953" s="500"/>
      <c r="BT953" s="500"/>
      <c r="BU953" s="500"/>
      <c r="BV953" s="500"/>
      <c r="BW953" s="500"/>
      <c r="BX953" s="500"/>
      <c r="BY953" s="500"/>
    </row>
  </sheetData>
  <mergeCells count="60">
    <mergeCell ref="BR918:BV918"/>
    <mergeCell ref="BR919:BV919"/>
    <mergeCell ref="BR921:BV921"/>
    <mergeCell ref="BI920:BN920"/>
    <mergeCell ref="BR920:BV920"/>
    <mergeCell ref="BI919:BN919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22:AN822"/>
    <mergeCell ref="AK832:AN832"/>
    <mergeCell ref="AV881:AX881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21:AV821"/>
    <mergeCell ref="AK823:AN823"/>
    <mergeCell ref="AK824:AN824"/>
    <mergeCell ref="AK825:AN825"/>
    <mergeCell ref="AK826:AN826"/>
    <mergeCell ref="AS892:BH892"/>
    <mergeCell ref="H854:J854"/>
    <mergeCell ref="AK831:AN831"/>
    <mergeCell ref="BI922:BN922"/>
    <mergeCell ref="AT917:AX917"/>
    <mergeCell ref="AT918:AX918"/>
    <mergeCell ref="AT919:AZ919"/>
    <mergeCell ref="BA914:BE914"/>
    <mergeCell ref="BG914:BP914"/>
    <mergeCell ref="BI916:BN916"/>
    <mergeCell ref="BI915:BN915"/>
    <mergeCell ref="BR922:BV922"/>
    <mergeCell ref="AV886:AY886"/>
    <mergeCell ref="BE893:BE894"/>
    <mergeCell ref="AV869:AX869"/>
    <mergeCell ref="BR914:BV915"/>
    <mergeCell ref="BR916:BV916"/>
    <mergeCell ref="AT896:AX896"/>
    <mergeCell ref="AT900:AZ900"/>
    <mergeCell ref="AT894:AY894"/>
    <mergeCell ref="AT897:AZ897"/>
    <mergeCell ref="AT913:BV913"/>
    <mergeCell ref="BG893:BG894"/>
    <mergeCell ref="AT895:AX895"/>
    <mergeCell ref="BP907:BT907"/>
    <mergeCell ref="BI921:BN921"/>
    <mergeCell ref="BR917:BV91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27:AP829 AR827:AR82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23"/>
  <sheetViews>
    <sheetView topLeftCell="A780" workbookViewId="0">
      <selection activeCell="AL42" sqref="AL42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+K811</f>
        <v>8523158</v>
      </c>
      <c r="AG16" s="187"/>
      <c r="AH16" s="201">
        <f>+AJ31</f>
        <v>26794.211481118742</v>
      </c>
      <c r="AI16" s="201"/>
      <c r="AJ16" s="202">
        <f>+S811</f>
        <v>113341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1840292</v>
      </c>
      <c r="AG17" s="188"/>
      <c r="AH17" s="149">
        <v>26700</v>
      </c>
      <c r="AI17" s="201"/>
      <c r="AJ17" s="148">
        <v>20478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2877660</v>
      </c>
      <c r="AG18" s="188"/>
      <c r="AH18" s="149">
        <v>22478</v>
      </c>
      <c r="AI18" s="201"/>
      <c r="AJ18" s="148">
        <v>44898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13241110</v>
      </c>
      <c r="AG19" s="188"/>
      <c r="AH19" s="188"/>
      <c r="AI19" s="188"/>
      <c r="AJ19" s="206">
        <f>SUM(AJ16:AJ18)</f>
        <v>178717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Table'!H808</f>
        <v>0.17886064406371033</v>
      </c>
      <c r="AG21" s="188"/>
      <c r="AH21" s="188"/>
      <c r="AI21" s="188"/>
      <c r="AJ21" s="208">
        <f>+AJ19/'Main Table'!AA808</f>
        <v>0.19949745265874558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+E811</f>
        <v>5368965</v>
      </c>
      <c r="AE27" s="155"/>
      <c r="AF27" s="186">
        <v>27599</v>
      </c>
      <c r="AG27" s="155"/>
      <c r="AH27" s="177">
        <f>+AD27/AD$31</f>
        <v>0.51806734243905261</v>
      </c>
      <c r="AI27" s="177"/>
      <c r="AJ27" s="155">
        <f>+AF27*AH27</f>
        <v>14298.140583975413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+G811</f>
        <v>2356577</v>
      </c>
      <c r="AE28" s="155"/>
      <c r="AF28" s="186">
        <v>26531</v>
      </c>
      <c r="AG28" s="155"/>
      <c r="AH28" s="177">
        <f>+AD28/AD$31</f>
        <v>0.22739309785833869</v>
      </c>
      <c r="AI28" s="177"/>
      <c r="AJ28" s="155">
        <f>+AF28*AH28</f>
        <v>6032.9662792795843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+I811</f>
        <v>797616</v>
      </c>
      <c r="AE29" s="155"/>
      <c r="AF29" s="186">
        <v>22372</v>
      </c>
      <c r="AG29" s="155"/>
      <c r="AH29" s="177">
        <f>+AD29/AD$31</f>
        <v>7.6964331376134398E-2</v>
      </c>
      <c r="AI29" s="177"/>
      <c r="AJ29" s="155">
        <f>+AF29*AH29</f>
        <v>1721.8460215468788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1840292</v>
      </c>
      <c r="AE30" s="237"/>
      <c r="AF30" s="155">
        <f>+AH17</f>
        <v>26700</v>
      </c>
      <c r="AG30" s="237"/>
      <c r="AH30" s="177">
        <f>+AD30/AD$31</f>
        <v>0.17757522832647429</v>
      </c>
      <c r="AI30" s="237"/>
      <c r="AJ30" s="155">
        <f>+AF30*AH30</f>
        <v>4741.258596316864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10363450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26794.211481118742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Table'!AA808</f>
        <v>895836</v>
      </c>
      <c r="AJ49" s="56">
        <f>+AJ19</f>
        <v>178717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178717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717119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301189.98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415929.02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0.46429147745792759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09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04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3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3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3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3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3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3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3">
      <c r="C805" s="158">
        <f t="shared" si="244"/>
        <v>44704</v>
      </c>
      <c r="E805" s="241"/>
      <c r="F805" s="7"/>
      <c r="G805" s="7"/>
      <c r="H805" s="581"/>
      <c r="I805" s="7"/>
      <c r="J805" s="244"/>
      <c r="K805" s="7"/>
      <c r="L805" s="6"/>
      <c r="M805" s="438"/>
      <c r="N805" s="29"/>
      <c r="O805" s="29"/>
      <c r="P805" s="29"/>
      <c r="Q805" s="332"/>
      <c r="R805" s="6"/>
      <c r="S805" s="7"/>
      <c r="T805" s="6"/>
      <c r="U805" s="243"/>
      <c r="Y805" s="56"/>
    </row>
    <row r="806" spans="3:25" x14ac:dyDescent="0.3">
      <c r="C806" s="158">
        <f t="shared" si="244"/>
        <v>44705</v>
      </c>
      <c r="E806" s="241"/>
      <c r="F806" s="7"/>
      <c r="G806" s="7"/>
      <c r="H806" s="581"/>
      <c r="I806" s="7"/>
      <c r="J806" s="244"/>
      <c r="K806" s="7"/>
      <c r="L806" s="6"/>
      <c r="M806" s="438"/>
      <c r="N806" s="29"/>
      <c r="O806" s="29"/>
      <c r="P806" s="29"/>
      <c r="Q806" s="332"/>
      <c r="R806" s="6"/>
      <c r="S806" s="7"/>
      <c r="T806" s="6"/>
      <c r="U806" s="243"/>
      <c r="Y806" s="56"/>
    </row>
    <row r="807" spans="3:25" x14ac:dyDescent="0.3">
      <c r="C807" s="158">
        <f t="shared" si="244"/>
        <v>44706</v>
      </c>
      <c r="E807" s="241"/>
      <c r="F807" s="7"/>
      <c r="G807" s="7"/>
      <c r="H807" s="581"/>
      <c r="I807" s="7"/>
      <c r="J807" s="244"/>
      <c r="K807" s="7"/>
      <c r="L807" s="6"/>
      <c r="M807" s="438"/>
      <c r="N807" s="29"/>
      <c r="O807" s="29"/>
      <c r="P807" s="29"/>
      <c r="Q807" s="332"/>
      <c r="R807" s="6"/>
      <c r="S807" s="7"/>
      <c r="T807" s="6"/>
      <c r="U807" s="243"/>
      <c r="Y807" s="56"/>
    </row>
    <row r="808" spans="3:25" x14ac:dyDescent="0.3">
      <c r="C808" s="158">
        <f t="shared" si="244"/>
        <v>44707</v>
      </c>
      <c r="E808" s="241"/>
      <c r="F808" s="7"/>
      <c r="G808" s="7"/>
      <c r="H808" s="7"/>
      <c r="I808" s="7"/>
      <c r="J808" s="244"/>
      <c r="K808" s="7"/>
      <c r="L808" s="6"/>
      <c r="M808" s="438"/>
      <c r="N808" s="29"/>
      <c r="O808" s="29"/>
      <c r="P808" s="29"/>
      <c r="Q808" s="332"/>
      <c r="R808" s="6"/>
      <c r="S808" s="7"/>
      <c r="T808" s="6"/>
      <c r="U808" s="243"/>
      <c r="Y808" s="56"/>
    </row>
    <row r="809" spans="3:25" ht="15" thickBot="1" x14ac:dyDescent="0.35">
      <c r="C809" s="158">
        <f t="shared" si="244"/>
        <v>44708</v>
      </c>
      <c r="E809" s="245"/>
      <c r="F809" s="246"/>
      <c r="G809" s="246"/>
      <c r="H809" s="246"/>
      <c r="I809" s="246"/>
      <c r="J809" s="246"/>
      <c r="K809" s="246"/>
      <c r="L809" s="247"/>
      <c r="M809" s="248"/>
      <c r="N809" s="248"/>
      <c r="O809" s="248"/>
      <c r="P809" s="248"/>
      <c r="Q809" s="331"/>
      <c r="R809" s="247"/>
      <c r="S809" s="247"/>
      <c r="T809" s="247"/>
      <c r="U809" s="249"/>
      <c r="W809">
        <f>+W405+1</f>
        <v>396</v>
      </c>
      <c r="Y809" s="59"/>
    </row>
    <row r="810" spans="3:25" x14ac:dyDescent="0.3">
      <c r="E810" s="56"/>
      <c r="F810" s="1"/>
      <c r="G810" s="56"/>
      <c r="H810" s="56"/>
      <c r="I810" s="56"/>
      <c r="J810" s="1"/>
      <c r="K810" s="56"/>
      <c r="S810" s="56"/>
    </row>
    <row r="811" spans="3:25" x14ac:dyDescent="0.3">
      <c r="C811" s="166" t="s">
        <v>73</v>
      </c>
      <c r="E811" s="56">
        <f>+E804</f>
        <v>5368965</v>
      </c>
      <c r="F811" s="56"/>
      <c r="G811" s="56">
        <f t="shared" ref="G811:U811" si="492">+G804</f>
        <v>2356577</v>
      </c>
      <c r="H811" s="56">
        <f t="shared" si="492"/>
        <v>0</v>
      </c>
      <c r="I811" s="56">
        <f t="shared" si="492"/>
        <v>797616</v>
      </c>
      <c r="J811" s="56">
        <f t="shared" si="492"/>
        <v>0</v>
      </c>
      <c r="K811" s="56">
        <f t="shared" si="492"/>
        <v>8523158</v>
      </c>
      <c r="L811" s="56">
        <f t="shared" si="492"/>
        <v>0</v>
      </c>
      <c r="M811" s="56">
        <f t="shared" si="492"/>
        <v>1.1855894439899144E-3</v>
      </c>
      <c r="N811" s="56">
        <f t="shared" si="492"/>
        <v>0</v>
      </c>
      <c r="O811" s="56">
        <f t="shared" si="492"/>
        <v>0</v>
      </c>
      <c r="P811" s="56">
        <f t="shared" si="492"/>
        <v>0</v>
      </c>
      <c r="Q811" s="56">
        <f t="shared" si="492"/>
        <v>10093</v>
      </c>
      <c r="R811" s="56">
        <f t="shared" si="492"/>
        <v>0</v>
      </c>
      <c r="S811" s="56">
        <f t="shared" si="492"/>
        <v>113341</v>
      </c>
      <c r="T811" s="56">
        <f t="shared" si="492"/>
        <v>0</v>
      </c>
      <c r="U811" s="56">
        <f t="shared" si="492"/>
        <v>2.402125115017657E-2</v>
      </c>
      <c r="V811" s="56">
        <f>+V259</f>
        <v>0</v>
      </c>
    </row>
    <row r="812" spans="3:25" x14ac:dyDescent="0.3">
      <c r="E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</row>
    <row r="813" spans="3:25" x14ac:dyDescent="0.3"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3:25" x14ac:dyDescent="0.3">
      <c r="C814" s="111"/>
      <c r="D814" s="112"/>
      <c r="E814" s="349"/>
      <c r="F814" s="10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</row>
    <row r="815" spans="3:25" x14ac:dyDescent="0.3">
      <c r="E815" s="56"/>
      <c r="K815" s="56"/>
      <c r="Q815" s="56"/>
    </row>
    <row r="816" spans="3:25" x14ac:dyDescent="0.3">
      <c r="D816" s="549" t="s">
        <v>26</v>
      </c>
      <c r="E816" t="s">
        <v>158</v>
      </c>
      <c r="K816" s="549"/>
      <c r="Q816" s="56"/>
      <c r="S816" s="59"/>
    </row>
    <row r="818" spans="3:41" x14ac:dyDescent="0.3">
      <c r="U818" s="549"/>
    </row>
    <row r="819" spans="3:41" x14ac:dyDescent="0.3">
      <c r="AO819" s="1">
        <v>3797000</v>
      </c>
    </row>
    <row r="820" spans="3:41" x14ac:dyDescent="0.3">
      <c r="C820" s="1"/>
    </row>
    <row r="821" spans="3:41" x14ac:dyDescent="0.3">
      <c r="C821" s="1"/>
      <c r="AO821" s="1">
        <v>30000</v>
      </c>
    </row>
    <row r="822" spans="3:41" x14ac:dyDescent="0.3">
      <c r="C822" s="59"/>
    </row>
    <row r="823" spans="3:41" x14ac:dyDescent="0.3">
      <c r="AO823" s="235">
        <f>+AO821/AO819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97"/>
  <sheetViews>
    <sheetView topLeftCell="A726" workbookViewId="0">
      <selection activeCell="AI744" sqref="AI744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9.9431967844092421E-3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Table'!H792</f>
        <v>73296507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Table'!AA808</f>
        <v>895836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2289</v>
      </c>
      <c r="J22" s="116"/>
      <c r="K22" s="127"/>
      <c r="L22" s="238">
        <v>2307</v>
      </c>
      <c r="M22" s="127"/>
      <c r="N22" s="147">
        <f>+(I22-L22)/I22</f>
        <v>-7.8636959370904317E-3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72398382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Table'!AP808</f>
        <v>81632147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-9233765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81632147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72398382</v>
      </c>
      <c r="J27" s="116"/>
      <c r="K27" s="685">
        <v>72310433</v>
      </c>
      <c r="L27" s="685"/>
      <c r="M27" s="127"/>
      <c r="N27" s="137">
        <f>+I27-K27</f>
        <v>87949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0.97795586878218921</v>
      </c>
      <c r="J28" s="127"/>
      <c r="K28" s="127"/>
      <c r="L28" s="127"/>
      <c r="M28" s="98"/>
      <c r="N28" s="463">
        <f>+N27/K27</f>
        <v>1.2162698569375182E-3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Table'!H808</f>
        <v>74030316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72398382</v>
      </c>
      <c r="J34" s="688"/>
      <c r="K34" s="22"/>
      <c r="L34" s="25">
        <f>+I34/$I$32</f>
        <v>0.97795586878218921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895836</v>
      </c>
      <c r="J35" s="695"/>
      <c r="K35" s="22"/>
      <c r="L35" s="25">
        <f>+I35/$I$32</f>
        <v>1.2100934433401581E-2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736098</v>
      </c>
      <c r="J36" s="690"/>
      <c r="K36" s="259"/>
      <c r="L36" s="234">
        <f>+I36/$I$32</f>
        <v>9.9431967844092421E-3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Table'!AP826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Table'!AP867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9.9431967844092421E-3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9.9431967844092421E-3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9.9431967844092421E-3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9.9431967844092421E-3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61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60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5:30" x14ac:dyDescent="0.3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5:30" x14ac:dyDescent="0.3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5:30" x14ac:dyDescent="0.3">
      <c r="O755" s="98"/>
      <c r="T755" s="250"/>
      <c r="U755" s="252">
        <f t="shared" ref="U755:U760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5:30" x14ac:dyDescent="0.3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5:30" x14ac:dyDescent="0.3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5:30" x14ac:dyDescent="0.3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f>+I$36</f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5:30" x14ac:dyDescent="0.3">
      <c r="O759" s="98"/>
      <c r="T759" s="250"/>
      <c r="U759" s="252">
        <f t="shared" si="157"/>
        <v>44704</v>
      </c>
      <c r="V759" s="6"/>
      <c r="W759" s="253"/>
      <c r="X759" s="6"/>
      <c r="Y759" s="44"/>
      <c r="Z759" s="6"/>
      <c r="AA759" s="254"/>
      <c r="AB759" s="6"/>
      <c r="AC759" s="258"/>
      <c r="AD759" s="251"/>
    </row>
    <row r="760" spans="5:30" x14ac:dyDescent="0.3">
      <c r="O760" s="98"/>
      <c r="T760" s="250"/>
      <c r="U760" s="252">
        <f t="shared" si="157"/>
        <v>44705</v>
      </c>
      <c r="V760" s="6"/>
      <c r="W760" s="253"/>
      <c r="X760" s="6"/>
      <c r="Y760" s="44"/>
      <c r="Z760" s="6"/>
      <c r="AA760" s="254"/>
      <c r="AB760" s="6"/>
      <c r="AC760" s="258"/>
      <c r="AD760" s="251"/>
    </row>
    <row r="761" spans="5:30" ht="15" thickBot="1" x14ac:dyDescent="0.35">
      <c r="O761" s="98"/>
      <c r="T761" s="255"/>
      <c r="U761" s="350">
        <f t="shared" si="125"/>
        <v>44706</v>
      </c>
      <c r="V761" s="247"/>
      <c r="W761" s="351"/>
      <c r="X761" s="247"/>
      <c r="Y761" s="256"/>
      <c r="Z761" s="247"/>
      <c r="AA761" s="352"/>
      <c r="AB761" s="247"/>
      <c r="AC761" s="353"/>
      <c r="AD761" s="257"/>
    </row>
    <row r="762" spans="5:30" x14ac:dyDescent="0.3">
      <c r="O762" s="98"/>
    </row>
    <row r="763" spans="5:30" x14ac:dyDescent="0.3">
      <c r="O763" s="98"/>
      <c r="P763" s="57"/>
      <c r="Q763" s="57"/>
      <c r="R763" s="57"/>
      <c r="W763" s="56"/>
    </row>
    <row r="764" spans="5:30" x14ac:dyDescent="0.3">
      <c r="O764" s="98"/>
    </row>
    <row r="765" spans="5:30" ht="15" thickBot="1" x14ac:dyDescent="0.35">
      <c r="O765" s="98"/>
    </row>
    <row r="766" spans="5:30" ht="15.6" thickTop="1" thickBot="1" x14ac:dyDescent="0.35">
      <c r="Q766" s="441"/>
      <c r="R766" s="442"/>
      <c r="S766" s="442"/>
      <c r="T766" s="442"/>
      <c r="U766" s="442"/>
      <c r="V766" s="442"/>
      <c r="W766" s="442"/>
      <c r="X766" s="442"/>
      <c r="Y766" s="442"/>
      <c r="Z766" s="442"/>
      <c r="AA766" s="442"/>
      <c r="AB766" s="443"/>
    </row>
    <row r="767" spans="5:30" ht="15" thickBot="1" x14ac:dyDescent="0.35">
      <c r="E767" s="712" t="s">
        <v>106</v>
      </c>
      <c r="F767" s="713"/>
      <c r="G767" s="713"/>
      <c r="H767" s="713"/>
      <c r="I767" s="713"/>
      <c r="J767" s="713"/>
      <c r="K767" s="713"/>
      <c r="L767" s="713"/>
      <c r="M767" s="714"/>
      <c r="Q767" s="444"/>
      <c r="R767" s="6"/>
      <c r="S767" s="6"/>
      <c r="T767" s="6"/>
      <c r="U767" s="5" t="s">
        <v>132</v>
      </c>
      <c r="V767" s="5"/>
      <c r="W767" s="5"/>
      <c r="X767" s="5"/>
      <c r="Y767" s="5"/>
      <c r="Z767" s="5"/>
      <c r="AA767" s="5" t="s">
        <v>28</v>
      </c>
      <c r="AB767" s="445"/>
    </row>
    <row r="768" spans="5:30" x14ac:dyDescent="0.3">
      <c r="E768" s="395"/>
      <c r="F768" s="396" t="s">
        <v>107</v>
      </c>
      <c r="G768" s="396"/>
      <c r="H768" s="396"/>
      <c r="I768" s="715">
        <v>21477737</v>
      </c>
      <c r="J768" s="715"/>
      <c r="K768" s="715"/>
      <c r="L768" s="715"/>
      <c r="M768" s="397"/>
      <c r="Q768" s="444"/>
      <c r="R768" s="437" t="s">
        <v>134</v>
      </c>
      <c r="S768" s="6"/>
      <c r="T768" s="6"/>
      <c r="U768" s="437" t="s">
        <v>133</v>
      </c>
      <c r="V768" s="5"/>
      <c r="W768" s="437" t="s">
        <v>20</v>
      </c>
      <c r="X768" s="5"/>
      <c r="Y768" s="437" t="s">
        <v>4</v>
      </c>
      <c r="Z768" s="5"/>
      <c r="AA768" s="446" t="s">
        <v>131</v>
      </c>
      <c r="AB768" s="445"/>
    </row>
    <row r="769" spans="4:36" x14ac:dyDescent="0.3">
      <c r="E769" s="395"/>
      <c r="F769" s="396" t="s">
        <v>97</v>
      </c>
      <c r="G769" s="396"/>
      <c r="H769" s="396"/>
      <c r="I769" s="396"/>
      <c r="J769" s="396"/>
      <c r="K769" s="396"/>
      <c r="L769" s="398">
        <f>+I781/I768</f>
        <v>4.5847474526762295E-4</v>
      </c>
      <c r="M769" s="397"/>
      <c r="Q769" s="444"/>
      <c r="R769" s="6" t="s">
        <v>121</v>
      </c>
      <c r="S769" s="6"/>
      <c r="T769" s="6"/>
      <c r="U769" s="7">
        <v>2003</v>
      </c>
      <c r="V769" s="6"/>
      <c r="W769" s="7">
        <v>389666</v>
      </c>
      <c r="X769" s="6"/>
      <c r="Y769" s="7">
        <v>31257</v>
      </c>
      <c r="Z769" s="6"/>
      <c r="AA769" s="253">
        <f>+AJ769</f>
        <v>19500</v>
      </c>
      <c r="AB769" s="445"/>
      <c r="AJ769" s="1">
        <v>19500</v>
      </c>
    </row>
    <row r="770" spans="4:36" x14ac:dyDescent="0.3">
      <c r="E770" s="395"/>
      <c r="F770" s="716" t="s">
        <v>95</v>
      </c>
      <c r="G770" s="716"/>
      <c r="H770" s="396"/>
      <c r="I770" s="396"/>
      <c r="J770" s="396"/>
      <c r="K770" s="396"/>
      <c r="L770" s="399">
        <f>+I781/(I768/100000)</f>
        <v>45.847474526762298</v>
      </c>
      <c r="M770" s="397"/>
      <c r="Q770" s="444"/>
      <c r="R770" s="6" t="s">
        <v>122</v>
      </c>
      <c r="S770" s="6"/>
      <c r="T770" s="6"/>
      <c r="U770" s="7">
        <v>1913</v>
      </c>
      <c r="V770" s="6"/>
      <c r="W770" s="7">
        <v>169892</v>
      </c>
      <c r="X770" s="6"/>
      <c r="Y770" s="7">
        <v>13076</v>
      </c>
      <c r="Z770" s="6"/>
      <c r="AA770" s="253">
        <f t="shared" ref="AA770:AA778" si="162">+AJ770</f>
        <v>8900</v>
      </c>
      <c r="AB770" s="445"/>
      <c r="AJ770" s="1">
        <v>8900</v>
      </c>
    </row>
    <row r="771" spans="4:36" x14ac:dyDescent="0.3">
      <c r="E771" s="395"/>
      <c r="F771" s="400"/>
      <c r="G771" s="400"/>
      <c r="H771" s="396"/>
      <c r="I771" s="396"/>
      <c r="J771" s="396"/>
      <c r="K771" s="396"/>
      <c r="L771" s="399"/>
      <c r="M771" s="397"/>
      <c r="Q771" s="444"/>
      <c r="R771" s="6" t="s">
        <v>123</v>
      </c>
      <c r="S771" s="6"/>
      <c r="T771" s="6"/>
      <c r="U771" s="7">
        <v>1568</v>
      </c>
      <c r="V771" s="6"/>
      <c r="W771" s="7">
        <v>16606</v>
      </c>
      <c r="X771" s="6"/>
      <c r="Y771" s="7">
        <v>912</v>
      </c>
      <c r="Z771" s="6"/>
      <c r="AA771" s="253">
        <f t="shared" si="162"/>
        <v>1100</v>
      </c>
      <c r="AB771" s="445"/>
      <c r="AJ771" s="1">
        <v>1100</v>
      </c>
    </row>
    <row r="772" spans="4:36" x14ac:dyDescent="0.3">
      <c r="E772" s="395"/>
      <c r="F772" s="400" t="s">
        <v>108</v>
      </c>
      <c r="G772" s="400"/>
      <c r="H772" s="716" t="s">
        <v>109</v>
      </c>
      <c r="I772" s="716"/>
      <c r="J772" s="396"/>
      <c r="K772" s="396"/>
      <c r="L772" s="399"/>
      <c r="M772" s="397"/>
      <c r="Q772" s="444"/>
      <c r="R772" s="6" t="s">
        <v>56</v>
      </c>
      <c r="S772" s="6"/>
      <c r="T772" s="6"/>
      <c r="U772" s="7">
        <v>1561</v>
      </c>
      <c r="V772" s="6"/>
      <c r="W772" s="7">
        <v>107611</v>
      </c>
      <c r="X772" s="6"/>
      <c r="Y772" s="7">
        <v>7937</v>
      </c>
      <c r="Z772" s="6"/>
      <c r="AA772" s="253">
        <f t="shared" si="162"/>
        <v>7000</v>
      </c>
      <c r="AB772" s="445"/>
      <c r="AJ772" s="1">
        <v>7000</v>
      </c>
    </row>
    <row r="773" spans="4:36" ht="15" thickBot="1" x14ac:dyDescent="0.35">
      <c r="E773" s="401"/>
      <c r="F773" s="402"/>
      <c r="G773" s="402"/>
      <c r="H773" s="402"/>
      <c r="I773" s="402"/>
      <c r="J773" s="402"/>
      <c r="K773" s="402"/>
      <c r="L773" s="402"/>
      <c r="M773" s="403"/>
      <c r="Q773" s="444"/>
      <c r="R773" s="6" t="s">
        <v>128</v>
      </c>
      <c r="S773" s="6"/>
      <c r="T773" s="6"/>
      <c r="U773" s="7">
        <v>1435</v>
      </c>
      <c r="V773" s="6"/>
      <c r="W773" s="7">
        <v>10128</v>
      </c>
      <c r="X773" s="6"/>
      <c r="Y773" s="7">
        <v>541</v>
      </c>
      <c r="Z773" s="6"/>
      <c r="AA773" s="253">
        <f t="shared" si="162"/>
        <v>700</v>
      </c>
      <c r="AB773" s="445"/>
      <c r="AJ773" s="1">
        <v>700</v>
      </c>
    </row>
    <row r="774" spans="4:36" x14ac:dyDescent="0.3">
      <c r="Q774" s="444"/>
      <c r="R774" s="6" t="s">
        <v>124</v>
      </c>
      <c r="S774" s="6"/>
      <c r="T774" s="6"/>
      <c r="U774" s="7">
        <v>1288</v>
      </c>
      <c r="V774" s="6"/>
      <c r="W774" s="7">
        <v>45913</v>
      </c>
      <c r="X774" s="6"/>
      <c r="Y774" s="7">
        <v>4287</v>
      </c>
      <c r="Z774" s="6"/>
      <c r="AA774" s="253">
        <f t="shared" si="162"/>
        <v>3600</v>
      </c>
      <c r="AB774" s="445"/>
      <c r="AJ774" s="1">
        <v>3600</v>
      </c>
    </row>
    <row r="775" spans="4:36" ht="15" thickBot="1" x14ac:dyDescent="0.35">
      <c r="D775" s="78"/>
      <c r="E775" s="139"/>
      <c r="F775" s="139"/>
      <c r="G775" s="139"/>
      <c r="H775" s="139"/>
      <c r="I775" s="310"/>
      <c r="J775" s="78"/>
      <c r="K775" s="98"/>
      <c r="L775" s="98"/>
      <c r="M775" s="98"/>
      <c r="N775" s="98"/>
      <c r="Q775" s="444"/>
      <c r="R775" s="6" t="s">
        <v>129</v>
      </c>
      <c r="S775" s="6"/>
      <c r="T775" s="6"/>
      <c r="U775" s="7">
        <v>1129</v>
      </c>
      <c r="V775" s="6"/>
      <c r="W775" s="7">
        <v>52477</v>
      </c>
      <c r="X775" s="6"/>
      <c r="Y775" s="7">
        <v>3152</v>
      </c>
      <c r="Z775" s="6"/>
      <c r="AA775" s="253">
        <f t="shared" si="162"/>
        <v>4600</v>
      </c>
      <c r="AB775" s="445"/>
      <c r="AJ775" s="1">
        <v>4600</v>
      </c>
    </row>
    <row r="776" spans="4:36" ht="16.2" thickBot="1" x14ac:dyDescent="0.35">
      <c r="D776" s="381"/>
      <c r="E776" s="717" t="s">
        <v>119</v>
      </c>
      <c r="F776" s="718"/>
      <c r="G776" s="718"/>
      <c r="H776" s="718"/>
      <c r="I776" s="718"/>
      <c r="J776" s="719"/>
      <c r="K776" s="382"/>
      <c r="L776" s="394" t="s">
        <v>10</v>
      </c>
      <c r="M776" s="383"/>
      <c r="N776" s="98"/>
      <c r="Q776" s="444"/>
      <c r="R776" s="6" t="s">
        <v>125</v>
      </c>
      <c r="S776" s="6"/>
      <c r="T776" s="6"/>
      <c r="U776" s="7">
        <v>1118</v>
      </c>
      <c r="V776" s="6"/>
      <c r="W776" s="7">
        <v>10889</v>
      </c>
      <c r="X776" s="6"/>
      <c r="Y776" s="7">
        <v>505</v>
      </c>
      <c r="Z776" s="6"/>
      <c r="AA776" s="253">
        <f t="shared" si="162"/>
        <v>980</v>
      </c>
      <c r="AB776" s="445"/>
      <c r="AJ776" s="1">
        <v>980</v>
      </c>
    </row>
    <row r="777" spans="4:36" x14ac:dyDescent="0.3">
      <c r="D777" s="360"/>
      <c r="E777" s="384" t="s">
        <v>75</v>
      </c>
      <c r="F777" s="16"/>
      <c r="G777" s="16"/>
      <c r="H777" s="16"/>
      <c r="I777" s="720">
        <f>+K81</f>
        <v>48675</v>
      </c>
      <c r="J777" s="720"/>
      <c r="K777" s="16"/>
      <c r="L777" s="60">
        <f>+I777/$I$777</f>
        <v>1</v>
      </c>
      <c r="M777" s="385"/>
      <c r="N777" s="98"/>
      <c r="Q777" s="444"/>
      <c r="R777" s="6" t="s">
        <v>126</v>
      </c>
      <c r="S777" s="6"/>
      <c r="T777" s="6"/>
      <c r="U777" s="7">
        <v>1093</v>
      </c>
      <c r="V777" s="6"/>
      <c r="W777" s="7">
        <v>138546</v>
      </c>
      <c r="X777" s="6"/>
      <c r="Y777" s="7">
        <v>6770</v>
      </c>
      <c r="Z777" s="6"/>
      <c r="AA777" s="253">
        <f t="shared" si="162"/>
        <v>12700</v>
      </c>
      <c r="AB777" s="445"/>
      <c r="AJ777" s="1">
        <v>12700</v>
      </c>
    </row>
    <row r="778" spans="4:36" x14ac:dyDescent="0.3">
      <c r="D778" s="360"/>
      <c r="E778" s="384"/>
      <c r="F778" s="16"/>
      <c r="G778" s="16"/>
      <c r="H778" s="16"/>
      <c r="I778" s="16"/>
      <c r="J778" s="16"/>
      <c r="K778" s="16"/>
      <c r="L778" s="16"/>
      <c r="M778" s="385"/>
      <c r="N778" s="98"/>
      <c r="Q778" s="444"/>
      <c r="R778" s="6" t="s">
        <v>127</v>
      </c>
      <c r="S778" s="6"/>
      <c r="T778" s="6"/>
      <c r="U778" s="447">
        <v>1081</v>
      </c>
      <c r="V778" s="6"/>
      <c r="W778" s="447">
        <v>65337</v>
      </c>
      <c r="X778" s="6"/>
      <c r="Y778" s="447">
        <v>3108</v>
      </c>
      <c r="Z778" s="6"/>
      <c r="AA778" s="448">
        <f t="shared" si="162"/>
        <v>6100</v>
      </c>
      <c r="AB778" s="445"/>
      <c r="AJ778" s="439">
        <v>6100</v>
      </c>
    </row>
    <row r="779" spans="4:36" x14ac:dyDescent="0.3">
      <c r="D779" s="372"/>
      <c r="E779" s="15"/>
      <c r="F779" s="386" t="s">
        <v>100</v>
      </c>
      <c r="G779" s="386"/>
      <c r="H779" s="15"/>
      <c r="I779" s="721">
        <f>+I81</f>
        <v>36684</v>
      </c>
      <c r="J779" s="722"/>
      <c r="K779" s="15"/>
      <c r="L779" s="60">
        <f>+I779/$I$777</f>
        <v>0.75365177195685673</v>
      </c>
      <c r="M779" s="365"/>
      <c r="N779" s="98"/>
      <c r="Q779" s="444"/>
      <c r="R779" s="5" t="s">
        <v>31</v>
      </c>
      <c r="S779" s="6"/>
      <c r="T779" s="6"/>
      <c r="U779" s="253">
        <f>+W779/(AA779/100)</f>
        <v>1545.0521632402579</v>
      </c>
      <c r="V779" s="6"/>
      <c r="W779" s="253">
        <f>SUM(W769:W778)</f>
        <v>1007065</v>
      </c>
      <c r="X779" s="6"/>
      <c r="Y779" s="253">
        <f>SUM(Y769:Y778)</f>
        <v>71545</v>
      </c>
      <c r="Z779" s="6"/>
      <c r="AA779" s="253">
        <f>SUM(AA769:AA778)</f>
        <v>65180</v>
      </c>
      <c r="AB779" s="445"/>
      <c r="AJ779" s="56">
        <f>SUM(AJ769:AJ778)</f>
        <v>65180</v>
      </c>
    </row>
    <row r="780" spans="4:36" x14ac:dyDescent="0.3">
      <c r="D780" s="372"/>
      <c r="E780" s="15"/>
      <c r="F780" s="15" t="s">
        <v>76</v>
      </c>
      <c r="G780" s="15"/>
      <c r="H780" s="15"/>
      <c r="I780" s="723">
        <f>+I75</f>
        <v>2144</v>
      </c>
      <c r="J780" s="724"/>
      <c r="K780" s="15"/>
      <c r="L780" s="60">
        <f>+I780/$I$777</f>
        <v>4.4047252182845401E-2</v>
      </c>
      <c r="M780" s="365"/>
      <c r="N780" s="98"/>
      <c r="Q780" s="444"/>
      <c r="R780" s="5"/>
      <c r="S780" s="6"/>
      <c r="T780" s="6"/>
      <c r="U780" s="6"/>
      <c r="V780" s="6"/>
      <c r="W780" s="253"/>
      <c r="X780" s="6"/>
      <c r="Y780" s="253"/>
      <c r="Z780" s="6"/>
      <c r="AA780" s="6"/>
      <c r="AB780" s="445"/>
      <c r="AJ780" s="56"/>
    </row>
    <row r="781" spans="4:36" ht="15" thickBot="1" x14ac:dyDescent="0.35">
      <c r="D781" s="372"/>
      <c r="E781" s="709" t="s">
        <v>101</v>
      </c>
      <c r="F781" s="709"/>
      <c r="G781" s="709"/>
      <c r="H781" s="15"/>
      <c r="I781" s="710">
        <f>+I777-I779-I780</f>
        <v>9847</v>
      </c>
      <c r="J781" s="711"/>
      <c r="K781" s="387"/>
      <c r="L781" s="388">
        <f>+I781/$I$777</f>
        <v>0.20230097586029788</v>
      </c>
      <c r="M781" s="365"/>
      <c r="N781" s="98"/>
      <c r="Q781" s="444"/>
      <c r="R781" s="5" t="s">
        <v>57</v>
      </c>
      <c r="S781" s="6"/>
      <c r="T781" s="6"/>
      <c r="U781" s="7">
        <v>7441</v>
      </c>
      <c r="V781" s="6"/>
      <c r="W781" s="7">
        <f>+'Main Table'!H106</f>
        <v>3029734</v>
      </c>
      <c r="X781" s="6"/>
      <c r="Y781" s="7">
        <f>+'Main Table'!AA106</f>
        <v>129682</v>
      </c>
      <c r="Z781" s="6"/>
      <c r="AA781" s="253">
        <f>+AJ781</f>
        <v>333000</v>
      </c>
      <c r="AB781" s="445"/>
      <c r="AJ781" s="56">
        <v>333000</v>
      </c>
    </row>
    <row r="782" spans="4:36" ht="15.6" thickTop="1" thickBot="1" x14ac:dyDescent="0.35">
      <c r="D782" s="372"/>
      <c r="E782" s="389"/>
      <c r="F782" s="389"/>
      <c r="G782" s="389"/>
      <c r="H782" s="15"/>
      <c r="I782" s="390"/>
      <c r="J782" s="389"/>
      <c r="K782" s="387"/>
      <c r="L782" s="391"/>
      <c r="M782" s="365"/>
      <c r="N782" s="98"/>
      <c r="Q782" s="444"/>
      <c r="R782" s="5" t="s">
        <v>130</v>
      </c>
      <c r="S782" s="6"/>
      <c r="T782" s="6"/>
      <c r="U782" s="449"/>
      <c r="V782" s="6"/>
      <c r="W782" s="450">
        <f>+W779/W781</f>
        <v>0.33239386692033029</v>
      </c>
      <c r="X782" s="6"/>
      <c r="Y782" s="450">
        <f>+Y779/Y781</f>
        <v>0.55169568637127742</v>
      </c>
      <c r="Z782" s="6"/>
      <c r="AA782" s="450">
        <f>+AA779/AA781</f>
        <v>0.19573573573573574</v>
      </c>
      <c r="AB782" s="445"/>
      <c r="AJ782" s="440">
        <f>+AJ779/AJ781</f>
        <v>0.19573573573573574</v>
      </c>
    </row>
    <row r="783" spans="4:36" ht="15.6" thickTop="1" thickBot="1" x14ac:dyDescent="0.35">
      <c r="D783" s="392"/>
      <c r="E783" s="393"/>
      <c r="F783" s="393"/>
      <c r="G783" s="393"/>
      <c r="H783" s="393"/>
      <c r="I783" s="393"/>
      <c r="J783" s="393"/>
      <c r="K783" s="393"/>
      <c r="L783" s="393"/>
      <c r="M783" s="380"/>
      <c r="N783" s="98"/>
      <c r="Q783" s="451"/>
      <c r="R783" s="452"/>
      <c r="S783" s="452"/>
      <c r="T783" s="452"/>
      <c r="U783" s="452"/>
      <c r="V783" s="452"/>
      <c r="W783" s="452"/>
      <c r="X783" s="452"/>
      <c r="Y783" s="452"/>
      <c r="Z783" s="452"/>
      <c r="AA783" s="452"/>
      <c r="AB783" s="453"/>
    </row>
    <row r="787" spans="6:23" x14ac:dyDescent="0.3">
      <c r="F787" s="1">
        <v>1248371</v>
      </c>
    </row>
    <row r="788" spans="6:23" x14ac:dyDescent="0.3">
      <c r="W788" s="1"/>
    </row>
    <row r="789" spans="6:23" x14ac:dyDescent="0.3">
      <c r="F789">
        <v>700</v>
      </c>
    </row>
    <row r="790" spans="6:23" x14ac:dyDescent="0.3">
      <c r="F790" s="76">
        <f>+F789/F787</f>
        <v>5.6073074430597954E-4</v>
      </c>
    </row>
    <row r="792" spans="6:23" x14ac:dyDescent="0.3">
      <c r="F792" s="1">
        <v>60000</v>
      </c>
    </row>
    <row r="793" spans="6:23" x14ac:dyDescent="0.3">
      <c r="F793">
        <f>+F790*F792</f>
        <v>33.643844658358773</v>
      </c>
    </row>
    <row r="795" spans="6:23" x14ac:dyDescent="0.3">
      <c r="F795" s="1">
        <v>331000000</v>
      </c>
    </row>
    <row r="796" spans="6:23" x14ac:dyDescent="0.3">
      <c r="F796" s="56">
        <f>+W86</f>
        <v>811067</v>
      </c>
    </row>
    <row r="797" spans="6:23" x14ac:dyDescent="0.3">
      <c r="F797" s="57">
        <f>+F796/F795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81:G781"/>
    <mergeCell ref="I781:J781"/>
    <mergeCell ref="E767:M767"/>
    <mergeCell ref="I768:L768"/>
    <mergeCell ref="F770:G770"/>
    <mergeCell ref="E776:J776"/>
    <mergeCell ref="I777:J777"/>
    <mergeCell ref="I779:J779"/>
    <mergeCell ref="I780:J780"/>
    <mergeCell ref="H772:I772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2022-05-24T01:00:49Z</dcterms:modified>
</cp:coreProperties>
</file>