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E5BB3FFA-468F-4898-8800-9D059471129E}" xr6:coauthVersionLast="46" xr6:coauthVersionMax="46" xr10:uidLastSave="{00000000-0000-0000-0000-000000000000}"/>
  <bookViews>
    <workbookView xWindow="-108" yWindow="-108" windowWidth="30936" windowHeight="16896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Table'!$A$1:$CJ$453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452" i="1" l="1"/>
  <c r="BQ452" i="1"/>
  <c r="BI452" i="1"/>
  <c r="BA452" i="1"/>
  <c r="AW452" i="1"/>
  <c r="AU452" i="1"/>
  <c r="AS452" i="1"/>
  <c r="AO452" i="1"/>
  <c r="AM452" i="1"/>
  <c r="AK452" i="1"/>
  <c r="Y452" i="1"/>
  <c r="W452" i="1"/>
  <c r="U452" i="1"/>
  <c r="M452" i="1"/>
  <c r="I452" i="1"/>
  <c r="BT451" i="1"/>
  <c r="BT452" i="1" s="1"/>
  <c r="BS451" i="1"/>
  <c r="BQ451" i="1"/>
  <c r="BO451" i="1"/>
  <c r="BO452" i="1" s="1"/>
  <c r="BN451" i="1"/>
  <c r="BN452" i="1" s="1"/>
  <c r="BL451" i="1"/>
  <c r="BL452" i="1" s="1"/>
  <c r="BJ451" i="1"/>
  <c r="BJ452" i="1" s="1"/>
  <c r="BI451" i="1"/>
  <c r="BH451" i="1"/>
  <c r="BH452" i="1" s="1"/>
  <c r="BF451" i="1"/>
  <c r="BF452" i="1" s="1"/>
  <c r="BD451" i="1"/>
  <c r="BD452" i="1" s="1"/>
  <c r="BC451" i="1"/>
  <c r="BC452" i="1" s="1"/>
  <c r="BB451" i="1"/>
  <c r="BB452" i="1" s="1"/>
  <c r="BA451" i="1"/>
  <c r="AZ451" i="1"/>
  <c r="AZ452" i="1" s="1"/>
  <c r="AY451" i="1"/>
  <c r="AY452" i="1" s="1"/>
  <c r="AW451" i="1"/>
  <c r="AU451" i="1"/>
  <c r="AT451" i="1"/>
  <c r="AT452" i="1" s="1"/>
  <c r="AS451" i="1"/>
  <c r="AR451" i="1"/>
  <c r="AR452" i="1" s="1"/>
  <c r="AQ451" i="1"/>
  <c r="AQ452" i="1" s="1"/>
  <c r="AP451" i="1"/>
  <c r="AP452" i="1" s="1"/>
  <c r="AO451" i="1"/>
  <c r="AN451" i="1"/>
  <c r="AN452" i="1" s="1"/>
  <c r="AM451" i="1"/>
  <c r="AL451" i="1"/>
  <c r="AL452" i="1" s="1"/>
  <c r="AK451" i="1"/>
  <c r="AJ451" i="1"/>
  <c r="AJ452" i="1" s="1"/>
  <c r="AF451" i="1"/>
  <c r="AF452" i="1" s="1"/>
  <c r="AD451" i="1"/>
  <c r="AD452" i="1" s="1"/>
  <c r="AB451" i="1"/>
  <c r="AB452" i="1" s="1"/>
  <c r="Y451" i="1"/>
  <c r="X451" i="1"/>
  <c r="X452" i="1" s="1"/>
  <c r="W451" i="1"/>
  <c r="V451" i="1"/>
  <c r="V452" i="1" s="1"/>
  <c r="U451" i="1"/>
  <c r="T451" i="1"/>
  <c r="T452" i="1" s="1"/>
  <c r="R451" i="1"/>
  <c r="R452" i="1" s="1"/>
  <c r="P451" i="1"/>
  <c r="P452" i="1" s="1"/>
  <c r="N451" i="1"/>
  <c r="N452" i="1" s="1"/>
  <c r="M451" i="1"/>
  <c r="L451" i="1"/>
  <c r="L452" i="1" s="1"/>
  <c r="K451" i="1"/>
  <c r="K452" i="1" s="1"/>
  <c r="J451" i="1"/>
  <c r="J452" i="1" s="1"/>
  <c r="I451" i="1"/>
  <c r="D451" i="1"/>
  <c r="BW446" i="1"/>
  <c r="BN446" i="1" s="1"/>
  <c r="BE446" i="1"/>
  <c r="BP446" i="1" s="1"/>
  <c r="BR446" i="1" s="1"/>
  <c r="BR451" i="1" s="1"/>
  <c r="BR452" i="1" s="1"/>
  <c r="BA446" i="1"/>
  <c r="BK446" i="1" s="1"/>
  <c r="BK451" i="1" s="1"/>
  <c r="BK452" i="1" s="1"/>
  <c r="AX446" i="1"/>
  <c r="AX451" i="1" s="1"/>
  <c r="AX452" i="1" s="1"/>
  <c r="AL446" i="1"/>
  <c r="AR446" i="1" s="1"/>
  <c r="AG446" i="1"/>
  <c r="AI446" i="1" s="1"/>
  <c r="AI451" i="1" s="1"/>
  <c r="AI452" i="1" s="1"/>
  <c r="AE446" i="1"/>
  <c r="AE451" i="1" s="1"/>
  <c r="AE452" i="1" s="1"/>
  <c r="AA446" i="1"/>
  <c r="AA451" i="1" s="1"/>
  <c r="AA452" i="1" s="1"/>
  <c r="Z446" i="1"/>
  <c r="Z451" i="1" s="1"/>
  <c r="Z452" i="1" s="1"/>
  <c r="V446" i="1"/>
  <c r="S446" i="1"/>
  <c r="S451" i="1" s="1"/>
  <c r="S452" i="1" s="1"/>
  <c r="Q446" i="1"/>
  <c r="BM446" i="1" s="1"/>
  <c r="BM451" i="1" s="1"/>
  <c r="BM452" i="1" s="1"/>
  <c r="N446" i="1"/>
  <c r="J446" i="1"/>
  <c r="H446" i="1"/>
  <c r="AV446" i="1" s="1"/>
  <c r="AV451" i="1" s="1"/>
  <c r="AV452" i="1" s="1"/>
  <c r="I20" i="3"/>
  <c r="BW445" i="1"/>
  <c r="AX445" i="1" s="1"/>
  <c r="BE445" i="1"/>
  <c r="BP445" i="1" s="1"/>
  <c r="BR445" i="1" s="1"/>
  <c r="BA445" i="1"/>
  <c r="BK445" i="1" s="1"/>
  <c r="AL445" i="1"/>
  <c r="AR445" i="1" s="1"/>
  <c r="AG445" i="1"/>
  <c r="AI445" i="1" s="1"/>
  <c r="AA445" i="1"/>
  <c r="AC445" i="1" s="1"/>
  <c r="Z445" i="1"/>
  <c r="V445" i="1"/>
  <c r="Q445" i="1"/>
  <c r="O445" i="1"/>
  <c r="N445" i="1"/>
  <c r="J445" i="1"/>
  <c r="H445" i="1"/>
  <c r="AV445" i="1" s="1"/>
  <c r="B446" i="1"/>
  <c r="B447" i="1" s="1"/>
  <c r="B448" i="1" s="1"/>
  <c r="B445" i="1"/>
  <c r="U400" i="3"/>
  <c r="U401" i="3" s="1"/>
  <c r="U402" i="3" s="1"/>
  <c r="U403" i="3" s="1"/>
  <c r="BE444" i="1"/>
  <c r="BA444" i="1"/>
  <c r="AL444" i="1"/>
  <c r="AR444" i="1" s="1"/>
  <c r="AG444" i="1"/>
  <c r="Z444" i="1"/>
  <c r="Q444" i="1"/>
  <c r="N444" i="1"/>
  <c r="BE443" i="1"/>
  <c r="BA443" i="1"/>
  <c r="AL443" i="1"/>
  <c r="AR443" i="1" s="1"/>
  <c r="AG443" i="1"/>
  <c r="Z443" i="1"/>
  <c r="Q443" i="1"/>
  <c r="N443" i="1"/>
  <c r="BE442" i="1"/>
  <c r="BA442" i="1"/>
  <c r="AL442" i="1"/>
  <c r="AR442" i="1" s="1"/>
  <c r="AG442" i="1"/>
  <c r="Z442" i="1"/>
  <c r="Q442" i="1"/>
  <c r="N442" i="1"/>
  <c r="BE441" i="1"/>
  <c r="BA441" i="1"/>
  <c r="AL441" i="1"/>
  <c r="AR441" i="1" s="1"/>
  <c r="AG441" i="1"/>
  <c r="Z441" i="1"/>
  <c r="Q441" i="1"/>
  <c r="N441" i="1"/>
  <c r="BE440" i="1"/>
  <c r="BA440" i="1"/>
  <c r="AL440" i="1"/>
  <c r="AR440" i="1" s="1"/>
  <c r="AG440" i="1"/>
  <c r="Z440" i="1"/>
  <c r="Q440" i="1"/>
  <c r="N440" i="1"/>
  <c r="U453" i="2"/>
  <c r="T453" i="2"/>
  <c r="S453" i="2"/>
  <c r="R453" i="2"/>
  <c r="Q453" i="2"/>
  <c r="P453" i="2"/>
  <c r="O453" i="2"/>
  <c r="N453" i="2"/>
  <c r="M453" i="2"/>
  <c r="L453" i="2"/>
  <c r="K453" i="2"/>
  <c r="J453" i="2"/>
  <c r="I453" i="2"/>
  <c r="H453" i="2"/>
  <c r="G453" i="2"/>
  <c r="E453" i="2"/>
  <c r="S447" i="2"/>
  <c r="W447" i="2"/>
  <c r="K447" i="2"/>
  <c r="Q447" i="2" s="1"/>
  <c r="C447" i="2"/>
  <c r="C448" i="2" s="1"/>
  <c r="C449" i="2" s="1"/>
  <c r="C450" i="2" s="1"/>
  <c r="S446" i="2"/>
  <c r="K446" i="2"/>
  <c r="S445" i="2"/>
  <c r="K445" i="2"/>
  <c r="Q445" i="2" s="1"/>
  <c r="S444" i="2"/>
  <c r="K444" i="2"/>
  <c r="S443" i="2"/>
  <c r="K443" i="2"/>
  <c r="S442" i="2"/>
  <c r="K442" i="2"/>
  <c r="M442" i="2" s="1"/>
  <c r="S441" i="2"/>
  <c r="K441" i="2"/>
  <c r="BA542" i="1"/>
  <c r="AG451" i="1" l="1"/>
  <c r="AG452" i="1" s="1"/>
  <c r="AH446" i="1"/>
  <c r="AH451" i="1" s="1"/>
  <c r="AH452" i="1" s="1"/>
  <c r="D452" i="1"/>
  <c r="H451" i="1"/>
  <c r="H452" i="1" s="1"/>
  <c r="Q451" i="1"/>
  <c r="Q452" i="1" s="1"/>
  <c r="BE451" i="1"/>
  <c r="BE452" i="1" s="1"/>
  <c r="AC446" i="1"/>
  <c r="AC451" i="1" s="1"/>
  <c r="AC452" i="1" s="1"/>
  <c r="BP451" i="1"/>
  <c r="BP452" i="1" s="1"/>
  <c r="O446" i="1"/>
  <c r="O451" i="1" s="1"/>
  <c r="O452" i="1" s="1"/>
  <c r="BG446" i="1"/>
  <c r="BG451" i="1" s="1"/>
  <c r="BG452" i="1" s="1"/>
  <c r="BM445" i="1"/>
  <c r="AE445" i="1"/>
  <c r="AH445" i="1"/>
  <c r="BG445" i="1"/>
  <c r="S445" i="1"/>
  <c r="BN445" i="1"/>
  <c r="S443" i="1"/>
  <c r="BG444" i="1"/>
  <c r="BG443" i="1"/>
  <c r="BG442" i="1"/>
  <c r="AI441" i="1"/>
  <c r="BG441" i="1"/>
  <c r="S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M441" i="2"/>
  <c r="BE439" i="1"/>
  <c r="BA439" i="1"/>
  <c r="AL439" i="1"/>
  <c r="AR439" i="1" s="1"/>
  <c r="AG439" i="1"/>
  <c r="Z439" i="1"/>
  <c r="Q439" i="1"/>
  <c r="N439" i="1"/>
  <c r="BE438" i="1"/>
  <c r="BA438" i="1"/>
  <c r="BK444" i="1" s="1"/>
  <c r="AL438" i="1"/>
  <c r="AR438" i="1" s="1"/>
  <c r="AG438" i="1"/>
  <c r="Z438" i="1"/>
  <c r="Q438" i="1"/>
  <c r="N438" i="1"/>
  <c r="BE437" i="1"/>
  <c r="BA437" i="1"/>
  <c r="BK443" i="1" s="1"/>
  <c r="BM443" i="1" s="1"/>
  <c r="AL437" i="1"/>
  <c r="AR437" i="1" s="1"/>
  <c r="AG437" i="1"/>
  <c r="AI444" i="1" s="1"/>
  <c r="Z437" i="1"/>
  <c r="Q437" i="1"/>
  <c r="S444" i="1" s="1"/>
  <c r="N437" i="1"/>
  <c r="BU451" i="1"/>
  <c r="BU452" i="1" s="1"/>
  <c r="BE436" i="1"/>
  <c r="BA436" i="1"/>
  <c r="BK441" i="1" s="1"/>
  <c r="AL436" i="1"/>
  <c r="AR436" i="1" s="1"/>
  <c r="AG436" i="1"/>
  <c r="AI443" i="1" s="1"/>
  <c r="Z436" i="1"/>
  <c r="Q436" i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Z434" i="1"/>
  <c r="Q434" i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S439" i="2"/>
  <c r="U439" i="2" s="1"/>
  <c r="K439" i="2"/>
  <c r="S438" i="2"/>
  <c r="K438" i="2"/>
  <c r="S437" i="2"/>
  <c r="K437" i="2"/>
  <c r="S436" i="2"/>
  <c r="K436" i="2"/>
  <c r="S435" i="2"/>
  <c r="K435" i="2"/>
  <c r="S434" i="2"/>
  <c r="K434" i="2"/>
  <c r="BM444" i="1" l="1"/>
  <c r="BK442" i="1"/>
  <c r="BM442" i="1" s="1"/>
  <c r="BK440" i="1"/>
  <c r="BM440" i="1" s="1"/>
  <c r="BM441" i="1"/>
  <c r="BK439" i="1"/>
  <c r="BM439" i="1" s="1"/>
  <c r="M438" i="2"/>
  <c r="Q441" i="2"/>
  <c r="U434" i="2"/>
  <c r="M435" i="2"/>
  <c r="M439" i="2"/>
  <c r="U438" i="2"/>
  <c r="BG439" i="1"/>
  <c r="S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BK436" i="1" s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5" i="1" l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M436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U415" i="2" s="1"/>
  <c r="G413" i="2"/>
  <c r="K413" i="2" s="1"/>
  <c r="S414" i="2"/>
  <c r="K414" i="2"/>
  <c r="S413" i="2"/>
  <c r="Q417" i="2" l="1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41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63" i="1"/>
  <c r="D462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42" i="1"/>
  <c r="BG562" i="1"/>
  <c r="BG563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62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53" i="2"/>
  <c r="S357" i="2"/>
  <c r="AP576" i="1"/>
  <c r="BP563" i="1"/>
  <c r="BG564" i="1" s="1"/>
  <c r="BN560" i="1"/>
  <c r="BP560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51" i="1"/>
  <c r="BV452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41" i="1"/>
  <c r="BP541" i="1" s="1"/>
  <c r="BP543" i="1"/>
  <c r="BP544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64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61" i="1"/>
  <c r="BP561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570" i="1"/>
  <c r="BY564" i="1"/>
  <c r="BA545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36" i="1"/>
  <c r="N538" i="1" s="1"/>
  <c r="N539" i="1" l="1"/>
  <c r="D539" i="1" s="1"/>
  <c r="N540" i="1"/>
  <c r="N541" i="1"/>
  <c r="D540" i="1" l="1"/>
  <c r="D541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27" i="1"/>
  <c r="BG527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BK273" i="1" s="1"/>
  <c r="BM273" i="1" s="1"/>
  <c r="AL267" i="1"/>
  <c r="AR267" i="1" s="1"/>
  <c r="AG267" i="1"/>
  <c r="AI274" i="1" s="1"/>
  <c r="Q267" i="1"/>
  <c r="S274" i="1" s="1"/>
  <c r="N267" i="1"/>
  <c r="S268" i="2"/>
  <c r="K268" i="2"/>
  <c r="BK274" i="1" l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72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57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51" i="1"/>
  <c r="G452" i="1" s="1"/>
  <c r="F451" i="1"/>
  <c r="F452" i="1" s="1"/>
  <c r="E451" i="1"/>
  <c r="E452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75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72" i="1" l="1"/>
  <c r="AR471" i="1"/>
  <c r="AP471" i="1"/>
  <c r="AR470" i="1"/>
  <c r="AP470" i="1"/>
  <c r="AV470" i="1" l="1"/>
  <c r="AV471" i="1"/>
  <c r="AV472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16" i="1"/>
  <c r="N214" i="1"/>
  <c r="N204" i="1"/>
  <c r="BA515" i="1" s="1"/>
  <c r="N174" i="1"/>
  <c r="BA514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15" i="1" l="1"/>
  <c r="BE515" i="1" s="1"/>
  <c r="Q218" i="2"/>
  <c r="BC516" i="1"/>
  <c r="BE516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484" i="1"/>
  <c r="H484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03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56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54" i="1"/>
  <c r="BK457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04" i="1"/>
  <c r="AP505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499" i="1"/>
  <c r="H500" i="1"/>
  <c r="J500" i="1" s="1"/>
  <c r="H501" i="1"/>
  <c r="J501" i="1" s="1"/>
  <c r="S154" i="2"/>
  <c r="M156" i="2" l="1"/>
  <c r="Q156" i="2"/>
  <c r="O501" i="1"/>
  <c r="AI154" i="1"/>
  <c r="AI161" i="1"/>
  <c r="BK160" i="1"/>
  <c r="BM160" i="1" s="1"/>
  <c r="AR154" i="1"/>
  <c r="BG154" i="1"/>
  <c r="U155" i="2"/>
  <c r="J499" i="1"/>
  <c r="J506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02" i="1"/>
  <c r="AA501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39" i="3"/>
  <c r="F440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77" i="1" l="1"/>
  <c r="AR469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76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81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68" i="1" s="1"/>
  <c r="AH113" i="1"/>
  <c r="AP468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68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488" i="1"/>
  <c r="BE121" i="1"/>
  <c r="BA121" i="1"/>
  <c r="AL121" i="1"/>
  <c r="AR121" i="1" s="1"/>
  <c r="K122" i="2"/>
  <c r="M123" i="2" s="1"/>
  <c r="V444" i="1" l="1"/>
  <c r="Q123" i="2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D115" i="1"/>
  <c r="D114" i="1"/>
  <c r="AH145" i="1" l="1"/>
  <c r="N143" i="1"/>
  <c r="AG475" i="1"/>
  <c r="AP469" i="1" s="1"/>
  <c r="AV469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13" i="1" l="1"/>
  <c r="BC514" i="1" s="1"/>
  <c r="BE514" i="1" s="1"/>
  <c r="BE525" i="1"/>
  <c r="BE529" i="1" s="1"/>
  <c r="S127" i="1"/>
  <c r="S128" i="1"/>
  <c r="BE119" i="1"/>
  <c r="BA119" i="1"/>
  <c r="AL119" i="1"/>
  <c r="AR119" i="1" s="1"/>
  <c r="Q119" i="1"/>
  <c r="S126" i="1" s="1"/>
  <c r="K120" i="2"/>
  <c r="BG516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25" i="1" s="1"/>
  <c r="AL113" i="1"/>
  <c r="K114" i="2"/>
  <c r="BA529" i="1" l="1"/>
  <c r="BC527" i="1"/>
  <c r="BG525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21" i="3"/>
  <c r="AA420" i="3"/>
  <c r="AA419" i="3"/>
  <c r="AA418" i="3"/>
  <c r="AA417" i="3"/>
  <c r="AA416" i="3"/>
  <c r="AA415" i="3"/>
  <c r="AA414" i="3"/>
  <c r="AA413" i="3"/>
  <c r="AA412" i="3"/>
  <c r="AJ422" i="3"/>
  <c r="AJ425" i="3" s="1"/>
  <c r="Y422" i="3"/>
  <c r="W422" i="3"/>
  <c r="S107" i="2"/>
  <c r="AA422" i="3" l="1"/>
  <c r="AA425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22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33" i="3"/>
  <c r="F436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67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67" i="1"/>
  <c r="AV467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23" i="3" l="1"/>
  <c r="I420" i="3"/>
  <c r="L420" i="3" s="1"/>
  <c r="I78" i="3"/>
  <c r="I80" i="3" s="1"/>
  <c r="I77" i="3"/>
  <c r="BE64" i="1"/>
  <c r="BA64" i="1"/>
  <c r="AL64" i="1"/>
  <c r="AR64" i="1" s="1"/>
  <c r="K65" i="2"/>
  <c r="Y19" i="3"/>
  <c r="Q66" i="2" l="1"/>
  <c r="M66" i="2"/>
  <c r="L423" i="3"/>
  <c r="I79" i="3"/>
  <c r="I81" i="3" s="1"/>
  <c r="I82" i="3" s="1"/>
  <c r="BG64" i="1"/>
  <c r="U65" i="2"/>
  <c r="S64" i="2"/>
  <c r="N81" i="3" l="1"/>
  <c r="N82" i="3" s="1"/>
  <c r="I422" i="3"/>
  <c r="L422" i="3" s="1"/>
  <c r="K64" i="2"/>
  <c r="BE63" i="1"/>
  <c r="BA63" i="1"/>
  <c r="AL63" i="1"/>
  <c r="AR63" i="1" s="1"/>
  <c r="Y18" i="3"/>
  <c r="Q65" i="2" l="1"/>
  <c r="M65" i="2"/>
  <c r="I424" i="3"/>
  <c r="U64" i="2"/>
  <c r="BG63" i="1"/>
  <c r="L413" i="3" l="1"/>
  <c r="L424" i="3"/>
  <c r="L412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65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12" i="1"/>
  <c r="B515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66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74" i="1"/>
  <c r="AR476" i="1" s="1"/>
  <c r="AV476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66" i="1"/>
  <c r="AV466" i="1" s="1"/>
  <c r="BA472" i="1" s="1"/>
  <c r="BA473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51" i="2" l="1"/>
  <c r="C441" i="2"/>
  <c r="C442" i="2" s="1"/>
  <c r="C443" i="2" s="1"/>
  <c r="C444" i="2" s="1"/>
  <c r="C445" i="2" s="1"/>
  <c r="C446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U391" i="3" l="1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U397" i="3" l="1"/>
  <c r="U398" i="3" s="1"/>
  <c r="U399" i="3" s="1"/>
  <c r="U404" i="3" s="1"/>
  <c r="W451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449" i="1" s="1"/>
  <c r="BW104" i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24" i="3"/>
  <c r="Y425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24" i="3"/>
  <c r="W425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485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38" i="1" s="1"/>
  <c r="O173" i="1"/>
  <c r="AV173" i="1"/>
  <c r="AC173" i="1"/>
  <c r="BE538" i="1" l="1"/>
  <c r="BA560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60" i="1" l="1"/>
  <c r="BP538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60" i="1" l="1"/>
  <c r="BC560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51" i="1" s="1"/>
  <c r="BA539" i="1" s="1"/>
  <c r="J235" i="1"/>
  <c r="O234" i="1"/>
  <c r="AC234" i="1"/>
  <c r="BE539" i="1" l="1"/>
  <c r="BA561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39" i="1" l="1"/>
  <c r="BE561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61" i="1" l="1"/>
  <c r="BC561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65" i="1"/>
  <c r="AV269" i="1"/>
  <c r="H466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48" i="1"/>
  <c r="BW449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53" i="1"/>
  <c r="BA540" i="1" s="1"/>
  <c r="BA544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46" i="1"/>
  <c r="AA403" i="1"/>
  <c r="AA404" i="1" s="1"/>
  <c r="AE402" i="1"/>
  <c r="BE540" i="1"/>
  <c r="BA562" i="1"/>
  <c r="BA563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47" i="1"/>
  <c r="BA564" i="1" s="1"/>
  <c r="AA405" i="1"/>
  <c r="AE404" i="1"/>
  <c r="AE403" i="1"/>
  <c r="BE544" i="1"/>
  <c r="BE562" i="1"/>
  <c r="BE563" i="1" s="1"/>
  <c r="BR563" i="1" s="1"/>
  <c r="BP540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64" i="1"/>
  <c r="AE405" i="1"/>
  <c r="AA406" i="1"/>
  <c r="AA407" i="1" s="1"/>
  <c r="BC563" i="1"/>
  <c r="BR562" i="1"/>
  <c r="BC562" i="1"/>
  <c r="D544" i="1"/>
  <c r="BG544" i="1"/>
  <c r="AC330" i="1"/>
  <c r="J331" i="1"/>
  <c r="H331" i="1"/>
  <c r="O330" i="1"/>
  <c r="AV330" i="1"/>
  <c r="AA285" i="3"/>
  <c r="AA286" i="3"/>
  <c r="AA283" i="3"/>
  <c r="AA284" i="3"/>
  <c r="AA282" i="3"/>
  <c r="AX441" i="1" l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44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AX443" i="1"/>
  <c r="BR428" i="1"/>
  <c r="BP429" i="1"/>
  <c r="BP430" i="1" s="1"/>
  <c r="AE409" i="1"/>
  <c r="AA410" i="1"/>
  <c r="AV333" i="1"/>
  <c r="J334" i="1"/>
  <c r="H334" i="1"/>
  <c r="O333" i="1"/>
  <c r="AC333" i="1"/>
  <c r="AX444" i="1" l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R431" i="1" l="1"/>
  <c r="BP432" i="1"/>
  <c r="AA413" i="1"/>
  <c r="AE412" i="1"/>
  <c r="AE411" i="1"/>
  <c r="J336" i="1"/>
  <c r="H336" i="1"/>
  <c r="AV335" i="1"/>
  <c r="O335" i="1"/>
  <c r="AC335" i="1"/>
  <c r="BR432" i="1" l="1"/>
  <c r="BP433" i="1"/>
  <c r="BP434" i="1" s="1"/>
  <c r="AE413" i="1"/>
  <c r="AA414" i="1"/>
  <c r="AV336" i="1"/>
  <c r="O336" i="1"/>
  <c r="J337" i="1"/>
  <c r="H337" i="1"/>
  <c r="AC336" i="1"/>
  <c r="BR434" i="1" l="1"/>
  <c r="BP435" i="1"/>
  <c r="BR433" i="1"/>
  <c r="AA415" i="1"/>
  <c r="AE414" i="1"/>
  <c r="AC337" i="1"/>
  <c r="H338" i="1"/>
  <c r="J338" i="1"/>
  <c r="AV337" i="1"/>
  <c r="O337" i="1"/>
  <c r="BP436" i="1" l="1"/>
  <c r="BR435" i="1"/>
  <c r="AE415" i="1"/>
  <c r="AA416" i="1"/>
  <c r="H339" i="1"/>
  <c r="O338" i="1"/>
  <c r="J339" i="1"/>
  <c r="AV338" i="1"/>
  <c r="AC338" i="1"/>
  <c r="BP437" i="1" l="1"/>
  <c r="BP438" i="1" s="1"/>
  <c r="BR436" i="1"/>
  <c r="AA417" i="1"/>
  <c r="AA418" i="1" s="1"/>
  <c r="AE416" i="1"/>
  <c r="H340" i="1"/>
  <c r="J340" i="1"/>
  <c r="O339" i="1"/>
  <c r="AV339" i="1"/>
  <c r="AC339" i="1"/>
  <c r="BR438" i="1" l="1"/>
  <c r="BP439" i="1"/>
  <c r="BR437" i="1"/>
  <c r="AE418" i="1"/>
  <c r="AA419" i="1"/>
  <c r="AE417" i="1"/>
  <c r="J341" i="1"/>
  <c r="H341" i="1"/>
  <c r="AV340" i="1"/>
  <c r="O340" i="1"/>
  <c r="AC340" i="1"/>
  <c r="BR439" i="1" l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R441" i="1" l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BR442" i="1" l="1"/>
  <c r="BP443" i="1"/>
  <c r="AA423" i="1"/>
  <c r="AE422" i="1"/>
  <c r="AC343" i="1"/>
  <c r="J344" i="1"/>
  <c r="H344" i="1"/>
  <c r="O343" i="1"/>
  <c r="AV343" i="1"/>
  <c r="BR443" i="1" l="1"/>
  <c r="BP444" i="1"/>
  <c r="AE423" i="1"/>
  <c r="AA424" i="1"/>
  <c r="AV344" i="1"/>
  <c r="J345" i="1"/>
  <c r="H345" i="1"/>
  <c r="O344" i="1"/>
  <c r="AC344" i="1"/>
  <c r="BR444" i="1" l="1"/>
  <c r="AA425" i="1"/>
  <c r="AA426" i="1" s="1"/>
  <c r="AE424" i="1"/>
  <c r="AV345" i="1"/>
  <c r="J346" i="1"/>
  <c r="H346" i="1"/>
  <c r="O345" i="1"/>
  <c r="AC345" i="1"/>
  <c r="AA427" i="1" l="1"/>
  <c r="AE426" i="1"/>
  <c r="AE425" i="1"/>
  <c r="J347" i="1"/>
  <c r="H347" i="1"/>
  <c r="O346" i="1"/>
  <c r="AV346" i="1"/>
  <c r="AC346" i="1"/>
  <c r="AA428" i="1" l="1"/>
  <c r="AE427" i="1"/>
  <c r="J348" i="1"/>
  <c r="H348" i="1"/>
  <c r="AV347" i="1"/>
  <c r="O347" i="1"/>
  <c r="AC347" i="1"/>
  <c r="AA429" i="1" l="1"/>
  <c r="AA430" i="1" s="1"/>
  <c r="AE428" i="1"/>
  <c r="AV348" i="1"/>
  <c r="J349" i="1"/>
  <c r="H349" i="1"/>
  <c r="O348" i="1"/>
  <c r="AC348" i="1"/>
  <c r="AA431" i="1" l="1"/>
  <c r="AE430" i="1"/>
  <c r="AE429" i="1"/>
  <c r="J350" i="1"/>
  <c r="H350" i="1"/>
  <c r="AV349" i="1"/>
  <c r="O349" i="1"/>
  <c r="AC349" i="1"/>
  <c r="AA432" i="1" l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A433" i="1" l="1"/>
  <c r="AA434" i="1" s="1"/>
  <c r="AE432" i="1"/>
  <c r="AV351" i="1"/>
  <c r="J352" i="1"/>
  <c r="H352" i="1"/>
  <c r="O351" i="1"/>
  <c r="AC351" i="1"/>
  <c r="AA435" i="1" l="1"/>
  <c r="AE434" i="1"/>
  <c r="AE433" i="1"/>
  <c r="AV352" i="1"/>
  <c r="J353" i="1"/>
  <c r="H353" i="1"/>
  <c r="O352" i="1"/>
  <c r="AC352" i="1"/>
  <c r="AE435" i="1" l="1"/>
  <c r="AA436" i="1"/>
  <c r="AV353" i="1"/>
  <c r="J354" i="1"/>
  <c r="H354" i="1"/>
  <c r="O353" i="1"/>
  <c r="AC353" i="1"/>
  <c r="AE436" i="1" l="1"/>
  <c r="AA437" i="1"/>
  <c r="AA438" i="1" s="1"/>
  <c r="AV354" i="1"/>
  <c r="J355" i="1"/>
  <c r="H355" i="1"/>
  <c r="O354" i="1"/>
  <c r="AC354" i="1"/>
  <c r="AE438" i="1" l="1"/>
  <c r="AA439" i="1"/>
  <c r="AE437" i="1"/>
  <c r="J356" i="1"/>
  <c r="H356" i="1"/>
  <c r="AV355" i="1"/>
  <c r="O355" i="1"/>
  <c r="AC355" i="1"/>
  <c r="AA440" i="1" l="1"/>
  <c r="AA441" i="1" s="1"/>
  <c r="AE439" i="1"/>
  <c r="AV356" i="1"/>
  <c r="J357" i="1"/>
  <c r="H357" i="1"/>
  <c r="O356" i="1"/>
  <c r="AC356" i="1"/>
  <c r="AA442" i="1" l="1"/>
  <c r="AE441" i="1"/>
  <c r="AE440" i="1"/>
  <c r="AV357" i="1"/>
  <c r="J358" i="1"/>
  <c r="H358" i="1"/>
  <c r="O357" i="1"/>
  <c r="AC357" i="1"/>
  <c r="AA443" i="1" l="1"/>
  <c r="AE442" i="1"/>
  <c r="J359" i="1"/>
  <c r="H359" i="1"/>
  <c r="AV358" i="1"/>
  <c r="O358" i="1"/>
  <c r="AC358" i="1"/>
  <c r="AA311" i="3"/>
  <c r="AA312" i="3"/>
  <c r="AA310" i="3"/>
  <c r="AA444" i="1" l="1"/>
  <c r="AE443" i="1"/>
  <c r="AV359" i="1"/>
  <c r="J360" i="1"/>
  <c r="H360" i="1"/>
  <c r="O359" i="1"/>
  <c r="AC359" i="1"/>
  <c r="AE444" i="1" l="1"/>
  <c r="AV360" i="1"/>
  <c r="J361" i="1"/>
  <c r="H361" i="1"/>
  <c r="O360" i="1"/>
  <c r="AC360" i="1"/>
  <c r="AD49" i="2" l="1"/>
  <c r="AD51" i="2" s="1"/>
  <c r="AD53" i="2" s="1"/>
  <c r="AD55" i="2" s="1"/>
  <c r="AD57" i="2" s="1"/>
  <c r="AJ21" i="2"/>
  <c r="I21" i="3"/>
  <c r="I35" i="3" s="1"/>
  <c r="AV361" i="1"/>
  <c r="O361" i="1"/>
  <c r="J362" i="1"/>
  <c r="H362" i="1"/>
  <c r="AC361" i="1"/>
  <c r="AA315" i="3"/>
  <c r="AA316" i="3"/>
  <c r="AA313" i="3"/>
  <c r="AA314" i="3"/>
  <c r="H363" i="1" l="1"/>
  <c r="J363" i="1"/>
  <c r="O362" i="1"/>
  <c r="AV362" i="1"/>
  <c r="AC362" i="1"/>
  <c r="AV363" i="1" l="1"/>
  <c r="J364" i="1"/>
  <c r="H364" i="1"/>
  <c r="O363" i="1"/>
  <c r="AC363" i="1"/>
  <c r="AC364" i="1" l="1"/>
  <c r="H365" i="1"/>
  <c r="J365" i="1"/>
  <c r="O364" i="1"/>
  <c r="AV364" i="1"/>
  <c r="AV365" i="1" l="1"/>
  <c r="J366" i="1"/>
  <c r="H366" i="1"/>
  <c r="O365" i="1"/>
  <c r="AC365" i="1"/>
  <c r="AA322" i="3"/>
  <c r="AA323" i="3"/>
  <c r="AA320" i="3"/>
  <c r="AA321" i="3"/>
  <c r="AA318" i="3"/>
  <c r="AA319" i="3"/>
  <c r="AA317" i="3"/>
  <c r="AV366" i="1" l="1"/>
  <c r="J367" i="1"/>
  <c r="H367" i="1"/>
  <c r="O366" i="1"/>
  <c r="AC366" i="1"/>
  <c r="AV367" i="1" l="1"/>
  <c r="H368" i="1"/>
  <c r="J368" i="1"/>
  <c r="O367" i="1"/>
  <c r="AC367" i="1"/>
  <c r="J369" i="1" l="1"/>
  <c r="H369" i="1"/>
  <c r="AV368" i="1"/>
  <c r="O368" i="1"/>
  <c r="AC368" i="1"/>
  <c r="AV369" i="1" l="1"/>
  <c r="J370" i="1"/>
  <c r="H370" i="1"/>
  <c r="O369" i="1"/>
  <c r="AC369" i="1"/>
  <c r="AV370" i="1" l="1"/>
  <c r="H371" i="1"/>
  <c r="J371" i="1"/>
  <c r="O370" i="1"/>
  <c r="AC370" i="1"/>
  <c r="J372" i="1" l="1"/>
  <c r="H372" i="1"/>
  <c r="AC371" i="1"/>
  <c r="O371" i="1"/>
  <c r="AV371" i="1"/>
  <c r="AA325" i="3"/>
  <c r="AA326" i="3"/>
  <c r="AA324" i="3"/>
  <c r="AV372" i="1" l="1"/>
  <c r="H373" i="1"/>
  <c r="J373" i="1"/>
  <c r="O372" i="1"/>
  <c r="AC372" i="1"/>
  <c r="AV373" i="1" l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64" i="1"/>
  <c r="BR564" i="1"/>
  <c r="J418" i="1" l="1"/>
  <c r="H418" i="1"/>
  <c r="AV417" i="1"/>
  <c r="O417" i="1"/>
  <c r="AC417" i="1"/>
  <c r="CL565" i="1"/>
  <c r="BA567" i="1"/>
  <c r="BC567" i="1" s="1"/>
  <c r="CL567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I23" i="3" s="1"/>
  <c r="I25" i="3" s="1"/>
  <c r="I27" i="3" s="1"/>
  <c r="AC435" i="1"/>
  <c r="N27" i="3" l="1"/>
  <c r="N28" i="3" s="1"/>
  <c r="I34" i="3"/>
  <c r="AV436" i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AV444" i="1" l="1"/>
  <c r="O444" i="1"/>
  <c r="AC444" i="1"/>
  <c r="AF21" i="2" l="1"/>
  <c r="I32" i="3"/>
  <c r="L34" i="3" l="1"/>
  <c r="I28" i="3"/>
  <c r="L32" i="3"/>
  <c r="I36" i="3"/>
  <c r="W401" i="3" s="1"/>
  <c r="AA401" i="3" s="1"/>
  <c r="L35" i="3"/>
  <c r="L36" i="3" l="1"/>
  <c r="Y401" i="3" s="1"/>
  <c r="AA400" i="3"/>
  <c r="Y121" i="3" l="1"/>
  <c r="Y12" i="3"/>
  <c r="Y244" i="3"/>
  <c r="Y350" i="3"/>
  <c r="Y214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<sst xmlns="http://schemas.openxmlformats.org/spreadsheetml/2006/main" count="355" uniqueCount="190">
  <si>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</si>
  <si>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</si>
  <si>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</si>
  <si>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</si>
  <si>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</si>
  <si>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</si>
  <si>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</si>
  <si>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</si>
  <si>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</si>
  <si>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</si>
  <si>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</si>
  <si>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</si>
  <si>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</si>
  <si>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</si>
  <si>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</si>
  <si>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</si>
  <si>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</si>
  <si>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</si>
  <si>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</si>
  <si>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</si>
  <si>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</si>
  <si>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</si>
  <si>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</si>
  <si>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</si>
  <si>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</si>
  <si>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</si>
  <si>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</si>
  <si>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</si>
  <si>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</si>
  <si>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</si>
  <si>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</si>
  <si>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</si>
  <si>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</si>
  <si>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</si>
  <si>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</si>
  <si>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</si>
  <si>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</si>
  <si>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</si>
  <si>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</si>
  <si>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</si>
  <si>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</si>
  <si>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</si>
  <si>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</si>
  <si>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</si>
  <si>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</si>
  <si>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</si>
  <si>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</si>
  <si>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</si>
  <si>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</si>
  <si>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</si>
  <si>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</si>
  <si>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</si>
  <si>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</si>
  <si>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</si>
  <si>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</si>
  <si>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</si>
  <si>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</si>
  <si>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</si>
  <si>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</si>
  <si>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</si>
  <si>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</si>
  <si>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</si>
  <si>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</si>
  <si>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</si>
  <si>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</si>
  <si>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</si>
  <si>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</si>
  <si>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</si>
  <si>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</si>
  <si>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</si>
  <si>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</si>
  <si>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</si>
  <si>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</si>
  <si>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</si>
  <si>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</si>
  <si>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</si>
  <si>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</si>
  <si>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</si>
  <si>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</si>
  <si>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</si>
  <si>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</si>
  <si>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</si>
  <si>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</si>
  <si>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</si>
  <si>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</si>
  <si>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</si>
  <si>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</si>
  <si>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</si>
  <si>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</si>
  <si>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</si>
  <si>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</si>
  <si>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</si>
  <si>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</si>
  <si>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</si>
  <si>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</si>
  <si>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</si>
  <si>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</si>
  <si>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</si>
  <si>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</si>
  <si>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</si>
  <si>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</si>
  <si>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</si>
  <si>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</si>
  <si>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</si>
  <si>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</si>
  <si>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</si>
  <si>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</si>
  <si>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</si>
  <si>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</si>
  <si>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</si>
  <si>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</si>
  <si>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</si>
  <si>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</si>
  <si>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</si>
  <si>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</si>
  <si>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</si>
  <si>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</si>
  <si>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</si>
  <si>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</si>
  <si>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</si>
  <si>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</si>
  <si>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</si>
  <si>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</si>
  <si>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</si>
  <si>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</si>
  <si>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</si>
  <si>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</si>
  <si>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</si>
  <si>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</si>
  <si>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</si>
  <si>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</si>
  <si>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</si>
  <si>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</si>
  <si>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</si>
  <si>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</si>
  <si>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</si>
  <si>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</si>
  <si>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</si>
  <si>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</si>
  <si>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</si>
  <si>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</si>
  <si>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</si>
  <si>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</si>
  <si>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</si>
  <si>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</si>
  <si>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</si>
  <si>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</si>
  <si>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</si>
  <si>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</si>
  <si>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</si>
  <si>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</si>
  <si>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</si>
  <si>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</si>
  <si>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</si>
  <si>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</si>
  <si>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</si>
  <si>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</si>
  <si>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</si>
  <si>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</si>
  <si>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</si>
  <si>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</si>
  <si>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</si>
  <si>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</si>
  <si>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</si>
  <si>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</si>
  <si>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</si>
  <si>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</si>
  <si>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</si>
  <si>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</si>
  <si>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</si>
  <si>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</si>
  <si>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</si>
  <si>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</si>
  <si>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</si>
  <si>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</si>
  <si>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</si>
  <si>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</si>
  <si>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</si>
  <si>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</si>
  <si>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</si>
  <si>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</si>
  <si>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</si>
  <si>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</si>
  <si>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</si>
  <si>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</si>
  <si>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</si>
  <si>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</si>
  <si>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</si>
  <si>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</si>
  <si>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May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</si>
</sst>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 1 </c:v>
              </c:pt>
              <c:pt idx="1">
                <c:v> 2 </c:v>
              </c:pt>
              <c:pt idx="2">
                <c:v> 3 </c:v>
              </c:pt>
              <c:pt idx="3">
                <c:v> 7 </c:v>
              </c:pt>
              <c:pt idx="4">
                <c:v> 14 </c:v>
              </c:pt>
              <c:pt idx="5">
                <c:v> 21 </c:v>
              </c:pt>
              <c:pt idx="6">
                <c:v> 28 </c:v>
              </c:pt>
              <c:pt idx="7">
                <c:v> 35 </c:v>
              </c:pt>
              <c:pt idx="8">
                <c:v> 42 </c:v>
              </c:pt>
              <c:pt idx="9">
                <c:v> 49 </c:v>
              </c:pt>
              <c:pt idx="10">
                <c:v> 56 </c:v>
              </c:pt>
              <c:pt idx="11">
                <c:v> 63 </c:v>
              </c:pt>
              <c:pt idx="12">
                <c:v> 70 </c:v>
              </c:pt>
              <c:pt idx="13">
                <c:v> 77 </c:v>
              </c:pt>
              <c:pt idx="14">
                <c:v> 84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Table'!$BA$555:$BA$559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Table'!$BA$560:$BA$564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20389863.514698796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Table'!$BC$555:$BC$559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Table'!$BC$560:$BC$564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Table'!$BJ$555:$BJ$559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Table'!$BJ$560:$BJ$564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Table'!$BK$555:$BK$559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Table'!$BK$560:$BK$564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Table'!$BL$555:$BL$559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Table'!$BL$560:$BL$564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Table'!$BM$555:$BM$559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Table'!$BM$560:$BM$564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Table'!$BP$555:$BP$559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Table'!$AS$560:$AT$564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May 23</c:v>
                </c:pt>
              </c:strCache>
            </c:strRef>
          </c:cat>
          <c:val>
            <c:numRef>
              <c:f>'Main Table'!$BP$560:$BP$564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130010000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Table'!$AU$555:$AU$559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Table'!$AU$560:$AU$564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Table'!$AV$555:$AV$559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Table'!$AV$560:$AV$564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Table'!$AW$555:$AW$559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Table'!$AW$560:$AW$564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Table'!$AX$555:$AX$559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Table'!$AX$560:$AX$564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Table'!$AY$555:$AY$559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Table'!$AY$560:$AY$564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Table'!$AZ$555:$AZ$559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Table'!$AZ$560:$AZ$564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Table'!$BB$555:$BB$559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Table'!$BB$560:$BB$564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Table'!$BD$555:$BD$559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Table'!$BD$560:$BD$564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Table'!$BE$555:$BE$559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Table'!$BE$560:$BE$564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94260784.514698789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Table'!$BF$555:$BF$559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Table'!$BF$560:$BF$564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Table'!$BG$555:$BG$559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Table'!$BG$560:$BG$564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76590000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Table'!$BH$555:$BH$559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Table'!$BH$560:$BH$564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Table'!$BI$555:$BI$559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Table'!$BI$560:$BI$564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Table'!$BN$555:$BN$559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Table'!$BN$560:$BN$564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Table'!$BO$555:$BO$559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Table'!$BO$560:$BO$564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Table'!$BQ$555:$BQ$559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Table'!$BQ$560:$BQ$564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Table'!$BR$555:$BR$559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Table'!$BR$560:$BR$564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224270784.5146988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Table'!$BS$555:$BS$559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Table'!$BS$560:$BS$564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Table'!$BT$555:$BT$559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Table'!$BT$560:$BT$564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Table'!$BU$555:$BU$559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Table'!$BU$560:$BU$564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Table'!$BV$555:$BV$559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Table'!$AS$560:$AT$564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May 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Table'!$BV$560:$BV$564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464</xdr:row>
      <xdr:rowOff>99060</xdr:rowOff>
    </xdr:from>
    <xdr:to>
      <xdr:col>22</xdr:col>
      <xdr:colOff>312420</xdr:colOff>
      <xdr:row>465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464</xdr:row>
      <xdr:rowOff>129540</xdr:rowOff>
    </xdr:from>
    <xdr:to>
      <xdr:col>23</xdr:col>
      <xdr:colOff>68580</xdr:colOff>
      <xdr:row>465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482</xdr:row>
      <xdr:rowOff>125730</xdr:rowOff>
    </xdr:from>
    <xdr:to>
      <xdr:col>54</xdr:col>
      <xdr:colOff>213360</xdr:colOff>
      <xdr:row>497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571</xdr:row>
      <xdr:rowOff>160020</xdr:rowOff>
    </xdr:from>
    <xdr:to>
      <xdr:col>76</xdr:col>
      <xdr:colOff>182880</xdr:colOff>
      <xdr:row>594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595"/>
  <sheetViews>
    <sheetView topLeftCell="A415" zoomScaleNormal="100" workbookViewId="0">
      <selection activeCell="BC447" sqref="BC44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SUM(D102:D450)</f>
        <v>30714293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SUM(D109:D457)</f>
        <v>30474038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SUM(D116:D464)</f>
        <v>30925713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SUM(D123:D474)</f>
        <v>361530843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SUM(D124:D475)</f>
        <v>361469124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SUM(D125:D476)</f>
        <v>361410775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SUM(D126:D477)</f>
        <v>361345287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SUM(D127:D478)</f>
        <v>361279239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SUM(D128:D479)</f>
        <v>361207244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SUM(D129:D480)</f>
        <v>438133856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SUM(D130:D481)</f>
        <v>438058869.23262841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SUM(D131:D482)</f>
        <v>437995610.23262841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SUM(D132:D483)</f>
        <v>768930331.23262835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SUM(D133:D484)</f>
        <v>813221452.23262835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SUM(D134:D485)</f>
        <v>813153973.30462837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SUM(D135:D486)</f>
        <v>813082006.30462837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SUM(D136:D487)</f>
        <v>813012563.34662843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SUM(D137:D488)</f>
        <v>813935529.34662843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SUM(D138:D489)</f>
        <v>813868116.34662843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SUM(D139:D490)</f>
        <v>813811986.34662843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SUM(D140:D491)</f>
        <v>813750415.34662843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SUM(D141:D492)</f>
        <v>813685686.34662843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SUM(D142:D493)</f>
        <v>813618765.34662843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SUM(D143:D494)</f>
        <v>813550196.34662843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SUM(D144:D495)</f>
        <v>813479113.34662843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SUM(D145:D496)</f>
        <v>813420572.34662843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SUM(D146:D497)</f>
        <v>813371534.34662843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SUM(D147:D498)</f>
        <v>813322888.34662843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SUM(D148:D499)</f>
        <v>813268324.34662843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SUM(D149:D500)</f>
        <v>813213176.34662843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SUM(D150:D501)</f>
        <v>813154466.34662843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SUM(D151:D502)</f>
        <v>813091220.34662843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SUM(D152:D503)</f>
        <v>813037021.34662843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SUM(D153:D504)</f>
        <v>812989172.34662843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SUM(D154:D505)</f>
        <v>812939372.34662843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SUM(D155:D506)</f>
        <v>812884853.34662843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SUM(D156:D507)</f>
        <v>812830508.34662843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SUM(D157:D508)</f>
        <v>812775144.34662843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SUM(D158:D509)</f>
        <v>812714544.34662843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9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SUM(D159:D510)</f>
        <v>812661021.34662843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SUM(D160:D511)</f>
        <v>812624178.34662843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SUM(D161:D512)</f>
        <v>812583566.34662843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SUM(D162:D513)</f>
        <v>812539567.34662843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SUM(D163:D514)</f>
        <v>812494594.34662843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SUM(D164:D515)</f>
        <v>812449237.34662843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SUM(D165:D516)</f>
        <v>812398756.34662843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SUM(D166:D517)</f>
        <v>812354927.34662843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SUM(D167:D518)</f>
        <v>812322209.34662843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SUM(D168:D519)</f>
        <v>812280725.34662843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SUM(D169:D520)</f>
        <v>812240627.34662843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SUM(D170:D521)</f>
        <v>812195990.34662843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SUM(D171:D522)</f>
        <v>812149984.34662843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SUM(D172:D523)</f>
        <v>812100383.34662843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SUM(D173:D524)</f>
        <v>812057723.34662843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SUM(D174:D525)</f>
        <v>812023742.34662843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SUM(D175:D526)</f>
        <v>811985182.34662843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SUM(D176:D527)</f>
        <v>811943203.34662843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SUM(D177:D528)</f>
        <v>811901992.34662843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SUM(D178:D529)</f>
        <v>811856528.34662843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SUM(D179:D530)</f>
        <v>811803679.34662843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SUM(D180:D531)</f>
        <v>811761587.34662843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SUM(D181:D532)</f>
        <v>811730477.34662843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SUM(D182:D536)</f>
        <v>811705057.34662843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SUM(D183:D537)</f>
        <v>811676618.34662843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SUM(D184:D538)</f>
        <v>811641375.34662843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SUM(D185:D539)</f>
        <v>845316850.06091416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SUM(D186:D540)</f>
        <v>896127392.91805696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SUM(D187:D541)</f>
        <v>964659539.4894855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49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SUM(D188:D543)</f>
        <v>964627682.4894855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SUM(D189:D544)</f>
        <v>1140545672.060914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SUM(D190:D548)</f>
        <v>1140509225.060914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SUM(D191:D549)</f>
        <v>1140469071.060914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SUM(D192:D550)</f>
        <v>1140422776.060914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SUM(D193:D551)</f>
        <v>1140371431.060914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SUM(D194:D552)</f>
        <v>1140327818.060914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SUM(D195:D553)</f>
        <v>1140294432.060914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SUM(D196:D559)</f>
        <v>1140257628.060914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SUM(D197:D560)</f>
        <v>1140221932.060914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SUM(D198:D561)</f>
        <v>1140180316.060914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SUM(D199:D562)</f>
        <v>1140134961.060914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SUM(D200:D564)</f>
        <v>1140081332.060914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SUM(D201:D565)</f>
        <v>1140038126.060914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SUM(D202:D566)</f>
        <v>1140004344.060914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SUM(D203:D567)</f>
        <v>1139966926.060914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SUM(D204:D568)</f>
        <v>1139922699.060914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SUM(D205:D569)</f>
        <v>1139881770.060914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SUM(D206:D570)</f>
        <v>1139834381.060914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SUM(D207:D571)</f>
        <v>1139782978.060914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SUM(D208:D572)</f>
        <v>1139734053.060914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SUM(D209:D573)</f>
        <v>1139699987.060914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SUM(D210:D574)</f>
        <v>1139662270.060914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SUM(D211:D575)</f>
        <v>1139617602.060914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SUM(D212:D576)</f>
        <v>1139568244.060914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SUM(D213:D577)</f>
        <v>1139510926.060914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SUM(D214:D578)</f>
        <v>1139449943.060914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SUM(D215:D579)</f>
        <v>1139395708.060914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SUM(D216:D580)</f>
        <v>1139353773.060914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SUM(D217:D581)</f>
        <v>1139307982.060914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SUM(D218:D582)</f>
        <v>1139256448.060914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SUM(D219:D583)</f>
        <v>1139196755.060914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SUM(D220:D584)</f>
        <v>1139130626.060914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SUM(D221:D585)</f>
        <v>1139058939.060914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SUM(D222:D586)</f>
        <v>1139004707.060914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SUM(D223:D587)</f>
        <v>1138959766.060914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SUM(D224:D588)</f>
        <v>1138902439.060914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SUM(D225:D589)</f>
        <v>1138840367.060914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SUM(D226:D590)</f>
        <v>1138776704.060914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SUM(D227:D591)</f>
        <v>1138702403.060914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SUM(D228:D592)</f>
        <v>1138620989.060914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SUM(D229:D593)</f>
        <v>1138541540.060914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SUM(D230:D594)</f>
        <v>1138480651.060914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SUM(D231:D595)</f>
        <v>1138410810.060914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SUM(D232:D596)</f>
        <v>1138335738.060914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SUM(D233:D597)</f>
        <v>1138254157.060914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SUM(D234:D598)</f>
        <v>1138162627.060914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SUM(D235:D599)</f>
        <v>1138061166.060914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SUM(D236:D600)</f>
        <v>1137974873.060914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SUM(D237:D601)</f>
        <v>1137903552.060914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SUM(D238:D602)</f>
        <v>1137814647.060914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SUM(D239:D603)</f>
        <v>1137720180.060914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SUM(D240:D604)</f>
        <v>1137611791.060914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SUM(D241:D605)</f>
        <v>1137493472.060914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SUM(D242:D606)</f>
        <v>1137360931.060914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SUM(D243:D607)</f>
        <v>1137236541.060914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SUM(D244:D608)</f>
        <v>1137133815.060914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SUM(D245:D609)</f>
        <v>1137008126.060914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SUM(D246:D610)</f>
        <v>1136872473.060914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SUM(D247:D611)</f>
        <v>1136729567.060914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SUM(D248:D612)</f>
        <v>1136568026.060914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SUM(D249:D613)</f>
        <v>1136384499.060914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SUM(D250:D614)</f>
        <v>1136227246.060914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SUM(D251:D615)</f>
        <v>1136088997.060914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SUM(D252:D616)</f>
        <v>1135926848.060914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SUM(D253:D617)</f>
        <v>1135769587.060914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SUM(D254:D618)</f>
        <v>1135595819.060914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SUM(D255:D619)</f>
        <v>1135403633.060914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SUM(D256:D620)</f>
        <v>1135199454.060914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SUM(D257:D621)</f>
        <v>1135026615.060914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SUM(D258:D622)</f>
        <v>1134889988.060914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SUM(D259:D623)</f>
        <v>1134717688.060914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SUM(D260:D624)</f>
        <v>1134540606.060914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SUM(D261:D625)</f>
        <v>1134359703.060914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SUM(D262:D626)</f>
        <v>1134251640.060914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SUM(D263:D627)</f>
        <v>1134087628.060914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SUM(D264:D628)</f>
        <v>1133944255.060914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SUM(D265:D629)</f>
        <v>1133806067.060914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SUM(D266:D630)</f>
        <v>1133644499.060914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SUM(D267:D631)</f>
        <v>1133462223.060914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SUM(D268:D632)</f>
        <v>1133258486.060914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SUM(D269:D633)</f>
        <v>1133039910.060914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SUM(D270:D634)</f>
        <v>1132804638.060914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SUM(D271:D635)</f>
        <v>1132592155.060914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SUM(D272:D636)</f>
        <v>1132409376.060914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SUM(D273:D637)</f>
        <v>1132209291.060914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SUM(D274:D638)</f>
        <v>1131999535.060914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SUM(D275:D639)</f>
        <v>1131772582.060914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SUM(D276:D640)</f>
        <v>1131545268.060914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SUM(D277:D641)</f>
        <v>1131298507.060914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SUM(D278:D642)</f>
        <v>1131078209.060914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SUM(D279:D643)</f>
        <v>1130890308.060914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SUM(D280:D644)</f>
        <v>1130690576.060914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SUM(D281:D645)</f>
        <v>1130490541.060914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SUM(D282:D646)</f>
        <v>1130240368.060914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SUM(D283:D647)</f>
        <v>1130002496.060914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SUM(D284:D648)</f>
        <v>1129747816.060914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SUM(D285:D649)</f>
        <v>1129558166.060914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SUM(D286:D650)</f>
        <v>1129369886.060914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SUM(D287:D651)</f>
        <v>1129169777.060914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SUM(D288:D652)</f>
        <v>1128970697.060914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SUM(D289:D653)</f>
        <v>1128738355.060914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SUM(D290:D654)</f>
        <v>1128545325.060914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SUM(D291:D655)</f>
        <v>1128446485.060914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SUM(D292:D656)</f>
        <v>1128285881.060914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SUM(D293:D657)</f>
        <v>1128158141.060914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SUM(D294:D658)</f>
        <v>1127971750.060914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SUM(D295:D659)</f>
        <v>1127772128.060914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SUM(D296:D660)</f>
        <v>1127537353.060914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SUM(D297:D661)</f>
        <v>1127308940.060914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SUM(D298:D662)</f>
        <v>1127142896.060914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SUM(D299:D663)</f>
        <v>1126910669.060914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SUM(D300:D664)</f>
        <v>1126716332.060914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SUM(D301:D665)</f>
        <v>1126526170.060914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SUM(D302:D666)</f>
        <v>1126291459.060914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SUM(D303:D667)</f>
        <v>1126030486.060914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SUM(D304:D668)</f>
        <v>1125756296.060914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SUM(D305:D669)</f>
        <v>1125449847.060914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SUM(D306:D670)</f>
        <v>1125200153.060914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SUM(D307:D671)</f>
        <v>1124979326.060914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SUM(D308:D672)</f>
        <v>1124764643.060914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SUM(D309:D673)</f>
        <v>1124541015.060914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SUM(D310:D674)</f>
        <v>1124302942.060914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SUM(D311:D675)</f>
        <v>1124068523.060914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SUM(D312:D676)</f>
        <v>1123819717.060914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SUM(D313:D677)</f>
        <v>1123616950.060914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SUM(D314:D678)</f>
        <v>1123442390.060914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SUM(D315:D679)</f>
        <v>1123293062.060914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SUM(D316:D680)</f>
        <v>1123118684.060914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SUM(D317:D681)</f>
        <v>1122928603.060914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SUM(D318:D682)</f>
        <v>1122734845.060914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SUM(D319:D683)</f>
        <v>1122542780.060914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SUM(D320:D684)</f>
        <v>1122369713.060914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SUM(D321:D685)</f>
        <v>1122234531.060914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SUM(D322:D686)</f>
        <v>1122082287.060914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SUM(D323:D687)</f>
        <v>1121930560.060914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SUM(D324:D688)</f>
        <v>1121770529.060914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SUM(D325:D689)</f>
        <v>1121607896.060914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SUM(D326:D690)</f>
        <v>1121438863.060914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SUM(D327:D691)</f>
        <v>1121298131.060914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SUM(D328:D692)</f>
        <v>1121190315.060914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SUM(D329:D693)</f>
        <v>1121063863.060914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SUM(D330:D694)</f>
        <v>1120947636.060914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SUM(D331:D695)</f>
        <v>1120834177.060914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SUM(D332:D696)</f>
        <v>1120712440.060914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SUM(D333:D697)</f>
        <v>1120586315.060914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SUM(D334:D698)</f>
        <v>1120480332.060914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SUM(D335:D699)</f>
        <v>1120389076.060914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SUM(D336:D700)</f>
        <v>1120298730.060914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SUM(D337:D701)</f>
        <v>1120203188.060914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SUM(D338:D702)</f>
        <v>1120106382.060914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SUM(D339:D703)</f>
        <v>1120002138.060914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SUM(D340:D704)</f>
        <v>1119901850.060914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SUM(D341:D705)</f>
        <v>1119815366.060914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SUM(D342:D706)</f>
        <v>1119751069.060914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SUM(D343:D707)</f>
        <v>1119698284.060914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SUM(D344:D708)</f>
        <v>1119634886.060914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SUM(D345:D709)</f>
        <v>1119563246.060914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SUM(D346:D710)</f>
        <v>1119494322.060914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SUM(D347:D711)</f>
        <v>1119408783.060914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SUM(D348:D712)</f>
        <v>1119339166.060914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SUM(D349:D713)</f>
        <v>1119281941.060914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SUM(D350:D714)</f>
        <v>1119210887.060914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SUM(D351:D715)</f>
        <v>1119137183.060914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SUM(D352:D716)</f>
        <v>1119061884.060914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SUM(D353:D717)</f>
        <v>1118984507.060914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SUM(D354:D718)</f>
        <v>1118903882.060914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SUM(D355:D719)</f>
        <v>1118839562.060914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SUM(D356:D720)</f>
        <v>1118790150.060914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SUM(D357:D721)</f>
        <v>1118734969.060914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SUM(D358:D722)</f>
        <v>1118678079.060914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SUM(D359:D723)</f>
        <v>1118610854.060914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SUM(D360:D724)</f>
        <v>1118542533.060914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SUM(D361:D725)</f>
        <v>1118473293.060914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SUM(D362:D726)</f>
        <v>1118415065.060914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SUM(D363:D727)</f>
        <v>1118373098.060914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SUM(D364:D728)</f>
        <v>1118327730.060914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SUM(D365:D729)</f>
        <v>1118272047.060914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46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SUM(D366:D730)</f>
        <v>1118210687.060914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SUM(D367:D731)</f>
        <v>1118147914.060914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SUM(D368:D732)</f>
        <v>1118081129.060914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SUM(D369:D733)</f>
        <v>1118031411.060914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SUM(D370:D734)</f>
        <v>1117994515.060914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SUM(D371:D735)</f>
        <v>1117947748.060914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SUM(D372:D736)</f>
        <v>1117894517.060914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SUM(D373:D737)</f>
        <v>1117831022.060914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SUM(D374:D738)</f>
        <v>1117768393.060914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SUM(D375:D739)</f>
        <v>1117701980.060914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SUM(D376:D740)</f>
        <v>1117646072.060914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SUM(D377:D741)</f>
        <v>1117606567.060914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SUM(D378:D742)</f>
        <v>1117560819.060914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SUM(D379:D743)</f>
        <v>1117502114.060914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SUM(D380:D744)</f>
        <v>1117435576.060914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SUM(D381:D745)</f>
        <v>1117368530.060914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SUM(D382:D746)</f>
        <v>1117291554.060914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SUM(D383:D747)</f>
        <v>1117227895.060914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SUM(D384:D748)</f>
        <v>1117183799.060914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SUM(D385:D749)</f>
        <v>1117123601.060914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SUM(D386:D750)</f>
        <v>1117061142.060914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SUM(D387:D751)</f>
        <v>1116992386.060914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SUM(D388:D752)</f>
        <v>1116948135.060914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SUM(D389:D753)</f>
        <v>1116878111.060914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SUM(D390:D754)</f>
        <v>1116811957.060914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SUM(D391:D755)</f>
        <v>1116774974.060914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SUM(D392:D756)</f>
        <v>1116717330.060914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SUM(D393:D757)</f>
        <v>1116655047.060914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SUM(D394:D758)</f>
        <v>1116579864.060914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SUM(D395:D759)</f>
        <v>1116499703.060914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SUM(D396:D760)</f>
        <v>1116414335.060914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SUM(D397:D761)</f>
        <v>1116347555.060914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SUM(D398:D762)</f>
        <v>1116299681.060914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SUM(D399:D763)</f>
        <v>1116243159.060914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SUM(D400:D764)</f>
        <v>1116165439.060914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SUM(D401:D765)</f>
        <v>1116087000.060914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SUM(D402:D766)</f>
        <v>1116012521.060914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SUM(D403:D767)</f>
        <v>1115930748.060914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SUM(D404:D768)</f>
        <v>1115867167.060914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SUM(D405:D769)</f>
        <v>1115823986.060914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SUM(D406:D770)</f>
        <v>1115772336.060914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SUM(D407:D771)</f>
        <v>1115712019.060914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SUM(D408:D772)</f>
        <v>1115646962.060914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SUM(D409:D773)</f>
        <v>1115579892.060914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SUM(D410:D774)</f>
        <v>1115513377.060914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SUM(D411:D775)</f>
        <v>1115460097.060914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SUM(D412:D776)</f>
        <v>1115425361.060914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48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SUM(D413:D777)</f>
        <v>1115377905.060914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SUM(D414:D778)</f>
        <v>1115325859.060914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SUM(D415:D779)</f>
        <v>1115269255.060914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SUM(D416:D780)</f>
        <v>1115209986.060914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158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SUM(D417:D781)</f>
        <v>1115150080.060914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/>
      <c r="E447" s="16"/>
      <c r="F447" s="16"/>
      <c r="G447" s="16"/>
      <c r="H447" s="16"/>
      <c r="I447" s="16"/>
      <c r="J447" s="436"/>
      <c r="K447" s="16"/>
      <c r="L447" s="16"/>
      <c r="M447" s="16"/>
      <c r="N447" s="16"/>
      <c r="O447" s="16"/>
      <c r="P447" s="41"/>
      <c r="Q447" s="17"/>
      <c r="R447" s="16"/>
      <c r="S447" s="60"/>
      <c r="T447" s="16"/>
      <c r="U447" s="41"/>
      <c r="V447" s="10"/>
      <c r="W447" s="34"/>
      <c r="X447" s="33"/>
      <c r="Y447" s="33"/>
      <c r="Z447" s="33"/>
      <c r="AA447" s="33"/>
      <c r="AB447" s="33"/>
      <c r="AC447" s="46"/>
      <c r="AD447" s="33"/>
      <c r="AE447" s="33"/>
      <c r="AF447" s="50"/>
      <c r="AG447" s="33"/>
      <c r="AH447" s="33"/>
      <c r="AI447" s="213"/>
      <c r="AJ447" s="50"/>
      <c r="AK447" s="111"/>
      <c r="AL447" s="23"/>
      <c r="AM447" s="24"/>
      <c r="AN447" s="24"/>
      <c r="AO447" s="24"/>
      <c r="AP447" s="24"/>
      <c r="AQ447" s="24"/>
      <c r="AR447" s="461"/>
      <c r="AS447" s="25"/>
      <c r="AT447" s="25"/>
      <c r="AU447" s="24"/>
      <c r="AV447" s="298"/>
      <c r="AW447" s="298"/>
      <c r="AX447" s="24"/>
      <c r="AY447" s="308"/>
      <c r="AZ447" s="111"/>
      <c r="BA447" s="65"/>
      <c r="BB447" s="66"/>
      <c r="BC447" s="66"/>
      <c r="BD447" s="66"/>
      <c r="BE447" s="66"/>
      <c r="BF447" s="66"/>
      <c r="BG447" s="144"/>
      <c r="BH447" s="66"/>
      <c r="BI447" s="170"/>
      <c r="BJ447" s="66"/>
      <c r="BK447" s="66"/>
      <c r="BL447" s="66"/>
      <c r="BM447" s="144"/>
      <c r="BN447" s="65"/>
      <c r="BO447" s="66"/>
      <c r="BP447" s="66"/>
      <c r="BQ447" s="66"/>
      <c r="BR447" s="435"/>
      <c r="BS447" s="66"/>
      <c r="BT447" s="75"/>
      <c r="BU447" s="170"/>
      <c r="BV447" s="1"/>
      <c r="BW447" s="61"/>
    </row>
    <row r="448" spans="2:75" x14ac:dyDescent="0.3">
      <c r="B448" s="158">
        <f t="shared" si="424"/>
        <v>44348</v>
      </c>
      <c r="C448" s="61"/>
      <c r="D448" s="17"/>
      <c r="E448" s="16"/>
      <c r="F448" s="16"/>
      <c r="G448" s="16"/>
      <c r="H448" s="16"/>
      <c r="I448" s="16"/>
      <c r="J448" s="436"/>
      <c r="K448" s="16"/>
      <c r="L448" s="16"/>
      <c r="M448" s="16"/>
      <c r="N448" s="16"/>
      <c r="O448" s="16"/>
      <c r="P448" s="41"/>
      <c r="Q448" s="410"/>
      <c r="R448" s="16"/>
      <c r="S448" s="60"/>
      <c r="T448" s="16"/>
      <c r="U448" s="41"/>
      <c r="V448" s="10"/>
      <c r="W448" s="34"/>
      <c r="X448" s="33"/>
      <c r="Y448" s="33"/>
      <c r="Z448" s="33"/>
      <c r="AA448" s="33"/>
      <c r="AB448" s="33"/>
      <c r="AC448" s="46"/>
      <c r="AD448" s="33"/>
      <c r="AE448" s="33"/>
      <c r="AF448" s="50"/>
      <c r="AG448" s="33"/>
      <c r="AH448" s="33"/>
      <c r="AI448" s="213"/>
      <c r="AJ448" s="50"/>
      <c r="AK448" s="10"/>
      <c r="AL448" s="23"/>
      <c r="AM448" s="24"/>
      <c r="AN448" s="24"/>
      <c r="AO448" s="24"/>
      <c r="AP448" s="24"/>
      <c r="AQ448" s="24"/>
      <c r="AR448" s="461"/>
      <c r="AS448" s="25"/>
      <c r="AT448" s="25"/>
      <c r="AU448" s="24"/>
      <c r="AV448" s="298"/>
      <c r="AW448" s="298"/>
      <c r="AX448" s="24"/>
      <c r="AY448" s="308"/>
      <c r="AZ448" s="10"/>
      <c r="BA448" s="65"/>
      <c r="BB448" s="66"/>
      <c r="BC448" s="66"/>
      <c r="BD448" s="66"/>
      <c r="BE448" s="66"/>
      <c r="BF448" s="66"/>
      <c r="BG448" s="144"/>
      <c r="BH448" s="66"/>
      <c r="BI448" s="170"/>
      <c r="BJ448" s="66"/>
      <c r="BK448" s="66"/>
      <c r="BL448" s="66"/>
      <c r="BM448" s="144"/>
      <c r="BN448" s="65"/>
      <c r="BO448" s="66"/>
      <c r="BP448" s="66"/>
      <c r="BQ448" s="66"/>
      <c r="BR448" s="435"/>
      <c r="BS448" s="66"/>
      <c r="BT448" s="75"/>
      <c r="BU448" s="170"/>
      <c r="BV448" s="1"/>
      <c r="BW448" s="61">
        <f>+BW411+1</f>
        <v>403</v>
      </c>
    </row>
    <row r="449" spans="2:85" x14ac:dyDescent="0.3">
      <c r="B449" s="158">
        <f t="shared" si="161"/>
        <v>44349</v>
      </c>
      <c r="D449" s="559"/>
      <c r="E449" s="19"/>
      <c r="F449" s="19"/>
      <c r="G449" s="19"/>
      <c r="H449" s="19"/>
      <c r="I449" s="19"/>
      <c r="J449" s="39"/>
      <c r="K449" s="19"/>
      <c r="L449" s="19"/>
      <c r="M449" s="19"/>
      <c r="N449" s="19"/>
      <c r="O449" s="19"/>
      <c r="P449" s="43"/>
      <c r="Q449" s="18"/>
      <c r="R449" s="19"/>
      <c r="S449" s="19"/>
      <c r="T449" s="19"/>
      <c r="U449" s="43"/>
      <c r="V449" s="1"/>
      <c r="W449" s="35"/>
      <c r="X449" s="36"/>
      <c r="Y449" s="36"/>
      <c r="Z449" s="36"/>
      <c r="AA449" s="36"/>
      <c r="AB449" s="36"/>
      <c r="AC449" s="47"/>
      <c r="AD449" s="36"/>
      <c r="AE449" s="36"/>
      <c r="AF449" s="51"/>
      <c r="AG449" s="36"/>
      <c r="AH449" s="36"/>
      <c r="AI449" s="36"/>
      <c r="AJ449" s="51"/>
      <c r="AK449" s="1"/>
      <c r="AL449" s="26"/>
      <c r="AM449" s="27"/>
      <c r="AN449" s="27"/>
      <c r="AO449" s="27"/>
      <c r="AP449" s="27"/>
      <c r="AQ449" s="27"/>
      <c r="AR449" s="27"/>
      <c r="AS449" s="27"/>
      <c r="AT449" s="27"/>
      <c r="AU449" s="27"/>
      <c r="AV449" s="300"/>
      <c r="AW449" s="300"/>
      <c r="AX449" s="27"/>
      <c r="AY449" s="307"/>
      <c r="AZ449" s="1"/>
      <c r="BA449" s="67"/>
      <c r="BB449" s="68"/>
      <c r="BC449" s="68"/>
      <c r="BD449" s="68"/>
      <c r="BE449" s="68"/>
      <c r="BF449" s="68"/>
      <c r="BG449" s="68"/>
      <c r="BH449" s="68"/>
      <c r="BI449" s="171"/>
      <c r="BJ449" s="68"/>
      <c r="BK449" s="68"/>
      <c r="BL449" s="68"/>
      <c r="BM449" s="68"/>
      <c r="BN449" s="67"/>
      <c r="BO449" s="68"/>
      <c r="BP449" s="68"/>
      <c r="BQ449" s="68"/>
      <c r="BR449" s="70"/>
      <c r="BS449" s="68"/>
      <c r="BT449" s="68"/>
      <c r="BU449" s="171"/>
      <c r="BV449" s="1"/>
      <c r="BW449" s="61">
        <f t="shared" si="186"/>
        <v>404</v>
      </c>
    </row>
    <row r="450" spans="2:85" x14ac:dyDescent="0.3">
      <c r="B450" s="56"/>
      <c r="D450" s="1"/>
      <c r="E450" s="1"/>
      <c r="F450" s="1"/>
      <c r="G450" s="1"/>
      <c r="H450" s="59"/>
      <c r="I450" s="1"/>
      <c r="J450" s="5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59"/>
      <c r="X450" s="1"/>
      <c r="Y450" s="1"/>
      <c r="Z450" s="1"/>
      <c r="AA450" s="1"/>
      <c r="AB450" s="1"/>
      <c r="AC450" s="59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59"/>
      <c r="BD450" s="1"/>
      <c r="BE450" s="59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</row>
    <row r="451" spans="2:85" x14ac:dyDescent="0.3">
      <c r="B451" s="166" t="s">
        <v>74</v>
      </c>
      <c r="D451" s="56">
        <f>+D446</f>
        <v>7750</v>
      </c>
      <c r="E451" s="56">
        <f>+E238</f>
        <v>0</v>
      </c>
      <c r="F451" s="56">
        <f>+F238</f>
        <v>0</v>
      </c>
      <c r="G451" s="56">
        <f>+G238</f>
        <v>0</v>
      </c>
      <c r="H451" s="56">
        <f t="shared" ref="H451:BS451" si="550">+H446</f>
        <v>33647933</v>
      </c>
      <c r="I451" s="56">
        <f t="shared" si="550"/>
        <v>0</v>
      </c>
      <c r="J451" s="56">
        <f t="shared" si="550"/>
        <v>2.3037924615332801E-4</v>
      </c>
      <c r="K451" s="56">
        <f t="shared" si="550"/>
        <v>0</v>
      </c>
      <c r="L451" s="56">
        <f t="shared" si="550"/>
        <v>0</v>
      </c>
      <c r="M451" s="56">
        <f t="shared" si="550"/>
        <v>0</v>
      </c>
      <c r="N451" s="56">
        <f t="shared" si="550"/>
        <v>134221</v>
      </c>
      <c r="O451" s="56">
        <f t="shared" si="550"/>
        <v>76997.558352402746</v>
      </c>
      <c r="P451" s="56">
        <f t="shared" si="550"/>
        <v>0</v>
      </c>
      <c r="Q451" s="56">
        <f t="shared" si="550"/>
        <v>134221</v>
      </c>
      <c r="R451" s="56">
        <f t="shared" si="550"/>
        <v>0</v>
      </c>
      <c r="S451" s="56">
        <f t="shared" si="550"/>
        <v>-0.2263250425108799</v>
      </c>
      <c r="T451" s="56">
        <f t="shared" si="550"/>
        <v>0</v>
      </c>
      <c r="U451" s="56">
        <f t="shared" si="550"/>
        <v>0</v>
      </c>
      <c r="V451" s="56">
        <f t="shared" si="550"/>
        <v>338</v>
      </c>
      <c r="W451" s="56">
        <f t="shared" si="550"/>
        <v>124</v>
      </c>
      <c r="X451" s="56">
        <f t="shared" si="550"/>
        <v>4256</v>
      </c>
      <c r="Y451" s="56">
        <f t="shared" si="550"/>
        <v>0</v>
      </c>
      <c r="Z451" s="56">
        <f t="shared" si="550"/>
        <v>3007</v>
      </c>
      <c r="AA451" s="56">
        <f t="shared" si="550"/>
        <v>595569</v>
      </c>
      <c r="AB451" s="56">
        <f t="shared" si="550"/>
        <v>0</v>
      </c>
      <c r="AC451" s="56">
        <f t="shared" si="550"/>
        <v>1.7700017412659495E-2</v>
      </c>
      <c r="AD451" s="56">
        <f t="shared" si="550"/>
        <v>0</v>
      </c>
      <c r="AE451" s="56">
        <f t="shared" si="550"/>
        <v>1362.8581235697941</v>
      </c>
      <c r="AF451" s="56">
        <f t="shared" si="550"/>
        <v>0</v>
      </c>
      <c r="AG451" s="56">
        <f t="shared" si="550"/>
        <v>3372</v>
      </c>
      <c r="AH451" s="56">
        <f t="shared" si="550"/>
        <v>1115150080.060914</v>
      </c>
      <c r="AI451" s="56">
        <f t="shared" si="550"/>
        <v>-0.1008</v>
      </c>
      <c r="AJ451" s="56">
        <f t="shared" si="550"/>
        <v>0</v>
      </c>
      <c r="AK451" s="56">
        <f t="shared" si="550"/>
        <v>0</v>
      </c>
      <c r="AL451" s="56">
        <f t="shared" si="550"/>
        <v>21923</v>
      </c>
      <c r="AM451" s="56">
        <f t="shared" si="550"/>
        <v>0</v>
      </c>
      <c r="AN451" s="56">
        <f t="shared" si="550"/>
        <v>0</v>
      </c>
      <c r="AO451" s="56">
        <f t="shared" si="550"/>
        <v>178263</v>
      </c>
      <c r="AP451" s="56">
        <f t="shared" si="550"/>
        <v>27840884</v>
      </c>
      <c r="AQ451" s="56">
        <f t="shared" si="550"/>
        <v>20336656</v>
      </c>
      <c r="AR451" s="56">
        <f t="shared" si="550"/>
        <v>7.880596259508038E-4</v>
      </c>
      <c r="AS451" s="56">
        <f t="shared" si="550"/>
        <v>0</v>
      </c>
      <c r="AT451" s="56">
        <f t="shared" si="550"/>
        <v>0</v>
      </c>
      <c r="AU451" s="56">
        <f t="shared" si="550"/>
        <v>0</v>
      </c>
      <c r="AV451" s="56">
        <f t="shared" si="550"/>
        <v>0.82741736320028925</v>
      </c>
      <c r="AW451" s="56">
        <f t="shared" si="550"/>
        <v>0</v>
      </c>
      <c r="AX451" s="56">
        <f t="shared" si="550"/>
        <v>63709.116704805492</v>
      </c>
      <c r="AY451" s="56">
        <f t="shared" si="550"/>
        <v>0</v>
      </c>
      <c r="AZ451" s="56">
        <f t="shared" si="550"/>
        <v>0</v>
      </c>
      <c r="BA451" s="56">
        <f t="shared" si="550"/>
        <v>573759</v>
      </c>
      <c r="BB451" s="56">
        <f t="shared" si="550"/>
        <v>0</v>
      </c>
      <c r="BC451" s="56">
        <f t="shared" si="550"/>
        <v>479490895</v>
      </c>
      <c r="BD451" s="56">
        <f t="shared" si="550"/>
        <v>0</v>
      </c>
      <c r="BE451" s="56">
        <f t="shared" si="550"/>
        <v>7750</v>
      </c>
      <c r="BF451" s="56">
        <f t="shared" si="550"/>
        <v>0</v>
      </c>
      <c r="BG451" s="56">
        <f t="shared" si="550"/>
        <v>1.350741339133678E-2</v>
      </c>
      <c r="BH451" s="56">
        <f t="shared" si="550"/>
        <v>0</v>
      </c>
      <c r="BI451" s="56">
        <f t="shared" si="550"/>
        <v>0</v>
      </c>
      <c r="BJ451" s="56">
        <f t="shared" si="550"/>
        <v>0</v>
      </c>
      <c r="BK451" s="56">
        <f t="shared" si="550"/>
        <v>6186039</v>
      </c>
      <c r="BL451" s="56">
        <f t="shared" si="550"/>
        <v>0</v>
      </c>
      <c r="BM451" s="56">
        <f t="shared" si="550"/>
        <v>2.1697406046098319E-2</v>
      </c>
      <c r="BN451" s="56">
        <f t="shared" si="550"/>
        <v>1097233.1693363844</v>
      </c>
      <c r="BO451" s="56">
        <f t="shared" si="550"/>
        <v>0</v>
      </c>
      <c r="BP451" s="56">
        <f t="shared" si="550"/>
        <v>32740955</v>
      </c>
      <c r="BQ451" s="56">
        <f t="shared" si="550"/>
        <v>0</v>
      </c>
      <c r="BR451" s="56">
        <f t="shared" si="550"/>
        <v>6.8282746015437892E-2</v>
      </c>
      <c r="BS451" s="56">
        <f t="shared" si="550"/>
        <v>0</v>
      </c>
      <c r="BT451" s="56">
        <f t="shared" ref="BT451" si="551">+BT446</f>
        <v>0</v>
      </c>
      <c r="BU451" s="56">
        <f>+BU436</f>
        <v>0</v>
      </c>
      <c r="BV451" s="56">
        <f>+BV350</f>
        <v>0</v>
      </c>
      <c r="BW451" s="56"/>
      <c r="BX451" s="56"/>
      <c r="BY451" s="56"/>
      <c r="BZ451" s="56"/>
      <c r="CA451" s="56"/>
      <c r="CB451" s="56"/>
      <c r="CC451" s="56"/>
      <c r="CD451" s="56"/>
      <c r="CE451" s="61"/>
      <c r="CF451" s="61"/>
      <c r="CG451" s="145"/>
    </row>
    <row r="452" spans="2:85" x14ac:dyDescent="0.3">
      <c r="B452" t="s">
        <v>105</v>
      </c>
      <c r="D452" s="56">
        <f>+D445-D451</f>
        <v>4911</v>
      </c>
      <c r="E452" s="56">
        <f>+E237-E451</f>
        <v>0</v>
      </c>
      <c r="F452" s="56">
        <f>+F237-F451</f>
        <v>0</v>
      </c>
      <c r="G452" s="56">
        <f>+G237-G451</f>
        <v>0</v>
      </c>
      <c r="H452" s="56">
        <f t="shared" ref="H452:BS452" si="552">+H445-H451</f>
        <v>-7750</v>
      </c>
      <c r="I452" s="56">
        <f t="shared" si="552"/>
        <v>0</v>
      </c>
      <c r="J452" s="56">
        <f t="shared" si="552"/>
        <v>1.4612783040140594E-4</v>
      </c>
      <c r="K452" s="56">
        <f t="shared" si="552"/>
        <v>0</v>
      </c>
      <c r="L452" s="56">
        <f t="shared" si="552"/>
        <v>0</v>
      </c>
      <c r="M452" s="56">
        <f t="shared" si="552"/>
        <v>0</v>
      </c>
      <c r="N452" s="56">
        <f t="shared" si="552"/>
        <v>5791</v>
      </c>
      <c r="O452" s="56">
        <f t="shared" si="552"/>
        <v>158.82467512019502</v>
      </c>
      <c r="P452" s="56">
        <f t="shared" si="552"/>
        <v>0</v>
      </c>
      <c r="Q452" s="56">
        <f t="shared" si="552"/>
        <v>5791</v>
      </c>
      <c r="R452" s="56">
        <f t="shared" si="552"/>
        <v>0</v>
      </c>
      <c r="S452" s="56">
        <f t="shared" si="552"/>
        <v>1.3891558052735481E-2</v>
      </c>
      <c r="T452" s="56">
        <f t="shared" si="552"/>
        <v>0</v>
      </c>
      <c r="U452" s="56">
        <f t="shared" si="552"/>
        <v>0</v>
      </c>
      <c r="V452" s="56">
        <f t="shared" si="552"/>
        <v>-1</v>
      </c>
      <c r="W452" s="56">
        <f t="shared" si="552"/>
        <v>226</v>
      </c>
      <c r="X452" s="56">
        <f t="shared" si="552"/>
        <v>0</v>
      </c>
      <c r="Y452" s="56">
        <f t="shared" si="552"/>
        <v>0</v>
      </c>
      <c r="Z452" s="56">
        <f t="shared" si="552"/>
        <v>241</v>
      </c>
      <c r="AA452" s="56">
        <f t="shared" si="552"/>
        <v>-124</v>
      </c>
      <c r="AB452" s="56">
        <f t="shared" si="552"/>
        <v>0</v>
      </c>
      <c r="AC452" s="56">
        <f t="shared" si="552"/>
        <v>3.9164872997488054E-7</v>
      </c>
      <c r="AD452" s="56">
        <f t="shared" si="552"/>
        <v>0</v>
      </c>
      <c r="AE452" s="56">
        <f t="shared" si="552"/>
        <v>2.8414177146096335</v>
      </c>
      <c r="AF452" s="56">
        <f t="shared" si="552"/>
        <v>0</v>
      </c>
      <c r="AG452" s="56">
        <f t="shared" si="552"/>
        <v>104</v>
      </c>
      <c r="AH452" s="56">
        <f t="shared" si="552"/>
        <v>59906</v>
      </c>
      <c r="AI452" s="56">
        <f t="shared" si="552"/>
        <v>1.2896562581999477E-2</v>
      </c>
      <c r="AJ452" s="56">
        <f t="shared" si="552"/>
        <v>0</v>
      </c>
      <c r="AK452" s="56">
        <f t="shared" si="552"/>
        <v>0</v>
      </c>
      <c r="AL452" s="56">
        <f t="shared" si="552"/>
        <v>29998</v>
      </c>
      <c r="AM452" s="56">
        <f t="shared" si="552"/>
        <v>0</v>
      </c>
      <c r="AN452" s="56">
        <f t="shared" si="552"/>
        <v>0</v>
      </c>
      <c r="AO452" s="56">
        <f t="shared" si="552"/>
        <v>0</v>
      </c>
      <c r="AP452" s="56">
        <f t="shared" si="552"/>
        <v>-21923</v>
      </c>
      <c r="AQ452" s="56">
        <f t="shared" si="552"/>
        <v>0</v>
      </c>
      <c r="AR452" s="56">
        <f t="shared" si="552"/>
        <v>1.0818191944059934E-3</v>
      </c>
      <c r="AS452" s="56">
        <f t="shared" si="552"/>
        <v>0</v>
      </c>
      <c r="AT452" s="56">
        <f t="shared" si="552"/>
        <v>0</v>
      </c>
      <c r="AU452" s="56">
        <f t="shared" si="552"/>
        <v>0</v>
      </c>
      <c r="AV452" s="56">
        <f t="shared" si="552"/>
        <v>-4.6107107785930967E-4</v>
      </c>
      <c r="AW452" s="56">
        <f t="shared" si="552"/>
        <v>0</v>
      </c>
      <c r="AX452" s="56">
        <f t="shared" si="552"/>
        <v>95.839717212853429</v>
      </c>
      <c r="AY452" s="56">
        <f t="shared" si="552"/>
        <v>0</v>
      </c>
      <c r="AZ452" s="56">
        <f t="shared" si="552"/>
        <v>0</v>
      </c>
      <c r="BA452" s="56">
        <f t="shared" si="552"/>
        <v>201960</v>
      </c>
      <c r="BB452" s="56">
        <f t="shared" si="552"/>
        <v>0</v>
      </c>
      <c r="BC452" s="56">
        <f t="shared" si="552"/>
        <v>-573759</v>
      </c>
      <c r="BD452" s="56">
        <f t="shared" si="552"/>
        <v>0</v>
      </c>
      <c r="BE452" s="56">
        <f t="shared" si="552"/>
        <v>4911</v>
      </c>
      <c r="BF452" s="56">
        <f t="shared" si="552"/>
        <v>0</v>
      </c>
      <c r="BG452" s="56">
        <f t="shared" si="552"/>
        <v>2.8142185398135466E-3</v>
      </c>
      <c r="BH452" s="56">
        <f t="shared" si="552"/>
        <v>0</v>
      </c>
      <c r="BI452" s="56">
        <f t="shared" si="552"/>
        <v>0</v>
      </c>
      <c r="BJ452" s="56">
        <f t="shared" si="552"/>
        <v>0</v>
      </c>
      <c r="BK452" s="56">
        <f t="shared" si="552"/>
        <v>192486</v>
      </c>
      <c r="BL452" s="56">
        <f t="shared" si="552"/>
        <v>0</v>
      </c>
      <c r="BM452" s="56">
        <f t="shared" si="552"/>
        <v>2.5312326906467078E-4</v>
      </c>
      <c r="BN452" s="56">
        <f t="shared" si="552"/>
        <v>1200.6288287532516</v>
      </c>
      <c r="BO452" s="56">
        <f t="shared" si="552"/>
        <v>0</v>
      </c>
      <c r="BP452" s="56">
        <f t="shared" si="552"/>
        <v>-7750</v>
      </c>
      <c r="BQ452" s="56">
        <f t="shared" si="552"/>
        <v>0</v>
      </c>
      <c r="BR452" s="56">
        <f t="shared" si="552"/>
        <v>6.5622709459853268E-5</v>
      </c>
      <c r="BS452" s="56">
        <f t="shared" si="552"/>
        <v>0</v>
      </c>
      <c r="BT452" s="56">
        <f t="shared" ref="BT452" si="553">+BT445-BT451</f>
        <v>0</v>
      </c>
      <c r="BU452" s="56">
        <f>+BU435-BU451</f>
        <v>0</v>
      </c>
      <c r="BV452" s="56">
        <f>+BV349-BV451</f>
        <v>0</v>
      </c>
      <c r="BW452" s="56"/>
      <c r="BX452" s="56"/>
      <c r="BY452" s="56"/>
      <c r="BZ452" s="56"/>
      <c r="CA452" s="56"/>
      <c r="CB452" s="56"/>
      <c r="CC452" s="56"/>
      <c r="CD452" s="56"/>
      <c r="CE452" s="61"/>
      <c r="CF452" s="61"/>
      <c r="CG452" s="105"/>
    </row>
    <row r="453" spans="2:85" x14ac:dyDescent="0.3">
      <c r="B453" s="56"/>
      <c r="D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10"/>
      <c r="BT453" s="10"/>
      <c r="BU453" s="10"/>
      <c r="BV453" s="10"/>
      <c r="BW453" s="10"/>
      <c r="BX453" s="10"/>
      <c r="BY453" s="10"/>
      <c r="BZ453" s="10"/>
      <c r="CA453" s="10"/>
      <c r="CB453" s="61"/>
      <c r="CC453" s="105"/>
      <c r="CD453" s="105"/>
      <c r="CE453" s="105"/>
      <c r="CF453" s="105"/>
    </row>
    <row r="454" spans="2:85" x14ac:dyDescent="0.3">
      <c r="B454" s="56"/>
      <c r="D454" s="56"/>
      <c r="H454" s="1"/>
      <c r="N454" s="145"/>
      <c r="O454" s="1"/>
      <c r="W454" s="56"/>
      <c r="AA454" s="59"/>
      <c r="BA454" s="59"/>
      <c r="BC454" s="56"/>
      <c r="BE454" s="59"/>
      <c r="BJ454" s="61"/>
      <c r="BK454" s="10">
        <f>+BK187</f>
        <v>4928581</v>
      </c>
      <c r="BL454" s="61"/>
      <c r="BM454" s="61"/>
      <c r="BN454" s="61"/>
      <c r="BO454" s="61"/>
      <c r="BP454" s="61"/>
      <c r="BQ454" s="61"/>
      <c r="BR454" s="61"/>
      <c r="BS454" s="10"/>
      <c r="BT454" s="10"/>
    </row>
    <row r="455" spans="2:85" x14ac:dyDescent="0.3">
      <c r="B455" s="56"/>
      <c r="D455" s="56"/>
      <c r="H455" s="56"/>
      <c r="N455" s="231"/>
      <c r="W455" s="56"/>
      <c r="AA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56"/>
      <c r="AU455" t="s">
        <v>161</v>
      </c>
      <c r="BC455" s="1"/>
      <c r="BE455" s="59"/>
      <c r="BH455" s="96"/>
      <c r="BI455" s="96"/>
      <c r="BJ455" s="96"/>
      <c r="BK455" s="493"/>
      <c r="BL455" s="96"/>
      <c r="BM455" s="96"/>
      <c r="BN455" s="96"/>
      <c r="BO455" s="96"/>
      <c r="BP455" s="96"/>
      <c r="BQ455" s="96"/>
      <c r="BR455" s="78"/>
      <c r="BS455" s="1"/>
      <c r="BT455" s="1"/>
    </row>
    <row r="456" spans="2:85" x14ac:dyDescent="0.3">
      <c r="D456" s="1"/>
      <c r="E456" s="111" t="s">
        <v>26</v>
      </c>
      <c r="F456" s="112"/>
      <c r="H456" s="112" t="s">
        <v>59</v>
      </c>
      <c r="I456" s="104"/>
      <c r="J456" s="104"/>
      <c r="K456" s="61"/>
      <c r="L456" s="10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BC456" s="56"/>
      <c r="BE456" s="59"/>
      <c r="BH456" s="96"/>
      <c r="BI456" s="96"/>
      <c r="BJ456" s="96"/>
      <c r="BK456" s="493">
        <f>+BK194-BK451</f>
        <v>-422930</v>
      </c>
      <c r="BL456" s="96"/>
      <c r="BM456" s="96"/>
      <c r="BN456" s="96"/>
      <c r="BO456" s="96"/>
      <c r="BP456" s="96"/>
      <c r="BQ456" s="96"/>
      <c r="BR456" s="78"/>
      <c r="BS456" s="1"/>
      <c r="BT456" s="1"/>
    </row>
    <row r="457" spans="2:85" x14ac:dyDescent="0.3">
      <c r="B457" s="56"/>
      <c r="D457" s="1"/>
      <c r="E457" s="111" t="s">
        <v>38</v>
      </c>
      <c r="F457" s="112"/>
      <c r="H457" s="112" t="s">
        <v>40</v>
      </c>
      <c r="I457" s="10"/>
      <c r="J457" s="10"/>
      <c r="K457" s="61"/>
      <c r="L457" s="10"/>
      <c r="AD457" s="1"/>
      <c r="AE457" s="1"/>
      <c r="AF457" s="1"/>
      <c r="AG457" s="1"/>
      <c r="AH457" s="1"/>
      <c r="AI457" s="1">
        <f>SUM(W213:W243)</f>
        <v>25465</v>
      </c>
      <c r="AJ457" s="1"/>
      <c r="AK457" s="1"/>
      <c r="AL457" s="1" t="s">
        <v>17</v>
      </c>
      <c r="AM457" s="1"/>
      <c r="AN457" s="1"/>
      <c r="AO457" s="1"/>
      <c r="BC457" s="56"/>
      <c r="BE457" s="59"/>
      <c r="BH457" s="97"/>
      <c r="BI457" s="97"/>
      <c r="BJ457" s="97"/>
      <c r="BK457" s="493">
        <f>+BK187-BK451</f>
        <v>-1257458</v>
      </c>
      <c r="BL457" s="97"/>
      <c r="BM457" s="97"/>
      <c r="BN457" s="97"/>
      <c r="BO457" s="97"/>
      <c r="BP457" s="97"/>
      <c r="BQ457" s="97"/>
      <c r="BR457" s="78"/>
      <c r="BS457" s="1"/>
      <c r="BT457" s="1"/>
    </row>
    <row r="458" spans="2:85" x14ac:dyDescent="0.3">
      <c r="B458" s="231"/>
      <c r="D458" s="1"/>
      <c r="E458" s="111" t="s">
        <v>45</v>
      </c>
      <c r="F458" s="112"/>
      <c r="H458" s="112" t="s">
        <v>55</v>
      </c>
      <c r="I458" s="10"/>
      <c r="J458" s="10"/>
      <c r="K458" s="61"/>
      <c r="L458" s="10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BC458" s="56"/>
      <c r="BE458" s="59"/>
      <c r="BH458" s="97"/>
      <c r="BI458" s="97"/>
      <c r="BJ458" s="97"/>
      <c r="BK458" s="493"/>
      <c r="BL458" s="97"/>
      <c r="BM458" s="97"/>
      <c r="BN458" s="97"/>
      <c r="BO458" s="97"/>
      <c r="BP458" s="97"/>
      <c r="BQ458" s="97"/>
      <c r="BR458" s="78"/>
      <c r="BS458" s="1"/>
      <c r="BT458" s="1"/>
    </row>
    <row r="459" spans="2:85" x14ac:dyDescent="0.3">
      <c r="D459" s="1"/>
      <c r="E459" s="111" t="s">
        <v>60</v>
      </c>
      <c r="F459" s="61"/>
      <c r="H459" s="81" t="s">
        <v>135</v>
      </c>
      <c r="I459" s="61"/>
      <c r="J459" s="61"/>
      <c r="K459" s="61"/>
      <c r="L459" s="6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BH459" s="97"/>
      <c r="BI459" s="97"/>
      <c r="BJ459" s="97"/>
      <c r="BK459" s="496"/>
      <c r="BL459" s="97"/>
      <c r="BM459" s="97"/>
      <c r="BN459" s="97"/>
      <c r="BO459" s="97"/>
      <c r="BP459" s="97"/>
      <c r="BQ459" s="97"/>
      <c r="BR459" s="78"/>
      <c r="BS459" s="1"/>
      <c r="BT459" s="1"/>
    </row>
    <row r="460" spans="2:85" x14ac:dyDescent="0.3">
      <c r="E460" s="111" t="s">
        <v>136</v>
      </c>
      <c r="H460" s="81" t="s">
        <v>137</v>
      </c>
      <c r="AD460" s="1"/>
      <c r="AE460" s="1"/>
      <c r="AF460" s="1"/>
      <c r="AG460" s="1"/>
      <c r="AH460" s="1"/>
      <c r="AI460" s="1"/>
      <c r="BD460" s="78"/>
      <c r="BE460" s="78"/>
      <c r="BF460" s="78"/>
      <c r="BG460" s="78"/>
      <c r="BH460" s="78"/>
      <c r="BI460" s="78"/>
      <c r="BJ460" s="78"/>
      <c r="BK460" s="494"/>
      <c r="BL460" s="78"/>
      <c r="BM460" s="78"/>
      <c r="BN460" s="78"/>
      <c r="BO460" s="78"/>
      <c r="BP460" s="78"/>
      <c r="BQ460" s="78"/>
      <c r="BR460" s="78"/>
      <c r="BS460" s="1"/>
      <c r="BT460" s="1"/>
    </row>
    <row r="461" spans="2:85" x14ac:dyDescent="0.3">
      <c r="B461" s="56"/>
      <c r="AD461" s="1"/>
      <c r="AE461" s="1"/>
      <c r="AF461" s="1"/>
      <c r="AG461" s="1"/>
      <c r="AH461" s="1"/>
      <c r="AI461" s="1"/>
      <c r="BA461" s="545">
        <v>157602857</v>
      </c>
      <c r="BK461" s="495"/>
    </row>
    <row r="462" spans="2:85" ht="15" thickBot="1" x14ac:dyDescent="0.35">
      <c r="D462" s="56">
        <f>SUM(D363:D369)</f>
        <v>378583</v>
      </c>
      <c r="AD462" s="1"/>
      <c r="AE462" s="507"/>
      <c r="AF462" s="547"/>
      <c r="AG462" s="507"/>
      <c r="AH462" s="507"/>
      <c r="AI462" s="507"/>
      <c r="AJ462" s="500"/>
      <c r="AK462" s="500"/>
      <c r="AL462" s="500"/>
      <c r="AM462" s="500"/>
      <c r="AN462" s="500"/>
      <c r="AO462" s="500"/>
      <c r="AP462" s="500"/>
      <c r="AQ462" s="500"/>
      <c r="AR462" s="500"/>
      <c r="AS462" s="500"/>
      <c r="AT462" s="500"/>
      <c r="AU462" s="500"/>
      <c r="AV462" s="500"/>
      <c r="AW462" s="500"/>
      <c r="AX462" s="500"/>
      <c r="AZ462" s="106"/>
      <c r="BA462" s="106"/>
      <c r="BB462" s="106"/>
      <c r="BC462" s="106"/>
      <c r="BK462" s="1"/>
    </row>
    <row r="463" spans="2:85" x14ac:dyDescent="0.3">
      <c r="D463" s="531">
        <f>SUM(D356:D362)</f>
        <v>417052</v>
      </c>
      <c r="J463" s="486"/>
      <c r="V463" s="106"/>
      <c r="AA463" s="56"/>
      <c r="AD463" s="1"/>
      <c r="AE463" s="507"/>
      <c r="AF463" s="546"/>
      <c r="AG463" s="1"/>
      <c r="AH463" s="1"/>
      <c r="AI463" s="485"/>
      <c r="AJ463" s="464"/>
      <c r="AK463" s="465"/>
      <c r="AL463" s="465"/>
      <c r="AM463" s="465"/>
      <c r="AN463" s="465"/>
      <c r="AO463" s="465"/>
      <c r="AP463" s="465"/>
      <c r="AQ463" s="465"/>
      <c r="AR463" s="465"/>
      <c r="AS463" s="465"/>
      <c r="AT463" s="465"/>
      <c r="AU463" s="465"/>
      <c r="AV463" s="465"/>
      <c r="AW463" s="466"/>
      <c r="AX463" s="500"/>
      <c r="AZ463" s="106"/>
      <c r="BA463" s="77"/>
      <c r="BB463" s="106"/>
      <c r="BC463" s="106"/>
      <c r="BK463" s="56"/>
    </row>
    <row r="464" spans="2:85" x14ac:dyDescent="0.3">
      <c r="D464" s="1"/>
      <c r="J464" s="214"/>
      <c r="AD464" s="1"/>
      <c r="AE464" s="507"/>
      <c r="AF464" s="546"/>
      <c r="AG464" s="1"/>
      <c r="AH464" s="1"/>
      <c r="AI464" s="485"/>
      <c r="AJ464" s="467"/>
      <c r="AK464" s="580" t="s">
        <v>142</v>
      </c>
      <c r="AL464" s="580"/>
      <c r="AM464" s="580"/>
      <c r="AN464" s="580"/>
      <c r="AO464" s="580"/>
      <c r="AP464" s="580"/>
      <c r="AQ464" s="580"/>
      <c r="AR464" s="580"/>
      <c r="AS464" s="580"/>
      <c r="AT464" s="580"/>
      <c r="AU464" s="580"/>
      <c r="AV464" s="580"/>
      <c r="AW464" s="468"/>
      <c r="AX464" s="500"/>
      <c r="AZ464" s="106"/>
      <c r="BA464" s="106"/>
      <c r="BB464" s="106"/>
      <c r="BC464" s="106"/>
    </row>
    <row r="465" spans="2:87" ht="15.6" x14ac:dyDescent="0.3">
      <c r="D465" s="1">
        <v>331000000</v>
      </c>
      <c r="H465" s="235">
        <f>+H269/D465</f>
        <v>4.5635842900302113E-2</v>
      </c>
      <c r="J465" s="57"/>
      <c r="AD465" s="1"/>
      <c r="AE465" s="507"/>
      <c r="AF465" s="546"/>
      <c r="AG465" s="1"/>
      <c r="AH465" s="1"/>
      <c r="AI465" s="485"/>
      <c r="AJ465" s="467"/>
      <c r="AK465" s="580" t="s">
        <v>141</v>
      </c>
      <c r="AL465" s="580"/>
      <c r="AM465" s="580"/>
      <c r="AN465" s="580"/>
      <c r="AO465" s="473"/>
      <c r="AP465" s="474" t="s">
        <v>20</v>
      </c>
      <c r="AQ465" s="473"/>
      <c r="AR465" s="474" t="s">
        <v>4</v>
      </c>
      <c r="AS465" s="475"/>
      <c r="AT465" s="475"/>
      <c r="AU465" s="475"/>
      <c r="AV465" s="479" t="s">
        <v>10</v>
      </c>
      <c r="AW465" s="468"/>
      <c r="AX465" s="500"/>
      <c r="AZ465" s="106"/>
      <c r="BA465" s="106"/>
      <c r="BB465" s="106"/>
      <c r="BC465" s="106"/>
    </row>
    <row r="466" spans="2:87" ht="15.6" x14ac:dyDescent="0.3">
      <c r="H466" s="235">
        <f>+AA269/H269</f>
        <v>1.9000541790705667E-2</v>
      </c>
      <c r="AD466" s="1"/>
      <c r="AE466" s="507"/>
      <c r="AF466" s="546"/>
      <c r="AG466" s="1"/>
      <c r="AH466" s="1"/>
      <c r="AI466" s="485"/>
      <c r="AJ466" s="467"/>
      <c r="AK466" s="590" t="s">
        <v>138</v>
      </c>
      <c r="AL466" s="590"/>
      <c r="AM466" s="590"/>
      <c r="AN466" s="590"/>
      <c r="AO466" s="473"/>
      <c r="AP466" s="476">
        <f>+AH50</f>
        <v>898992</v>
      </c>
      <c r="AQ466" s="477"/>
      <c r="AR466" s="476">
        <f>+AH51</f>
        <v>55687</v>
      </c>
      <c r="AS466" s="478"/>
      <c r="AT466" s="478"/>
      <c r="AU466" s="478"/>
      <c r="AV466" s="491">
        <f t="shared" ref="AV466:AV472" si="554">+AR466/AP466</f>
        <v>6.194382152455194E-2</v>
      </c>
      <c r="AW466" s="468"/>
      <c r="AX466" s="500"/>
      <c r="AZ466" s="106"/>
      <c r="BA466" s="77"/>
      <c r="BB466" s="106"/>
      <c r="BC466" s="106"/>
    </row>
    <row r="467" spans="2:87" ht="15.6" x14ac:dyDescent="0.3">
      <c r="D467" s="235"/>
      <c r="AD467" s="1"/>
      <c r="AE467" s="507"/>
      <c r="AF467" s="546"/>
      <c r="AG467" s="1"/>
      <c r="AH467" s="1"/>
      <c r="AI467" s="485"/>
      <c r="AJ467" s="467"/>
      <c r="AK467" s="628" t="s">
        <v>139</v>
      </c>
      <c r="AL467" s="629"/>
      <c r="AM467" s="629"/>
      <c r="AN467" s="629"/>
      <c r="AO467" s="64"/>
      <c r="AP467" s="469">
        <f>+AG83</f>
        <v>742147</v>
      </c>
      <c r="AQ467" s="64"/>
      <c r="AR467" s="469">
        <f>+AG84</f>
        <v>42339</v>
      </c>
      <c r="AS467" s="64"/>
      <c r="AT467" s="64"/>
      <c r="AU467" s="64"/>
      <c r="AV467" s="489">
        <f t="shared" si="554"/>
        <v>5.7049344671608188E-2</v>
      </c>
      <c r="AW467" s="468"/>
      <c r="AX467" s="500"/>
      <c r="AZ467" s="106"/>
      <c r="BA467" s="77"/>
      <c r="BB467" s="106"/>
      <c r="BC467" s="106"/>
    </row>
    <row r="468" spans="2:87" ht="15.6" x14ac:dyDescent="0.3">
      <c r="AD468" s="1"/>
      <c r="AE468" s="507"/>
      <c r="AF468" s="546"/>
      <c r="AG468" s="1"/>
      <c r="AH468" s="1"/>
      <c r="AI468" s="485"/>
      <c r="AJ468" s="467"/>
      <c r="AK468" s="629" t="s">
        <v>140</v>
      </c>
      <c r="AL468" s="629"/>
      <c r="AM468" s="629"/>
      <c r="AN468" s="629"/>
      <c r="AO468" s="64"/>
      <c r="AP468" s="469">
        <f>+AH113</f>
        <v>869627</v>
      </c>
      <c r="AQ468" s="64"/>
      <c r="AR468" s="469">
        <f>+AH114</f>
        <v>21252</v>
      </c>
      <c r="AS468" s="64"/>
      <c r="AT468" s="64"/>
      <c r="AU468" s="64"/>
      <c r="AV468" s="489">
        <f t="shared" si="554"/>
        <v>2.4438063675575852E-2</v>
      </c>
      <c r="AW468" s="468"/>
      <c r="AX468" s="500"/>
      <c r="AZ468" s="106"/>
      <c r="BA468" s="106"/>
      <c r="BB468" s="106"/>
      <c r="BC468" s="106"/>
    </row>
    <row r="469" spans="2:87" ht="15.6" x14ac:dyDescent="0.3">
      <c r="D469" s="428"/>
      <c r="AD469" s="1"/>
      <c r="AE469" s="507"/>
      <c r="AF469" s="546"/>
      <c r="AG469" s="1"/>
      <c r="AH469" s="1"/>
      <c r="AI469" s="485"/>
      <c r="AJ469" s="467"/>
      <c r="AK469" s="629" t="s">
        <v>143</v>
      </c>
      <c r="AL469" s="629"/>
      <c r="AM469" s="629"/>
      <c r="AN469" s="629"/>
      <c r="AO469" s="64"/>
      <c r="AP469" s="469">
        <f>+AG475</f>
        <v>1970617</v>
      </c>
      <c r="AQ469" s="64"/>
      <c r="AR469" s="469">
        <f>+AG477</f>
        <v>25901</v>
      </c>
      <c r="AS469" s="64"/>
      <c r="AT469" s="64"/>
      <c r="AU469" s="64"/>
      <c r="AV469" s="489">
        <f t="shared" si="554"/>
        <v>1.3143599187462607E-2</v>
      </c>
      <c r="AW469" s="468"/>
      <c r="AX469" s="500"/>
    </row>
    <row r="470" spans="2:87" ht="15.6" x14ac:dyDescent="0.3">
      <c r="D470" s="428"/>
      <c r="AD470" s="1"/>
      <c r="AE470" s="507"/>
      <c r="AF470" s="546"/>
      <c r="AG470" s="1"/>
      <c r="AH470" s="1"/>
      <c r="AI470" s="485"/>
      <c r="AJ470" s="467"/>
      <c r="AK470" s="543"/>
      <c r="AL470" s="543" t="s">
        <v>151</v>
      </c>
      <c r="AM470" s="543"/>
      <c r="AN470" s="543"/>
      <c r="AO470" s="64"/>
      <c r="AP470" s="469">
        <f>SUM(D144:D174)</f>
        <v>1493931</v>
      </c>
      <c r="AQ470" s="64"/>
      <c r="AR470" s="469">
        <f>SUM(W144:W174)</f>
        <v>30354</v>
      </c>
      <c r="AS470" s="64"/>
      <c r="AT470" s="64"/>
      <c r="AU470" s="64"/>
      <c r="AV470" s="489">
        <f t="shared" si="554"/>
        <v>2.0318207467413155E-2</v>
      </c>
      <c r="AW470" s="468"/>
      <c r="AX470" s="500"/>
    </row>
    <row r="471" spans="2:87" ht="15.6" x14ac:dyDescent="0.3">
      <c r="D471" s="428"/>
      <c r="AD471" s="1"/>
      <c r="AE471" s="507"/>
      <c r="AF471" s="546"/>
      <c r="AG471" s="1"/>
      <c r="AH471" s="1"/>
      <c r="AI471" s="485"/>
      <c r="AJ471" s="467"/>
      <c r="AK471" s="543"/>
      <c r="AL471" s="543" t="s">
        <v>152</v>
      </c>
      <c r="AM471" s="543"/>
      <c r="AN471" s="543"/>
      <c r="AO471" s="64"/>
      <c r="AP471" s="469">
        <f>SUM(D175:D204)</f>
        <v>1202331</v>
      </c>
      <c r="AQ471" s="64"/>
      <c r="AR471" s="544">
        <f>SUM(W175:W204)</f>
        <v>24042</v>
      </c>
      <c r="AS471" s="64"/>
      <c r="AT471" s="64"/>
      <c r="AU471" s="64"/>
      <c r="AV471" s="489">
        <f t="shared" si="554"/>
        <v>1.9996157464125936E-2</v>
      </c>
      <c r="AW471" s="468"/>
      <c r="AX471" s="500"/>
    </row>
    <row r="472" spans="2:87" ht="15.6" x14ac:dyDescent="0.3">
      <c r="D472" s="428"/>
      <c r="AD472" s="1"/>
      <c r="AE472" s="507"/>
      <c r="AF472" s="546"/>
      <c r="AG472" s="1"/>
      <c r="AH472" s="1"/>
      <c r="AI472" s="485"/>
      <c r="AJ472" s="467"/>
      <c r="AK472" s="543"/>
      <c r="AL472" s="543" t="s">
        <v>153</v>
      </c>
      <c r="AM472" s="543"/>
      <c r="AN472" s="543"/>
      <c r="AO472" s="64"/>
      <c r="AP472" s="469">
        <f>SUM(D205:D230)</f>
        <v>1470960</v>
      </c>
      <c r="AQ472" s="64"/>
      <c r="AR472" s="469">
        <f>SUM(W205:W235)</f>
        <v>24156</v>
      </c>
      <c r="AS472" s="64"/>
      <c r="AT472" s="64"/>
      <c r="AU472" s="64"/>
      <c r="AV472" s="489">
        <f t="shared" si="554"/>
        <v>1.6421928536465982E-2</v>
      </c>
      <c r="AW472" s="468"/>
      <c r="AX472" s="500"/>
      <c r="BA472" s="486">
        <f>+AV466-AV472</f>
        <v>4.5521892988085955E-2</v>
      </c>
    </row>
    <row r="473" spans="2:87" ht="15" thickBot="1" x14ac:dyDescent="0.35">
      <c r="B473" s="427"/>
      <c r="D473" s="235"/>
      <c r="AD473" s="1"/>
      <c r="AE473" s="507"/>
      <c r="AF473" s="546"/>
      <c r="AG473" s="1"/>
      <c r="AH473" s="1"/>
      <c r="AI473" s="485"/>
      <c r="AJ473" s="467"/>
      <c r="AK473" s="480"/>
      <c r="AL473" s="480"/>
      <c r="AM473" s="480"/>
      <c r="AN473" s="480"/>
      <c r="AO473" s="481"/>
      <c r="AP473" s="482"/>
      <c r="AQ473" s="481"/>
      <c r="AR473" s="482"/>
      <c r="AS473" s="481"/>
      <c r="AT473" s="481"/>
      <c r="AU473" s="481"/>
      <c r="AV473" s="483"/>
      <c r="AW473" s="468"/>
      <c r="AX473" s="500"/>
      <c r="BA473">
        <f>+BA472/AV466</f>
        <v>0.73488996751747038</v>
      </c>
    </row>
    <row r="474" spans="2:87" ht="15.6" x14ac:dyDescent="0.3">
      <c r="B474" s="427"/>
      <c r="D474" s="235"/>
      <c r="AD474" s="1"/>
      <c r="AE474" s="507"/>
      <c r="AF474" s="546"/>
      <c r="AG474" s="1"/>
      <c r="AH474" s="1"/>
      <c r="AI474" s="485"/>
      <c r="AJ474" s="467"/>
      <c r="AK474" s="590" t="s">
        <v>138</v>
      </c>
      <c r="AL474" s="590"/>
      <c r="AM474" s="590"/>
      <c r="AN474" s="590"/>
      <c r="AO474" s="64"/>
      <c r="AP474" s="469"/>
      <c r="AQ474" s="64"/>
      <c r="AR474" s="469">
        <f>+AR466</f>
        <v>55687</v>
      </c>
      <c r="AS474" s="64"/>
      <c r="AT474" s="64"/>
      <c r="AU474" s="64"/>
      <c r="AV474" s="144"/>
      <c r="AW474" s="468"/>
      <c r="AX474" s="500"/>
    </row>
    <row r="475" spans="2:87" ht="15.6" x14ac:dyDescent="0.3">
      <c r="B475" s="427"/>
      <c r="D475" s="235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10"/>
      <c r="AE475" s="507"/>
      <c r="AF475" s="546"/>
      <c r="AG475" s="33">
        <f>SUM(D113:D143)</f>
        <v>1970617</v>
      </c>
      <c r="AH475" s="1"/>
      <c r="AI475" s="485"/>
      <c r="AJ475" s="467"/>
      <c r="AK475" s="622" t="s">
        <v>153</v>
      </c>
      <c r="AL475" s="622"/>
      <c r="AM475" s="622"/>
      <c r="AN475" s="622"/>
      <c r="AO475" s="64"/>
      <c r="AP475" s="469"/>
      <c r="AQ475" s="64"/>
      <c r="AR475" s="469">
        <f>+AR472</f>
        <v>24156</v>
      </c>
      <c r="AS475" s="64"/>
      <c r="AT475" s="64"/>
      <c r="AU475" s="64"/>
      <c r="AV475" s="144"/>
      <c r="AW475" s="468"/>
      <c r="AX475" s="500"/>
    </row>
    <row r="476" spans="2:87" ht="15.6" x14ac:dyDescent="0.3">
      <c r="B476" s="427"/>
      <c r="D476" s="235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10"/>
      <c r="AE476" s="507"/>
      <c r="AF476" s="546"/>
      <c r="AG476" s="33">
        <f>SUM(W125:W138)</f>
        <v>12117</v>
      </c>
      <c r="AH476" s="1"/>
      <c r="AI476" s="485"/>
      <c r="AJ476" s="467"/>
      <c r="AK476" s="63"/>
      <c r="AL476" s="497" t="s">
        <v>3</v>
      </c>
      <c r="AM476" s="63"/>
      <c r="AN476" s="63"/>
      <c r="AO476" s="64"/>
      <c r="AP476" s="469"/>
      <c r="AQ476" s="64"/>
      <c r="AR476" s="469">
        <f>+AR474-AR475</f>
        <v>31531</v>
      </c>
      <c r="AS476" s="64"/>
      <c r="AT476" s="64"/>
      <c r="AU476" s="64"/>
      <c r="AV476" s="484">
        <f>+AR476/AR474</f>
        <v>0.5662183274372834</v>
      </c>
      <c r="AW476" s="468"/>
      <c r="AX476" s="500"/>
    </row>
    <row r="477" spans="2:87" ht="15" thickBot="1" x14ac:dyDescent="0.35">
      <c r="D477" s="427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10"/>
      <c r="AE477" s="507"/>
      <c r="AF477" s="548"/>
      <c r="AG477" s="33">
        <f>SUM(W113:W143)</f>
        <v>25901</v>
      </c>
      <c r="AH477" s="1"/>
      <c r="AI477" s="485"/>
      <c r="AJ477" s="470"/>
      <c r="AK477" s="471"/>
      <c r="AL477" s="471"/>
      <c r="AM477" s="471"/>
      <c r="AN477" s="471"/>
      <c r="AO477" s="471"/>
      <c r="AP477" s="471"/>
      <c r="AQ477" s="471"/>
      <c r="AR477" s="471"/>
      <c r="AS477" s="471"/>
      <c r="AT477" s="471"/>
      <c r="AU477" s="471"/>
      <c r="AV477" s="471"/>
      <c r="AW477" s="472"/>
      <c r="AX477" s="500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1"/>
      <c r="BT477" s="1"/>
      <c r="BU477" s="1"/>
      <c r="BV477" s="1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</row>
    <row r="478" spans="2:87" x14ac:dyDescent="0.3"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10"/>
      <c r="AE478" s="507"/>
      <c r="AF478" s="507"/>
      <c r="AG478" s="507"/>
      <c r="AH478" s="507"/>
      <c r="AI478" s="507"/>
      <c r="AJ478" s="500"/>
      <c r="AK478" s="500"/>
      <c r="AL478" s="500"/>
      <c r="AM478" s="500"/>
      <c r="AN478" s="500"/>
      <c r="AO478" s="500"/>
      <c r="AP478" s="500"/>
      <c r="AQ478" s="500"/>
      <c r="AR478" s="500"/>
      <c r="AS478" s="500"/>
      <c r="AT478" s="500"/>
      <c r="AU478" s="500"/>
      <c r="AV478" s="500"/>
      <c r="AW478" s="500"/>
      <c r="AX478" s="500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77"/>
      <c r="BX478" s="77"/>
      <c r="BY478" s="77"/>
      <c r="BZ478" s="77"/>
      <c r="CA478" s="109"/>
      <c r="CB478" s="1"/>
      <c r="CC478" s="1"/>
      <c r="CD478" s="1"/>
      <c r="CE478" s="1"/>
      <c r="CF478" s="1"/>
      <c r="CG478" s="1"/>
      <c r="CH478" s="1"/>
      <c r="CI478" s="1"/>
    </row>
    <row r="479" spans="2:87" x14ac:dyDescent="0.3">
      <c r="D479">
        <v>10</v>
      </c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10"/>
      <c r="AE479" s="10"/>
      <c r="AF479" s="10"/>
      <c r="AG479" s="10"/>
      <c r="AH479" s="10"/>
      <c r="AI479" s="10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77"/>
      <c r="BX479" s="77"/>
      <c r="BY479" s="77"/>
      <c r="BZ479" s="77"/>
      <c r="CA479" s="77"/>
      <c r="CB479" s="1"/>
      <c r="CC479" s="1"/>
      <c r="CD479" s="1"/>
      <c r="CE479" s="1"/>
      <c r="CF479" s="1"/>
      <c r="CG479" s="1"/>
      <c r="CH479" s="1"/>
      <c r="CI479" s="1"/>
    </row>
    <row r="480" spans="2:87" x14ac:dyDescent="0.3">
      <c r="D480" s="1">
        <v>77000000</v>
      </c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10"/>
      <c r="AE480" s="10"/>
      <c r="AF480" s="10"/>
      <c r="AG480" s="10"/>
      <c r="AH480" s="10"/>
      <c r="AI480" s="10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77"/>
      <c r="BX480" s="77"/>
      <c r="BY480" s="77"/>
      <c r="BZ480" s="77"/>
      <c r="CA480" s="77"/>
      <c r="CB480" s="1"/>
      <c r="CC480" s="1"/>
      <c r="CD480" s="1"/>
      <c r="CE480" s="1"/>
      <c r="CF480" s="1"/>
      <c r="CG480" s="1"/>
    </row>
    <row r="481" spans="2:85" x14ac:dyDescent="0.3">
      <c r="D481" s="57">
        <f>+D480/D483</f>
        <v>0.23262839879154079</v>
      </c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10"/>
      <c r="AE481" s="10"/>
      <c r="AF481" s="10"/>
      <c r="AG481" s="501"/>
      <c r="AH481" s="10"/>
      <c r="AI481" s="10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77"/>
      <c r="BX481" s="77"/>
      <c r="BY481" s="77"/>
      <c r="BZ481" s="77"/>
      <c r="CA481" s="77"/>
      <c r="CB481" s="1"/>
      <c r="CC481" s="1"/>
      <c r="CD481" s="1"/>
      <c r="CE481" s="1"/>
      <c r="CF481" s="1"/>
      <c r="CG481" s="1"/>
    </row>
    <row r="482" spans="2:85" x14ac:dyDescent="0.3"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10"/>
      <c r="AE482" s="10"/>
      <c r="AF482" s="507"/>
      <c r="AG482" s="526"/>
      <c r="AH482" s="507"/>
      <c r="AI482" s="507"/>
      <c r="AJ482" s="500"/>
      <c r="AK482" s="500"/>
      <c r="AL482" s="500"/>
      <c r="AM482" s="500"/>
      <c r="AN482" s="500"/>
      <c r="AO482" s="500"/>
      <c r="AP482" s="500"/>
      <c r="AQ482" s="500"/>
      <c r="AR482" s="500"/>
      <c r="AS482" s="500"/>
      <c r="AT482" s="500"/>
      <c r="AU482" s="500"/>
      <c r="AV482" s="500"/>
      <c r="AW482" s="500"/>
      <c r="AX482" s="500"/>
      <c r="AY482" s="500"/>
      <c r="AZ482" s="500"/>
      <c r="BA482" s="500"/>
      <c r="BB482" s="500"/>
      <c r="BC482" s="500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77"/>
      <c r="BX482" s="77"/>
      <c r="BY482" s="110"/>
      <c r="BZ482" s="77"/>
      <c r="CA482" s="77"/>
    </row>
    <row r="483" spans="2:85" x14ac:dyDescent="0.3">
      <c r="D483" s="1">
        <v>331000000</v>
      </c>
      <c r="H483">
        <v>0.13400000000000001</v>
      </c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10"/>
      <c r="AE483" s="10"/>
      <c r="AF483" s="507"/>
      <c r="AG483" s="527"/>
      <c r="AH483" s="507"/>
      <c r="AI483" s="507"/>
      <c r="AJ483" s="524"/>
      <c r="AK483" s="524"/>
      <c r="AL483" s="525"/>
      <c r="AM483" s="525"/>
      <c r="AN483" s="525"/>
      <c r="AO483" s="525"/>
      <c r="AP483" s="525"/>
      <c r="AQ483" s="525"/>
      <c r="AR483" s="525"/>
      <c r="AS483" s="525"/>
      <c r="AT483" s="525"/>
      <c r="AU483" s="525"/>
      <c r="AV483" s="525"/>
      <c r="AW483" s="525"/>
      <c r="AX483" s="525"/>
      <c r="AY483" s="525"/>
      <c r="AZ483" s="525"/>
      <c r="BA483" s="525"/>
      <c r="BB483" s="524"/>
      <c r="BC483" s="524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77"/>
      <c r="BX483" s="77"/>
      <c r="BY483" s="77"/>
      <c r="BZ483" s="77"/>
      <c r="CA483" s="77"/>
    </row>
    <row r="484" spans="2:85" x14ac:dyDescent="0.3">
      <c r="D484" s="1">
        <f>+D483*H483</f>
        <v>44354000</v>
      </c>
      <c r="H484" s="1">
        <f>+D484*0.001</f>
        <v>44354</v>
      </c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10"/>
      <c r="AE484" s="10"/>
      <c r="AF484" s="507"/>
      <c r="AG484" s="526"/>
      <c r="AH484" s="507"/>
      <c r="AI484" s="507"/>
      <c r="AJ484" s="524"/>
      <c r="AK484" s="524"/>
      <c r="AL484" s="138"/>
      <c r="AM484" s="138"/>
      <c r="AN484" s="138"/>
      <c r="AO484" s="138"/>
      <c r="AP484" s="138"/>
      <c r="AQ484" s="138"/>
      <c r="AR484" s="138"/>
      <c r="AS484" s="78"/>
      <c r="AT484" s="78"/>
      <c r="AU484" s="78"/>
      <c r="AV484" s="98"/>
      <c r="AW484" s="98"/>
      <c r="AX484" s="98"/>
      <c r="AY484" s="98"/>
      <c r="AZ484" s="524"/>
      <c r="BA484" s="524"/>
      <c r="BB484" s="530"/>
      <c r="BC484" s="524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77"/>
      <c r="BX484" s="77"/>
      <c r="BY484" s="77"/>
      <c r="BZ484" s="77"/>
      <c r="CA484" s="77"/>
    </row>
    <row r="485" spans="2:85" x14ac:dyDescent="0.3">
      <c r="D485" s="425">
        <v>7.1999999999999995E-2</v>
      </c>
      <c r="H485" s="1">
        <f>+AA204*H483</f>
        <v>28746.886000000002</v>
      </c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10"/>
      <c r="AE485" s="10"/>
      <c r="AF485" s="507"/>
      <c r="AG485" s="526">
        <v>44031</v>
      </c>
      <c r="AH485" s="507"/>
      <c r="AI485" s="507"/>
      <c r="AJ485" s="524"/>
      <c r="AK485" s="524"/>
      <c r="AL485" s="138"/>
      <c r="AM485" s="138"/>
      <c r="AN485" s="138"/>
      <c r="AO485" s="138"/>
      <c r="AP485" s="138"/>
      <c r="AQ485" s="138"/>
      <c r="AR485" s="138"/>
      <c r="AS485" s="138"/>
      <c r="AT485" s="98"/>
      <c r="AU485" s="78"/>
      <c r="AV485" s="98"/>
      <c r="AW485" s="98"/>
      <c r="AX485" s="98"/>
      <c r="AY485" s="98"/>
      <c r="AZ485" s="524"/>
      <c r="BA485" s="524"/>
      <c r="BB485" s="530"/>
      <c r="BC485" s="524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77"/>
      <c r="BX485" s="77"/>
      <c r="BY485" s="77"/>
      <c r="BZ485" s="77"/>
      <c r="CA485" s="77"/>
    </row>
    <row r="486" spans="2:85" x14ac:dyDescent="0.3"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10"/>
      <c r="AE486" s="10"/>
      <c r="AF486" s="507"/>
      <c r="AG486" s="526">
        <v>44038</v>
      </c>
      <c r="AH486" s="507"/>
      <c r="AI486" s="507"/>
      <c r="AJ486" s="524"/>
      <c r="AK486" s="524"/>
      <c r="AL486" s="78"/>
      <c r="AM486" s="78"/>
      <c r="AN486" s="139"/>
      <c r="AO486" s="139"/>
      <c r="AP486" s="139"/>
      <c r="AQ486" s="139"/>
      <c r="AR486" s="139"/>
      <c r="AS486" s="78"/>
      <c r="AT486" s="78"/>
      <c r="AU486" s="78"/>
      <c r="AV486" s="98"/>
      <c r="AW486" s="98"/>
      <c r="AX486" s="98"/>
      <c r="AY486" s="98"/>
      <c r="AZ486" s="524"/>
      <c r="BA486" s="524"/>
      <c r="BB486" s="530"/>
      <c r="BC486" s="524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77"/>
      <c r="BX486" s="77"/>
      <c r="BY486" s="77"/>
      <c r="BZ486" s="77"/>
      <c r="CA486" s="77"/>
    </row>
    <row r="487" spans="2:85" x14ac:dyDescent="0.3">
      <c r="D487" s="235">
        <v>4.2000000000000003E-2</v>
      </c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10"/>
      <c r="AE487" s="10"/>
      <c r="AF487" s="507"/>
      <c r="AG487" s="526">
        <v>44045</v>
      </c>
      <c r="AH487" s="507"/>
      <c r="AI487" s="507"/>
      <c r="AJ487" s="524"/>
      <c r="AK487" s="524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98"/>
      <c r="AW487" s="98"/>
      <c r="AX487" s="98"/>
      <c r="AY487" s="98"/>
      <c r="AZ487" s="524"/>
      <c r="BA487" s="524"/>
      <c r="BB487" s="530"/>
      <c r="BC487" s="524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2:85" x14ac:dyDescent="0.3">
      <c r="D488" s="531">
        <f>+D483*D485*D487</f>
        <v>1000944.0000000001</v>
      </c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10"/>
      <c r="AE488" s="10"/>
      <c r="AF488" s="507"/>
      <c r="AG488" s="526">
        <v>44052</v>
      </c>
      <c r="AH488" s="507"/>
      <c r="AI488" s="507"/>
      <c r="AJ488" s="524"/>
      <c r="AK488" s="524"/>
      <c r="AL488" s="78"/>
      <c r="AM488" s="78"/>
      <c r="AN488" s="139"/>
      <c r="AO488" s="139"/>
      <c r="AP488" s="139"/>
      <c r="AQ488" s="139"/>
      <c r="AR488" s="139"/>
      <c r="AS488" s="139"/>
      <c r="AT488" s="139"/>
      <c r="AU488" s="78"/>
      <c r="AV488" s="98"/>
      <c r="AW488" s="98"/>
      <c r="AX488" s="98"/>
      <c r="AY488" s="98"/>
      <c r="AZ488" s="524"/>
      <c r="BA488" s="524"/>
      <c r="BB488" s="530"/>
      <c r="BC488" s="524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2:85" x14ac:dyDescent="0.3"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10"/>
      <c r="AE489" s="10"/>
      <c r="AF489" s="507"/>
      <c r="AG489" s="526"/>
      <c r="AH489" s="507"/>
      <c r="AI489" s="507"/>
      <c r="AJ489" s="524"/>
      <c r="AK489" s="524"/>
      <c r="AL489" s="78"/>
      <c r="AM489" s="78"/>
      <c r="AN489" s="139"/>
      <c r="AO489" s="139"/>
      <c r="AP489" s="139"/>
      <c r="AQ489" s="139"/>
      <c r="AR489" s="139"/>
      <c r="AS489" s="139"/>
      <c r="AT489" s="139"/>
      <c r="AU489" s="78"/>
      <c r="AV489" s="98"/>
      <c r="AW489" s="98"/>
      <c r="AX489" s="98"/>
      <c r="AY489" s="98"/>
      <c r="AZ489" s="524"/>
      <c r="BA489" s="524"/>
      <c r="BB489" s="530"/>
      <c r="BC489" s="524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2:85" x14ac:dyDescent="0.3"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10"/>
      <c r="AE490" s="10"/>
      <c r="AF490" s="507"/>
      <c r="AG490" s="526"/>
      <c r="AH490" s="507"/>
      <c r="AI490" s="507"/>
      <c r="AJ490" s="524"/>
      <c r="AK490" s="524"/>
      <c r="AL490" s="78"/>
      <c r="AM490" s="78"/>
      <c r="AN490" s="139"/>
      <c r="AO490" s="139"/>
      <c r="AP490" s="139"/>
      <c r="AQ490" s="139"/>
      <c r="AR490" s="139"/>
      <c r="AS490" s="139"/>
      <c r="AT490" s="139"/>
      <c r="AU490" s="78"/>
      <c r="AV490" s="98"/>
      <c r="AW490" s="98"/>
      <c r="AX490" s="98"/>
      <c r="AY490" s="98"/>
      <c r="AZ490" s="524"/>
      <c r="BA490" s="524"/>
      <c r="BB490" s="530"/>
      <c r="BC490" s="524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2:85" x14ac:dyDescent="0.3"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10"/>
      <c r="AE491" s="10"/>
      <c r="AF491" s="507"/>
      <c r="AG491" s="528"/>
      <c r="AH491" s="507"/>
      <c r="AI491" s="507"/>
      <c r="AJ491" s="524"/>
      <c r="AK491" s="524"/>
      <c r="AL491" s="78"/>
      <c r="AM491" s="78"/>
      <c r="AN491" s="139"/>
      <c r="AO491" s="139"/>
      <c r="AP491" s="139"/>
      <c r="AQ491" s="139"/>
      <c r="AR491" s="139"/>
      <c r="AS491" s="139"/>
      <c r="AT491" s="139"/>
      <c r="AU491" s="78"/>
      <c r="AV491" s="98"/>
      <c r="AW491" s="98"/>
      <c r="AX491" s="98"/>
      <c r="AY491" s="98"/>
      <c r="AZ491" s="524"/>
      <c r="BA491" s="524"/>
      <c r="BB491" s="530"/>
      <c r="BC491" s="524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2:85" x14ac:dyDescent="0.3"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10"/>
      <c r="AE492" s="10"/>
      <c r="AF492" s="507"/>
      <c r="AG492" s="507"/>
      <c r="AH492" s="507"/>
      <c r="AI492" s="507"/>
      <c r="AJ492" s="524"/>
      <c r="AK492" s="524"/>
      <c r="AL492" s="78"/>
      <c r="AM492" s="78"/>
      <c r="AN492" s="139"/>
      <c r="AO492" s="139"/>
      <c r="AP492" s="139"/>
      <c r="AQ492" s="139"/>
      <c r="AR492" s="139"/>
      <c r="AS492" s="139"/>
      <c r="AT492" s="139"/>
      <c r="AU492" s="78"/>
      <c r="AV492" s="98"/>
      <c r="AW492" s="98"/>
      <c r="AX492" s="98"/>
      <c r="AY492" s="98"/>
      <c r="AZ492" s="524"/>
      <c r="BA492" s="524"/>
      <c r="BB492" s="530"/>
      <c r="BC492" s="524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2:85" x14ac:dyDescent="0.3"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10"/>
      <c r="AE493" s="10"/>
      <c r="AF493" s="507"/>
      <c r="AG493" s="507"/>
      <c r="AH493" s="507"/>
      <c r="AI493" s="507"/>
      <c r="AJ493" s="524"/>
      <c r="AK493" s="524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78"/>
      <c r="AW493" s="78"/>
      <c r="AX493" s="78"/>
      <c r="AY493" s="78"/>
      <c r="AZ493" s="524"/>
      <c r="BA493" s="530"/>
      <c r="BB493" s="530"/>
      <c r="BC493" s="524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2:85" x14ac:dyDescent="0.3">
      <c r="AD494" s="10"/>
      <c r="AE494" s="10"/>
      <c r="AF494" s="507"/>
      <c r="AG494" s="507"/>
      <c r="AH494" s="507"/>
      <c r="AI494" s="507"/>
      <c r="AJ494" s="524"/>
      <c r="AK494" s="524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78"/>
      <c r="AW494" s="78"/>
      <c r="AX494" s="78"/>
      <c r="AY494" s="78"/>
      <c r="AZ494" s="524"/>
      <c r="BA494" s="530"/>
      <c r="BB494" s="530"/>
      <c r="BC494" s="524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2:85" ht="15" thickBot="1" x14ac:dyDescent="0.35">
      <c r="B495" s="500"/>
      <c r="C495" s="500"/>
      <c r="D495" s="500"/>
      <c r="E495" s="500"/>
      <c r="F495" s="500"/>
      <c r="G495" s="500"/>
      <c r="H495" s="500"/>
      <c r="I495" s="500"/>
      <c r="J495" s="500"/>
      <c r="K495" s="500"/>
      <c r="L495" s="500"/>
      <c r="M495" s="500"/>
      <c r="N495" s="500"/>
      <c r="O495" s="500"/>
      <c r="P495" s="500"/>
      <c r="Q495" s="500"/>
      <c r="R495" s="500"/>
      <c r="S495" s="500"/>
      <c r="T495" s="500"/>
      <c r="U495" s="500"/>
      <c r="V495" s="500"/>
      <c r="AD495" s="10"/>
      <c r="AE495" s="10"/>
      <c r="AF495" s="507"/>
      <c r="AG495" s="507"/>
      <c r="AH495" s="507"/>
      <c r="AI495" s="507"/>
      <c r="AJ495" s="524"/>
      <c r="AK495" s="524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78"/>
      <c r="AW495" s="78"/>
      <c r="AX495" s="78"/>
      <c r="AY495" s="78"/>
      <c r="AZ495" s="524"/>
      <c r="BA495" s="530"/>
      <c r="BB495" s="530"/>
      <c r="BC495" s="524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2:85" x14ac:dyDescent="0.3">
      <c r="B496" s="500"/>
      <c r="C496" s="510"/>
      <c r="D496" s="357"/>
      <c r="E496" s="357"/>
      <c r="F496" s="357"/>
      <c r="G496" s="357"/>
      <c r="H496" s="357"/>
      <c r="I496" s="357"/>
      <c r="J496" s="357"/>
      <c r="K496" s="357"/>
      <c r="L496" s="357"/>
      <c r="M496" s="357"/>
      <c r="N496" s="357"/>
      <c r="O496" s="357"/>
      <c r="P496" s="511"/>
      <c r="V496" s="500"/>
      <c r="AD496" s="10"/>
      <c r="AE496" s="10"/>
      <c r="AF496" s="507"/>
      <c r="AG496" s="507"/>
      <c r="AH496" s="507"/>
      <c r="AI496" s="507"/>
      <c r="AJ496" s="524"/>
      <c r="AK496" s="524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78"/>
      <c r="AW496" s="78"/>
      <c r="AX496" s="78"/>
      <c r="AY496" s="78"/>
      <c r="AZ496" s="524"/>
      <c r="BA496" s="530"/>
      <c r="BB496" s="530"/>
      <c r="BC496" s="524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2:79" x14ac:dyDescent="0.3">
      <c r="B497" s="500"/>
      <c r="C497" s="512"/>
      <c r="D497" s="502" t="s">
        <v>149</v>
      </c>
      <c r="E497" s="387"/>
      <c r="F497" s="387"/>
      <c r="G497" s="387"/>
      <c r="H497" s="621" t="s">
        <v>20</v>
      </c>
      <c r="I497" s="621"/>
      <c r="J497" s="621"/>
      <c r="K497" s="387"/>
      <c r="L497" s="387"/>
      <c r="M497" s="387"/>
      <c r="N497" s="387"/>
      <c r="O497" s="387"/>
      <c r="P497" s="513"/>
      <c r="V497" s="500"/>
      <c r="AD497" s="10"/>
      <c r="AE497" s="10"/>
      <c r="AF497" s="507"/>
      <c r="AG497" s="507"/>
      <c r="AH497" s="507"/>
      <c r="AI497" s="507"/>
      <c r="AJ497" s="524"/>
      <c r="AK497" s="524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78"/>
      <c r="AW497" s="78"/>
      <c r="AX497" s="78"/>
      <c r="AY497" s="78"/>
      <c r="AZ497" s="524"/>
      <c r="BA497" s="530"/>
      <c r="BB497" s="530"/>
      <c r="BC497" s="524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2:79" x14ac:dyDescent="0.3">
      <c r="B498" s="500"/>
      <c r="C498" s="512"/>
      <c r="D498" s="514" t="s">
        <v>150</v>
      </c>
      <c r="E498" s="387"/>
      <c r="F498" s="387"/>
      <c r="G498" s="387"/>
      <c r="H498" s="515" t="s">
        <v>147</v>
      </c>
      <c r="I498" s="502"/>
      <c r="J498" s="516" t="s">
        <v>148</v>
      </c>
      <c r="K498" s="502"/>
      <c r="L498" s="502"/>
      <c r="M498" s="502"/>
      <c r="N498" s="502"/>
      <c r="O498" s="517" t="s">
        <v>3</v>
      </c>
      <c r="P498" s="513"/>
      <c r="V498" s="500"/>
      <c r="AD498" s="10"/>
      <c r="AE498" s="10"/>
      <c r="AF498" s="507"/>
      <c r="AG498" s="507"/>
      <c r="AH498" s="507"/>
      <c r="AI498" s="507"/>
      <c r="AJ498" s="524"/>
      <c r="AK498" s="524"/>
      <c r="AL498" s="529"/>
      <c r="AM498" s="529"/>
      <c r="AN498" s="529"/>
      <c r="AO498" s="529"/>
      <c r="AP498" s="529"/>
      <c r="AQ498" s="529"/>
      <c r="AR498" s="529"/>
      <c r="AS498" s="529"/>
      <c r="AT498" s="529"/>
      <c r="AU498" s="529"/>
      <c r="AV498" s="524"/>
      <c r="AW498" s="524"/>
      <c r="AX498" s="524"/>
      <c r="AY498" s="524"/>
      <c r="AZ498" s="524"/>
      <c r="BA498" s="530"/>
      <c r="BB498" s="530"/>
      <c r="BC498" s="524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2:79" x14ac:dyDescent="0.3">
      <c r="B499" s="500"/>
      <c r="C499" s="512"/>
      <c r="D499" s="503" t="s">
        <v>146</v>
      </c>
      <c r="E499" s="15"/>
      <c r="F499" s="15"/>
      <c r="G499" s="15"/>
      <c r="H499" s="518">
        <f>SUM(D133:D139)</f>
        <v>471981</v>
      </c>
      <c r="I499" s="15"/>
      <c r="J499" s="16">
        <f>+H499/7</f>
        <v>67425.857142857145</v>
      </c>
      <c r="K499" s="15"/>
      <c r="L499" s="15"/>
      <c r="M499" s="15"/>
      <c r="N499" s="15"/>
      <c r="O499" s="15"/>
      <c r="P499" s="513"/>
      <c r="V499" s="500"/>
      <c r="AD499" s="10"/>
      <c r="AE499" s="10"/>
      <c r="AF499" s="507"/>
      <c r="AG499" s="507"/>
      <c r="AH499" s="507"/>
      <c r="AI499" s="507"/>
      <c r="AJ499" s="524"/>
      <c r="AK499" s="524"/>
      <c r="AL499" s="529"/>
      <c r="AM499" s="529"/>
      <c r="AN499" s="529"/>
      <c r="AO499" s="529"/>
      <c r="AP499" s="529"/>
      <c r="AQ499" s="529"/>
      <c r="AR499" s="529"/>
      <c r="AS499" s="529"/>
      <c r="AT499" s="529"/>
      <c r="AU499" s="529"/>
      <c r="AV499" s="529"/>
      <c r="AW499" s="529"/>
      <c r="AX499" s="529"/>
      <c r="AY499" s="529"/>
      <c r="AZ499" s="524"/>
      <c r="BA499" s="524"/>
      <c r="BB499" s="530"/>
      <c r="BC499" s="524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2:79" x14ac:dyDescent="0.3">
      <c r="B500" s="500"/>
      <c r="C500" s="512"/>
      <c r="D500" s="503" t="s">
        <v>145</v>
      </c>
      <c r="E500" s="15"/>
      <c r="F500" s="15"/>
      <c r="G500" s="15"/>
      <c r="H500" s="16">
        <f>SUM(D140:D146)</f>
        <v>427527</v>
      </c>
      <c r="I500" s="15"/>
      <c r="J500" s="16">
        <f>+H500/7</f>
        <v>61075.285714285717</v>
      </c>
      <c r="K500" s="15"/>
      <c r="L500" s="15"/>
      <c r="M500" s="15"/>
      <c r="N500" s="15"/>
      <c r="O500" s="15"/>
      <c r="P500" s="513"/>
      <c r="V500" s="500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78"/>
      <c r="AU500" s="98"/>
      <c r="AV500" s="140"/>
      <c r="AW500" s="140"/>
      <c r="AX500" s="140"/>
      <c r="AY500" s="140"/>
      <c r="AZ500" s="98"/>
      <c r="BA500" s="98"/>
      <c r="BB500" s="98"/>
      <c r="BC500" s="98"/>
    </row>
    <row r="501" spans="2:79" x14ac:dyDescent="0.3">
      <c r="B501" s="506"/>
      <c r="C501" s="512"/>
      <c r="D501" s="503" t="s">
        <v>144</v>
      </c>
      <c r="E501" s="15"/>
      <c r="F501" s="15"/>
      <c r="G501" s="15"/>
      <c r="H501" s="16">
        <f>SUM(D147:D153)</f>
        <v>383516</v>
      </c>
      <c r="I501" s="15"/>
      <c r="J501" s="16">
        <f>+H501/7</f>
        <v>54788</v>
      </c>
      <c r="K501" s="15"/>
      <c r="L501" s="15"/>
      <c r="M501" s="15"/>
      <c r="N501" s="15"/>
      <c r="O501" s="518">
        <f>+H499-H501</f>
        <v>88465</v>
      </c>
      <c r="P501" s="513"/>
      <c r="V501" s="500"/>
      <c r="AA501">
        <f>+O501/7</f>
        <v>12637.857142857143</v>
      </c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78"/>
      <c r="AW501" s="78"/>
      <c r="AX501" s="78"/>
      <c r="AY501" s="78"/>
      <c r="AZ501" s="98"/>
      <c r="BA501" s="141"/>
      <c r="BB501" s="98"/>
      <c r="BC501" s="98"/>
    </row>
    <row r="502" spans="2:79" x14ac:dyDescent="0.3">
      <c r="B502" s="507"/>
      <c r="C502" s="512"/>
      <c r="D502" s="5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60">
        <f>+O501/H499</f>
        <v>0.18743339244588236</v>
      </c>
      <c r="P502" s="513"/>
      <c r="V502" s="500"/>
      <c r="X502" s="61"/>
      <c r="Y502" s="61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78">
        <v>480454</v>
      </c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</row>
    <row r="503" spans="2:79" ht="15" thickBot="1" x14ac:dyDescent="0.35">
      <c r="B503" s="507"/>
      <c r="C503" s="520"/>
      <c r="D503" s="521"/>
      <c r="E503" s="521"/>
      <c r="F503" s="521"/>
      <c r="G503" s="521"/>
      <c r="H503" s="521"/>
      <c r="I503" s="521"/>
      <c r="J503" s="522"/>
      <c r="K503" s="521"/>
      <c r="L503" s="521"/>
      <c r="M503" s="521"/>
      <c r="N503" s="521"/>
      <c r="O503" s="521"/>
      <c r="P503" s="523"/>
      <c r="V503" s="500"/>
      <c r="X503" s="61"/>
      <c r="Y503" s="61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140">
        <f>+N201</f>
        <v>290088</v>
      </c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</row>
    <row r="504" spans="2:79" x14ac:dyDescent="0.3">
      <c r="B504" s="507"/>
      <c r="C504" s="500"/>
      <c r="D504" s="508"/>
      <c r="E504" s="500"/>
      <c r="F504" s="500"/>
      <c r="G504" s="500"/>
      <c r="H504" s="509"/>
      <c r="I504" s="500"/>
      <c r="J504" s="500"/>
      <c r="K504" s="500"/>
      <c r="L504" s="500"/>
      <c r="M504" s="500"/>
      <c r="N504" s="500"/>
      <c r="O504" s="500"/>
      <c r="P504" s="500"/>
      <c r="Q504" s="500"/>
      <c r="R504" s="500"/>
      <c r="S504" s="500"/>
      <c r="T504" s="500"/>
      <c r="U504" s="500"/>
      <c r="V504" s="500"/>
      <c r="X504" s="61"/>
      <c r="Y504" s="61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  <c r="AN504" s="98"/>
      <c r="AO504" s="98"/>
      <c r="AP504" s="140">
        <f>+AP502-AP503</f>
        <v>190366</v>
      </c>
      <c r="AQ504" s="98"/>
      <c r="AR504" s="98"/>
    </row>
    <row r="505" spans="2:79" x14ac:dyDescent="0.3">
      <c r="B505" s="1"/>
      <c r="D505" s="55"/>
      <c r="X505" s="61"/>
      <c r="Y505" s="61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  <c r="AN505" s="98"/>
      <c r="AO505" s="98"/>
      <c r="AP505" s="84">
        <f>+AP504/AP502</f>
        <v>0.3962210742339537</v>
      </c>
      <c r="AQ505" s="98"/>
      <c r="AR505" s="98"/>
    </row>
    <row r="506" spans="2:79" x14ac:dyDescent="0.3">
      <c r="B506" s="55"/>
      <c r="D506" s="55"/>
      <c r="J506" s="56">
        <f>+J499-J501</f>
        <v>12637.857142857145</v>
      </c>
      <c r="X506" s="61"/>
      <c r="Y506" s="61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  <c r="AN506" s="98"/>
      <c r="AO506" s="98"/>
      <c r="AP506" s="98"/>
      <c r="AQ506" s="98"/>
      <c r="AR506" s="98"/>
    </row>
    <row r="507" spans="2:79" x14ac:dyDescent="0.3">
      <c r="B507" s="57"/>
      <c r="D507" s="55"/>
      <c r="X507" s="61"/>
      <c r="Y507" s="61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</row>
    <row r="508" spans="2:79" x14ac:dyDescent="0.3">
      <c r="B508" s="1"/>
      <c r="D508" s="55"/>
      <c r="X508" s="61"/>
      <c r="Y508" s="61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</row>
    <row r="509" spans="2:79" x14ac:dyDescent="0.3">
      <c r="B509" s="1"/>
      <c r="D509" s="55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</row>
    <row r="510" spans="2:79" x14ac:dyDescent="0.3">
      <c r="B510" s="1"/>
      <c r="D510" s="55"/>
      <c r="AT510" s="500"/>
      <c r="AU510" s="500"/>
      <c r="AV510" s="500"/>
      <c r="AW510" s="500"/>
      <c r="AX510" s="500"/>
      <c r="AY510" s="500"/>
      <c r="AZ510" s="500"/>
      <c r="BA510" s="500"/>
      <c r="BB510" s="500"/>
      <c r="BC510" s="500"/>
      <c r="BD510" s="500"/>
      <c r="BE510" s="500"/>
      <c r="BF510" s="500"/>
      <c r="BG510" s="500"/>
      <c r="BH510" s="500"/>
      <c r="BI510" s="500"/>
    </row>
    <row r="511" spans="2:79" ht="15.6" x14ac:dyDescent="0.3">
      <c r="B511" s="1"/>
      <c r="D511" s="55"/>
      <c r="AT511" s="500"/>
      <c r="AU511" s="533"/>
      <c r="AV511" s="534"/>
      <c r="AW511" s="534"/>
      <c r="AX511" s="534"/>
      <c r="AY511" s="534"/>
      <c r="AZ511" s="534"/>
      <c r="BA511" s="534"/>
      <c r="BB511" s="534"/>
      <c r="BC511" s="534"/>
      <c r="BD511" s="534"/>
      <c r="BE511" s="534" t="s">
        <v>156</v>
      </c>
      <c r="BF511" s="534"/>
      <c r="BG511" s="534" t="s">
        <v>2</v>
      </c>
      <c r="BH511" s="533"/>
      <c r="BI511" s="500"/>
    </row>
    <row r="512" spans="2:79" ht="16.2" thickBot="1" x14ac:dyDescent="0.35">
      <c r="B512" s="57" t="e">
        <f>+B511/B510</f>
        <v>#DIV/0!</v>
      </c>
      <c r="D512" s="55"/>
      <c r="AT512" s="500"/>
      <c r="AU512" s="533"/>
      <c r="AV512" s="627" t="s">
        <v>155</v>
      </c>
      <c r="AW512" s="627"/>
      <c r="AX512" s="627"/>
      <c r="AY512" s="534"/>
      <c r="AZ512" s="534"/>
      <c r="BA512" s="535" t="s">
        <v>20</v>
      </c>
      <c r="BB512" s="534"/>
      <c r="BC512" s="535" t="s">
        <v>3</v>
      </c>
      <c r="BD512" s="534"/>
      <c r="BE512" s="535" t="s">
        <v>65</v>
      </c>
      <c r="BF512" s="534"/>
      <c r="BG512" s="535" t="s">
        <v>65</v>
      </c>
      <c r="BH512" s="533"/>
      <c r="BI512" s="500"/>
    </row>
    <row r="513" spans="2:61" ht="21" x14ac:dyDescent="0.4">
      <c r="B513" s="1"/>
      <c r="D513" s="55"/>
      <c r="AT513" s="500"/>
      <c r="AU513" s="533"/>
      <c r="AV513" s="536" t="s">
        <v>143</v>
      </c>
      <c r="AW513" s="533"/>
      <c r="AX513" s="537"/>
      <c r="AY513" s="533"/>
      <c r="AZ513" s="533"/>
      <c r="BA513" s="538">
        <f>+N143</f>
        <v>1970617</v>
      </c>
      <c r="BB513" s="537"/>
      <c r="BC513" s="537"/>
      <c r="BD513" s="537"/>
      <c r="BE513" s="537"/>
      <c r="BF513" s="537"/>
      <c r="BG513" s="537"/>
      <c r="BH513" s="533"/>
      <c r="BI513" s="500"/>
    </row>
    <row r="514" spans="2:61" ht="21" x14ac:dyDescent="0.4">
      <c r="B514" s="1"/>
      <c r="D514" s="55"/>
      <c r="AT514" s="500"/>
      <c r="AU514" s="533"/>
      <c r="AV514" s="536" t="s">
        <v>151</v>
      </c>
      <c r="AW514" s="533"/>
      <c r="AX514" s="537"/>
      <c r="AY514" s="533"/>
      <c r="AZ514" s="533"/>
      <c r="BA514" s="538">
        <f>+N174</f>
        <v>1493931</v>
      </c>
      <c r="BB514" s="537"/>
      <c r="BC514" s="538">
        <f>+BA514-BA513</f>
        <v>-476686</v>
      </c>
      <c r="BD514" s="537"/>
      <c r="BE514" s="539">
        <f>+BC514/BA513</f>
        <v>-0.24189682723735764</v>
      </c>
      <c r="BF514" s="537"/>
      <c r="BG514" s="537"/>
      <c r="BH514" s="533"/>
      <c r="BI514" s="500"/>
    </row>
    <row r="515" spans="2:61" ht="21" x14ac:dyDescent="0.4">
      <c r="B515" s="1">
        <f>+B511*50</f>
        <v>0</v>
      </c>
      <c r="D515" s="55"/>
      <c r="AT515" s="500"/>
      <c r="AU515" s="533"/>
      <c r="AV515" s="536" t="s">
        <v>152</v>
      </c>
      <c r="AW515" s="533"/>
      <c r="AX515" s="537"/>
      <c r="AY515" s="533"/>
      <c r="AZ515" s="533"/>
      <c r="BA515" s="538">
        <f>+N204</f>
        <v>1202331</v>
      </c>
      <c r="BB515" s="537"/>
      <c r="BC515" s="538">
        <f>+BA515-BA514</f>
        <v>-291600</v>
      </c>
      <c r="BD515" s="537"/>
      <c r="BE515" s="539">
        <f>+BC515/BA514</f>
        <v>-0.19518973767864781</v>
      </c>
      <c r="BF515" s="537"/>
      <c r="BG515" s="537"/>
      <c r="BH515" s="533"/>
      <c r="BI515" s="500"/>
    </row>
    <row r="516" spans="2:61" ht="21" x14ac:dyDescent="0.4">
      <c r="B516" s="1"/>
      <c r="D516" s="55"/>
      <c r="AT516" s="500"/>
      <c r="AU516" s="533"/>
      <c r="AV516" s="536" t="s">
        <v>153</v>
      </c>
      <c r="AW516" s="533"/>
      <c r="AX516" s="537"/>
      <c r="AY516" s="533"/>
      <c r="AZ516" s="540" t="s">
        <v>26</v>
      </c>
      <c r="BA516" s="538">
        <f>+N218</f>
        <v>371489</v>
      </c>
      <c r="BB516" s="537"/>
      <c r="BC516" s="538">
        <f>+BA516-BA515</f>
        <v>-830842</v>
      </c>
      <c r="BD516" s="537"/>
      <c r="BE516" s="539">
        <f>+BC516/BA515</f>
        <v>-0.69102601529861574</v>
      </c>
      <c r="BF516" s="537"/>
      <c r="BG516" s="539">
        <f>+(BA516-BA513)/BA513</f>
        <v>-0.81148594577231392</v>
      </c>
      <c r="BH516" s="533"/>
      <c r="BI516" s="500"/>
    </row>
    <row r="517" spans="2:61" x14ac:dyDescent="0.3">
      <c r="B517" s="1"/>
      <c r="D517" s="55"/>
      <c r="AT517" s="500"/>
      <c r="AU517" s="533"/>
      <c r="AV517" s="533"/>
      <c r="AW517" s="533"/>
      <c r="AX517" s="533"/>
      <c r="AY517" s="533"/>
      <c r="AZ517" s="533"/>
      <c r="BA517" s="533"/>
      <c r="BB517" s="533"/>
      <c r="BC517" s="533"/>
      <c r="BD517" s="533"/>
      <c r="BE517" s="533"/>
      <c r="BF517" s="533"/>
      <c r="BG517" s="533"/>
      <c r="BH517" s="533"/>
      <c r="BI517" s="500"/>
    </row>
    <row r="518" spans="2:61" ht="16.2" x14ac:dyDescent="0.3">
      <c r="B518" s="1"/>
      <c r="D518" s="55"/>
      <c r="AT518" s="500"/>
      <c r="AU518" s="533"/>
      <c r="AV518" s="533"/>
      <c r="AW518" s="533"/>
      <c r="AX518" s="541" t="s">
        <v>26</v>
      </c>
      <c r="AY518" s="533"/>
      <c r="AZ518" s="542" t="s">
        <v>154</v>
      </c>
      <c r="BA518" s="533"/>
      <c r="BB518" s="533"/>
      <c r="BC518" s="533"/>
      <c r="BD518" s="533"/>
      <c r="BE518" s="533"/>
      <c r="BF518" s="533"/>
      <c r="BG518" s="533"/>
      <c r="BH518" s="533"/>
      <c r="BI518" s="500"/>
    </row>
    <row r="519" spans="2:61" x14ac:dyDescent="0.3">
      <c r="B519" s="1"/>
      <c r="D519" s="55"/>
      <c r="AT519" s="500"/>
      <c r="AU519" s="533"/>
      <c r="AV519" s="533"/>
      <c r="AW519" s="533"/>
      <c r="AX519" s="533"/>
      <c r="AY519" s="533"/>
      <c r="AZ519" s="533"/>
      <c r="BA519" s="533"/>
      <c r="BB519" s="533"/>
      <c r="BC519" s="533"/>
      <c r="BD519" s="533"/>
      <c r="BE519" s="533"/>
      <c r="BF519" s="533"/>
      <c r="BG519" s="533"/>
      <c r="BH519" s="533"/>
      <c r="BI519" s="500"/>
    </row>
    <row r="520" spans="2:61" x14ac:dyDescent="0.3">
      <c r="B520" s="1"/>
      <c r="D520" s="55"/>
      <c r="AT520" s="532"/>
      <c r="AU520" s="532"/>
      <c r="AV520" s="532"/>
      <c r="AW520" s="532"/>
      <c r="AX520" s="532"/>
      <c r="AY520" s="532"/>
      <c r="AZ520" s="532"/>
      <c r="BA520" s="532"/>
      <c r="BB520" s="532"/>
      <c r="BC520" s="532"/>
      <c r="BD520" s="532"/>
      <c r="BE520" s="532"/>
      <c r="BF520" s="532"/>
      <c r="BG520" s="532"/>
      <c r="BH520" s="532"/>
      <c r="BI520" s="532"/>
    </row>
    <row r="521" spans="2:61" x14ac:dyDescent="0.3">
      <c r="B521" s="1"/>
      <c r="D521" s="55"/>
    </row>
    <row r="522" spans="2:61" x14ac:dyDescent="0.3">
      <c r="B522" s="1"/>
      <c r="D522" s="55"/>
      <c r="AS522" s="61"/>
      <c r="AT522" s="500"/>
      <c r="AU522" s="500"/>
      <c r="AV522" s="500"/>
      <c r="AW522" s="500"/>
      <c r="AX522" s="500"/>
      <c r="AY522" s="500"/>
      <c r="AZ522" s="500"/>
      <c r="BA522" s="500"/>
      <c r="BB522" s="500"/>
      <c r="BC522" s="500"/>
      <c r="BD522" s="500"/>
      <c r="BE522" s="500"/>
      <c r="BF522" s="500"/>
      <c r="BG522" s="500"/>
      <c r="BH522" s="500"/>
      <c r="BI522" s="500"/>
    </row>
    <row r="523" spans="2:61" x14ac:dyDescent="0.3">
      <c r="B523" s="1"/>
      <c r="D523" s="55"/>
      <c r="AT523" s="500"/>
      <c r="AU523" s="550"/>
      <c r="AV523" s="550"/>
      <c r="AW523" s="550"/>
      <c r="AX523" s="550"/>
      <c r="AY523" s="550"/>
      <c r="AZ523" s="550"/>
      <c r="BA523" s="550"/>
      <c r="BB523" s="550"/>
      <c r="BC523" s="550"/>
      <c r="BD523" s="550"/>
      <c r="BE523" s="550"/>
      <c r="BF523" s="550"/>
      <c r="BG523" s="550"/>
      <c r="BH523" s="550"/>
      <c r="BI523" s="500"/>
    </row>
    <row r="524" spans="2:61" ht="15" thickBot="1" x14ac:dyDescent="0.35">
      <c r="B524" s="1"/>
      <c r="D524" s="55"/>
      <c r="AT524" s="500"/>
      <c r="AU524" s="550"/>
      <c r="AV524" s="623" t="s">
        <v>160</v>
      </c>
      <c r="AW524" s="623"/>
      <c r="AX524" s="623"/>
      <c r="AY524" s="551"/>
      <c r="AZ524" s="551"/>
      <c r="BA524" s="552" t="s">
        <v>23</v>
      </c>
      <c r="BB524" s="553"/>
      <c r="BC524" s="552" t="s">
        <v>3</v>
      </c>
      <c r="BD524" s="553"/>
      <c r="BE524" s="552" t="s">
        <v>20</v>
      </c>
      <c r="BF524" s="553"/>
      <c r="BG524" s="552" t="s">
        <v>21</v>
      </c>
      <c r="BH524" s="550"/>
      <c r="BI524" s="500"/>
    </row>
    <row r="525" spans="2:61" x14ac:dyDescent="0.3">
      <c r="B525" s="1"/>
      <c r="AT525" s="500"/>
      <c r="AU525" s="550"/>
      <c r="AV525" s="551" t="s">
        <v>143</v>
      </c>
      <c r="AW525" s="551"/>
      <c r="AX525" s="551"/>
      <c r="AY525" s="551"/>
      <c r="AZ525" s="551"/>
      <c r="BA525" s="554">
        <f>+BK275</f>
        <v>13351981</v>
      </c>
      <c r="BB525" s="551"/>
      <c r="BC525" s="551"/>
      <c r="BD525" s="551"/>
      <c r="BE525" s="555">
        <f>+N143</f>
        <v>1970617</v>
      </c>
      <c r="BF525" s="551"/>
      <c r="BG525" s="556">
        <f>+BE525/BA525</f>
        <v>0.14758985951223269</v>
      </c>
      <c r="BH525" s="550"/>
      <c r="BI525" s="500"/>
    </row>
    <row r="526" spans="2:61" x14ac:dyDescent="0.3">
      <c r="B526" s="1"/>
      <c r="AT526" s="500"/>
      <c r="AU526" s="550"/>
      <c r="AV526" s="551"/>
      <c r="AW526" s="551"/>
      <c r="AX526" s="551"/>
      <c r="AY526" s="551"/>
      <c r="AZ526" s="551"/>
      <c r="BA526" s="554"/>
      <c r="BB526" s="551"/>
      <c r="BC526" s="551"/>
      <c r="BD526" s="551"/>
      <c r="BE526" s="551"/>
      <c r="BF526" s="551"/>
      <c r="BG526" s="556"/>
      <c r="BH526" s="550"/>
      <c r="BI526" s="500"/>
    </row>
    <row r="527" spans="2:61" x14ac:dyDescent="0.3">
      <c r="B527" s="1"/>
      <c r="AT527" s="500"/>
      <c r="AU527" s="550"/>
      <c r="AV527" s="551" t="s">
        <v>159</v>
      </c>
      <c r="AW527" s="551"/>
      <c r="AX527" s="551"/>
      <c r="AY527" s="551"/>
      <c r="AZ527" s="551"/>
      <c r="BA527" s="554">
        <v>52440389</v>
      </c>
      <c r="BB527" s="551"/>
      <c r="BC527" s="556">
        <f>+(BA527-BA525)/BA525</f>
        <v>2.9275362210296736</v>
      </c>
      <c r="BD527" s="551"/>
      <c r="BE527" s="555">
        <f>+N273</f>
        <v>1462688</v>
      </c>
      <c r="BF527" s="551"/>
      <c r="BG527" s="556">
        <f>+BE527/BA527</f>
        <v>2.7892394162064665E-2</v>
      </c>
      <c r="BH527" s="550"/>
      <c r="BI527" s="500"/>
    </row>
    <row r="528" spans="2:61" x14ac:dyDescent="0.3">
      <c r="B528" s="1"/>
      <c r="AT528" s="500"/>
      <c r="AU528" s="550"/>
      <c r="AV528" s="551"/>
      <c r="AW528" s="551"/>
      <c r="AX528" s="551"/>
      <c r="AY528" s="551"/>
      <c r="AZ528" s="551"/>
      <c r="BA528" s="554"/>
      <c r="BB528" s="551"/>
      <c r="BC528" s="551"/>
      <c r="BD528" s="551"/>
      <c r="BE528" s="551"/>
      <c r="BF528" s="551"/>
      <c r="BG528" s="551"/>
      <c r="BH528" s="550"/>
      <c r="BI528" s="500"/>
    </row>
    <row r="529" spans="2:68" x14ac:dyDescent="0.3">
      <c r="B529" s="1"/>
      <c r="AT529" s="500"/>
      <c r="AU529" s="550"/>
      <c r="AV529" s="624" t="s">
        <v>105</v>
      </c>
      <c r="AW529" s="624"/>
      <c r="AX529" s="624"/>
      <c r="AY529" s="624"/>
      <c r="AZ529" s="551"/>
      <c r="BA529" s="555">
        <f>+BA527-BA525</f>
        <v>39088408</v>
      </c>
      <c r="BB529" s="551"/>
      <c r="BC529" s="551"/>
      <c r="BD529" s="551"/>
      <c r="BE529" s="555">
        <f>+BE527-BE525</f>
        <v>-507929</v>
      </c>
      <c r="BF529" s="551"/>
      <c r="BG529" s="558"/>
      <c r="BH529" s="550"/>
      <c r="BI529" s="500"/>
    </row>
    <row r="530" spans="2:68" x14ac:dyDescent="0.3">
      <c r="B530" s="1"/>
      <c r="AT530" s="500"/>
      <c r="AU530" s="550"/>
      <c r="AV530" s="550"/>
      <c r="AW530" s="550"/>
      <c r="AX530" s="550"/>
      <c r="AY530" s="550"/>
      <c r="AZ530" s="550"/>
      <c r="BA530" s="550"/>
      <c r="BB530" s="550"/>
      <c r="BC530" s="550"/>
      <c r="BD530" s="550"/>
      <c r="BE530" s="550"/>
      <c r="BF530" s="550"/>
      <c r="BG530" s="550"/>
      <c r="BH530" s="550"/>
      <c r="BI530" s="500"/>
    </row>
    <row r="531" spans="2:68" x14ac:dyDescent="0.3">
      <c r="B531" s="1"/>
      <c r="AT531" s="500"/>
      <c r="AU531" s="500"/>
      <c r="AV531" s="500"/>
      <c r="AW531" s="500"/>
      <c r="AX531" s="500"/>
      <c r="AY531" s="500"/>
      <c r="AZ531" s="500"/>
      <c r="BA531" s="500"/>
      <c r="BB531" s="500"/>
      <c r="BC531" s="500"/>
      <c r="BD531" s="500"/>
      <c r="BE531" s="557"/>
      <c r="BF531" s="500"/>
      <c r="BG531" s="507"/>
      <c r="BH531" s="500"/>
      <c r="BI531" s="500"/>
    </row>
    <row r="532" spans="2:68" x14ac:dyDescent="0.3">
      <c r="B532" s="1"/>
    </row>
    <row r="533" spans="2:68" x14ac:dyDescent="0.3">
      <c r="B533" s="1"/>
    </row>
    <row r="534" spans="2:68" x14ac:dyDescent="0.3">
      <c r="B534" s="1"/>
      <c r="H534" s="1">
        <v>4000000</v>
      </c>
      <c r="AR534" s="500"/>
      <c r="AS534" s="500"/>
      <c r="AT534" s="500"/>
      <c r="AU534" s="500"/>
      <c r="AV534" s="500"/>
      <c r="AW534" s="500"/>
      <c r="AX534" s="500"/>
      <c r="AY534" s="500"/>
      <c r="AZ534" s="500"/>
      <c r="BA534" s="500"/>
      <c r="BB534" s="500"/>
      <c r="BC534" s="500"/>
      <c r="BD534" s="500"/>
      <c r="BE534" s="500"/>
      <c r="BF534" s="500"/>
      <c r="BG534" s="500"/>
      <c r="BH534" s="500"/>
      <c r="BI534" s="500"/>
    </row>
    <row r="535" spans="2:68" ht="15.6" x14ac:dyDescent="0.3">
      <c r="B535" s="1"/>
      <c r="H535" s="1"/>
      <c r="AR535" s="500"/>
      <c r="AS535" s="630" t="s">
        <v>171</v>
      </c>
      <c r="AT535" s="630"/>
      <c r="AU535" s="630"/>
      <c r="AV535" s="630"/>
      <c r="AW535" s="630"/>
      <c r="AX535" s="630"/>
      <c r="AY535" s="630"/>
      <c r="AZ535" s="630"/>
      <c r="BA535" s="630"/>
      <c r="BB535" s="630"/>
      <c r="BC535" s="630"/>
      <c r="BD535" s="630"/>
      <c r="BE535" s="630"/>
      <c r="BF535" s="630"/>
      <c r="BG535" s="630"/>
      <c r="BH535" s="630"/>
      <c r="BI535" s="500"/>
    </row>
    <row r="536" spans="2:68" x14ac:dyDescent="0.3">
      <c r="H536" s="1">
        <f>+H534/7</f>
        <v>571428.57142857148</v>
      </c>
      <c r="AR536" s="500"/>
      <c r="AS536" s="533"/>
      <c r="AT536" s="561"/>
      <c r="AU536" s="561"/>
      <c r="AV536" s="561"/>
      <c r="AW536" s="561"/>
      <c r="AX536" s="561"/>
      <c r="AY536" s="561"/>
      <c r="AZ536" s="561"/>
      <c r="BA536" s="561"/>
      <c r="BB536" s="561"/>
      <c r="BC536" s="561"/>
      <c r="BD536" s="561"/>
      <c r="BE536" s="625" t="s">
        <v>167</v>
      </c>
      <c r="BF536" s="561"/>
      <c r="BG536" s="589" t="s">
        <v>168</v>
      </c>
      <c r="BH536" s="533"/>
      <c r="BI536" s="500"/>
    </row>
    <row r="537" spans="2:68" x14ac:dyDescent="0.3">
      <c r="AR537" s="500"/>
      <c r="AS537" s="533"/>
      <c r="AT537" s="580" t="s">
        <v>19</v>
      </c>
      <c r="AU537" s="580"/>
      <c r="AV537" s="580"/>
      <c r="AW537" s="580"/>
      <c r="AX537" s="580"/>
      <c r="AY537" s="580"/>
      <c r="AZ537" s="561"/>
      <c r="BA537" s="560" t="s">
        <v>20</v>
      </c>
      <c r="BB537" s="561"/>
      <c r="BC537" s="560" t="s">
        <v>166</v>
      </c>
      <c r="BD537" s="561"/>
      <c r="BE537" s="626"/>
      <c r="BF537" s="561"/>
      <c r="BG537" s="587"/>
      <c r="BH537" s="533"/>
      <c r="BI537" s="500"/>
    </row>
    <row r="538" spans="2:68" x14ac:dyDescent="0.3">
      <c r="H538" t="s">
        <v>169</v>
      </c>
      <c r="J538">
        <v>28</v>
      </c>
      <c r="N538" s="1">
        <f>+H536*J538</f>
        <v>16000000.000000002</v>
      </c>
      <c r="AR538" s="500"/>
      <c r="AS538" s="533"/>
      <c r="AT538" s="578" t="s">
        <v>162</v>
      </c>
      <c r="AU538" s="578"/>
      <c r="AV538" s="578"/>
      <c r="AW538" s="578"/>
      <c r="AX538" s="578"/>
      <c r="AY538" s="561"/>
      <c r="AZ538" s="561"/>
      <c r="BA538" s="562">
        <f>+H174</f>
        <v>6826001</v>
      </c>
      <c r="BB538" s="561"/>
      <c r="BC538" s="561">
        <v>10</v>
      </c>
      <c r="BD538" s="561"/>
      <c r="BE538" s="563">
        <f>+BA538*BC538</f>
        <v>68260010</v>
      </c>
      <c r="BF538" s="561"/>
      <c r="BG538" s="561"/>
      <c r="BH538" s="533"/>
      <c r="BI538" s="500"/>
      <c r="BP538" s="56">
        <f>+BE538-BA538</f>
        <v>61434009</v>
      </c>
    </row>
    <row r="539" spans="2:68" x14ac:dyDescent="0.3">
      <c r="D539" s="56">
        <f>+N538+N539</f>
        <v>33714285.714285716</v>
      </c>
      <c r="H539" t="s">
        <v>170</v>
      </c>
      <c r="J539">
        <v>31</v>
      </c>
      <c r="N539" s="1">
        <f>+J539*H$536</f>
        <v>17714285.714285716</v>
      </c>
      <c r="AR539" s="500"/>
      <c r="AS539" s="533"/>
      <c r="AT539" s="578" t="s">
        <v>172</v>
      </c>
      <c r="AU539" s="578"/>
      <c r="AV539" s="578"/>
      <c r="AW539" s="578"/>
      <c r="AX539" s="578"/>
      <c r="AY539" s="561"/>
      <c r="AZ539" s="561"/>
      <c r="BA539" s="562">
        <f>+BA551-BA538</f>
        <v>3109228</v>
      </c>
      <c r="BB539" s="561"/>
      <c r="BC539" s="561">
        <v>5</v>
      </c>
      <c r="BD539" s="561"/>
      <c r="BE539" s="563">
        <f>+BA539*BC539</f>
        <v>15546140</v>
      </c>
      <c r="BF539" s="561"/>
      <c r="BG539" s="561"/>
      <c r="BH539" s="533"/>
      <c r="BI539" s="500"/>
      <c r="BP539" s="56">
        <f>+BE539-BA539</f>
        <v>12436912</v>
      </c>
    </row>
    <row r="540" spans="2:68" x14ac:dyDescent="0.3">
      <c r="D540" s="56">
        <f>+D539+N540</f>
        <v>50857142.857142866</v>
      </c>
      <c r="H540" t="s">
        <v>138</v>
      </c>
      <c r="J540">
        <v>30</v>
      </c>
      <c r="N540" s="1">
        <f>+J540*H$536</f>
        <v>17142857.142857146</v>
      </c>
      <c r="AR540" s="500"/>
      <c r="AS540" s="533"/>
      <c r="AT540" s="578" t="s">
        <v>163</v>
      </c>
      <c r="AU540" s="578"/>
      <c r="AV540" s="578"/>
      <c r="AW540" s="578"/>
      <c r="AX540" s="578"/>
      <c r="AY540" s="578"/>
      <c r="AZ540" s="578"/>
      <c r="BA540" s="562">
        <f>+BA553-BA551</f>
        <v>16784558</v>
      </c>
      <c r="BB540" s="561"/>
      <c r="BC540" s="561">
        <v>1</v>
      </c>
      <c r="BD540" s="561"/>
      <c r="BE540" s="563">
        <f>+BC540*BA540</f>
        <v>16784558</v>
      </c>
      <c r="BF540" s="561"/>
      <c r="BG540" s="561"/>
      <c r="BH540" s="533"/>
      <c r="BI540" s="500"/>
      <c r="BP540" s="56">
        <f>+BE540-BA540</f>
        <v>0</v>
      </c>
    </row>
    <row r="541" spans="2:68" x14ac:dyDescent="0.3">
      <c r="D541" s="56">
        <f>+D540+N541</f>
        <v>68571428.571428582</v>
      </c>
      <c r="H541" t="s">
        <v>139</v>
      </c>
      <c r="J541">
        <v>31</v>
      </c>
      <c r="N541" s="1">
        <f>+J541*H$536</f>
        <v>17714285.714285716</v>
      </c>
      <c r="AR541" s="500"/>
      <c r="AS541" s="533"/>
      <c r="AT541" s="569" t="s">
        <v>184</v>
      </c>
      <c r="AU541" s="561"/>
      <c r="AV541" s="561"/>
      <c r="AW541" s="561"/>
      <c r="AX541" s="561"/>
      <c r="AY541" s="561"/>
      <c r="AZ541" s="561"/>
      <c r="BA541" s="562">
        <f>SUM(D328:D386)</f>
        <v>4197929</v>
      </c>
      <c r="BB541" s="561"/>
      <c r="BC541" s="561">
        <v>1</v>
      </c>
      <c r="BD541" s="561"/>
      <c r="BE541" s="563">
        <f>+BC541*BA541</f>
        <v>4197929</v>
      </c>
      <c r="BF541" s="561"/>
      <c r="BG541" s="561"/>
      <c r="BH541" s="533"/>
      <c r="BI541" s="500"/>
      <c r="BP541" s="56">
        <f>+BE541-BA541</f>
        <v>0</v>
      </c>
    </row>
    <row r="542" spans="2:68" x14ac:dyDescent="0.3">
      <c r="D542" s="56"/>
      <c r="N542" s="1"/>
      <c r="AR542" s="500"/>
      <c r="AS542" s="533"/>
      <c r="AT542" s="569" t="s">
        <v>189</v>
      </c>
      <c r="AU542" s="561"/>
      <c r="AV542" s="561"/>
      <c r="AW542" s="561"/>
      <c r="AX542" s="561"/>
      <c r="AY542" s="561"/>
      <c r="AZ542" s="561"/>
      <c r="BA542" s="562">
        <f>SUM(D387:D439)</f>
        <v>2595996</v>
      </c>
      <c r="BB542" s="561"/>
      <c r="BC542" s="561">
        <v>1</v>
      </c>
      <c r="BD542" s="561"/>
      <c r="BE542" s="563">
        <f>+BC542*BA542</f>
        <v>2595996</v>
      </c>
      <c r="BF542" s="561"/>
      <c r="BG542" s="561"/>
      <c r="BH542" s="533"/>
      <c r="BI542" s="500"/>
      <c r="BP542" s="56"/>
    </row>
    <row r="543" spans="2:68" x14ac:dyDescent="0.3">
      <c r="AR543" s="500"/>
      <c r="AS543" s="533"/>
      <c r="AT543" s="585" t="s">
        <v>165</v>
      </c>
      <c r="AU543" s="585"/>
      <c r="AV543" s="585"/>
      <c r="AW543" s="585"/>
      <c r="AX543" s="585"/>
      <c r="AY543" s="585"/>
      <c r="AZ543" s="585"/>
      <c r="BA543" s="561"/>
      <c r="BB543" s="561"/>
      <c r="BC543" s="561"/>
      <c r="BD543" s="561"/>
      <c r="BE543" s="563"/>
      <c r="BF543" s="561"/>
      <c r="BG543" s="561"/>
      <c r="BH543" s="533"/>
      <c r="BI543" s="500"/>
      <c r="BP543" s="56">
        <f>+BA541-BA542</f>
        <v>1601933</v>
      </c>
    </row>
    <row r="544" spans="2:68" ht="15" thickBot="1" x14ac:dyDescent="0.35">
      <c r="D544" s="56">
        <f>+BE544+D541</f>
        <v>175956061.5714286</v>
      </c>
      <c r="H544" s="59">
        <f>+D544/320000000</f>
        <v>0.54986269241071439</v>
      </c>
      <c r="AR544" s="500"/>
      <c r="AS544" s="533"/>
      <c r="AT544" s="561"/>
      <c r="AU544" s="561"/>
      <c r="AV544" s="561"/>
      <c r="AW544" s="561"/>
      <c r="AX544" s="561"/>
      <c r="AY544" s="561"/>
      <c r="AZ544" s="561"/>
      <c r="BA544" s="564">
        <f>SUM(BA538:BA542)</f>
        <v>33513712</v>
      </c>
      <c r="BB544" s="561"/>
      <c r="BC544" s="561"/>
      <c r="BD544" s="561"/>
      <c r="BE544" s="564">
        <f>SUM(BE538:BE543)</f>
        <v>107384633</v>
      </c>
      <c r="BF544" s="561"/>
      <c r="BG544" s="565">
        <f>+BE544/320000000</f>
        <v>0.33557697812499998</v>
      </c>
      <c r="BH544" s="533"/>
      <c r="BI544" s="500"/>
      <c r="BP544" s="59">
        <f>+BP543/BA541</f>
        <v>0.38160078457734753</v>
      </c>
    </row>
    <row r="545" spans="4:75" ht="15" thickTop="1" x14ac:dyDescent="0.3">
      <c r="D545" s="56"/>
      <c r="H545" s="59"/>
      <c r="AR545" s="500"/>
      <c r="AS545" s="533"/>
      <c r="AT545" s="575" t="s">
        <v>186</v>
      </c>
      <c r="AU545" s="561"/>
      <c r="AV545" s="561"/>
      <c r="AW545" s="561"/>
      <c r="AX545" s="561"/>
      <c r="AY545" s="561"/>
      <c r="AZ545" s="561"/>
      <c r="BA545" s="484">
        <f>+BY564</f>
        <v>0.39159638554216869</v>
      </c>
      <c r="BB545" s="561"/>
      <c r="BC545" s="561"/>
      <c r="BD545" s="561"/>
      <c r="BE545" s="574"/>
      <c r="BF545" s="561"/>
      <c r="BG545" s="484"/>
      <c r="BH545" s="533"/>
      <c r="BI545" s="500"/>
      <c r="BP545" s="59"/>
    </row>
    <row r="546" spans="4:75" x14ac:dyDescent="0.3">
      <c r="D546" s="56"/>
      <c r="H546" s="59"/>
      <c r="AR546" s="500"/>
      <c r="AS546" s="533"/>
      <c r="AT546" s="575" t="s">
        <v>188</v>
      </c>
      <c r="AU546" s="561"/>
      <c r="AV546" s="561"/>
      <c r="AW546" s="561"/>
      <c r="AX546" s="561"/>
      <c r="AY546" s="561"/>
      <c r="AZ546" s="561"/>
      <c r="BA546" s="576">
        <f>+BA544*BA545</f>
        <v>13123848.485301206</v>
      </c>
      <c r="BB546" s="561"/>
      <c r="BC546" s="561"/>
      <c r="BD546" s="561"/>
      <c r="BE546" s="574"/>
      <c r="BF546" s="561"/>
      <c r="BG546" s="484"/>
      <c r="BH546" s="533"/>
      <c r="BI546" s="500"/>
      <c r="BP546" s="59"/>
    </row>
    <row r="547" spans="4:75" ht="15" thickBot="1" x14ac:dyDescent="0.35">
      <c r="D547" s="56"/>
      <c r="H547" s="59"/>
      <c r="AR547" s="500"/>
      <c r="AS547" s="533"/>
      <c r="AT547" s="575" t="s">
        <v>187</v>
      </c>
      <c r="AU547" s="561"/>
      <c r="AV547" s="561"/>
      <c r="AW547" s="561"/>
      <c r="AX547" s="561"/>
      <c r="AY547" s="561"/>
      <c r="AZ547" s="561"/>
      <c r="BA547" s="564">
        <f>+BA544-BA546</f>
        <v>20389863.514698796</v>
      </c>
      <c r="BB547" s="561"/>
      <c r="BC547" s="561"/>
      <c r="BD547" s="561"/>
      <c r="BE547" s="574"/>
      <c r="BF547" s="561"/>
      <c r="BG547" s="484"/>
      <c r="BH547" s="533"/>
      <c r="BI547" s="500"/>
      <c r="BP547" s="59"/>
    </row>
    <row r="548" spans="4:75" ht="15" thickTop="1" x14ac:dyDescent="0.3">
      <c r="AR548" s="500"/>
      <c r="AS548" s="533"/>
      <c r="AT548" s="561"/>
      <c r="AU548" s="561"/>
      <c r="AV548" s="561"/>
      <c r="AW548" s="561"/>
      <c r="AX548" s="561"/>
      <c r="AY548" s="561"/>
      <c r="AZ548" s="561"/>
      <c r="BA548" s="561"/>
      <c r="BB548" s="561"/>
      <c r="BC548" s="561"/>
      <c r="BD548" s="561"/>
      <c r="BE548" s="561"/>
      <c r="BF548" s="561"/>
      <c r="BG548" s="561"/>
      <c r="BH548" s="533"/>
      <c r="BI548" s="500"/>
    </row>
    <row r="549" spans="4:75" x14ac:dyDescent="0.3">
      <c r="AR549" s="500"/>
      <c r="AS549" s="500"/>
      <c r="AT549" s="500"/>
      <c r="AU549" s="500"/>
      <c r="AV549" s="500"/>
      <c r="AW549" s="500"/>
      <c r="AX549" s="500"/>
      <c r="AY549" s="500"/>
      <c r="AZ549" s="500"/>
      <c r="BA549" s="500"/>
      <c r="BB549" s="500"/>
      <c r="BC549" s="500"/>
      <c r="BD549" s="500"/>
      <c r="BE549" s="500"/>
      <c r="BF549" s="500"/>
      <c r="BG549" s="500"/>
      <c r="BH549" s="500"/>
      <c r="BI549" s="500"/>
    </row>
    <row r="551" spans="4:75" x14ac:dyDescent="0.3">
      <c r="AV551" t="s">
        <v>153</v>
      </c>
      <c r="BA551" s="56">
        <f>+H235</f>
        <v>9935229</v>
      </c>
    </row>
    <row r="553" spans="4:75" x14ac:dyDescent="0.3">
      <c r="AV553" t="s">
        <v>164</v>
      </c>
      <c r="BA553" s="56">
        <f>+H327</f>
        <v>26719787</v>
      </c>
    </row>
    <row r="554" spans="4:75" x14ac:dyDescent="0.3">
      <c r="BA554" s="56"/>
    </row>
    <row r="555" spans="4:75" x14ac:dyDescent="0.3">
      <c r="AR555" s="500"/>
      <c r="AS555" s="500"/>
      <c r="AT555" s="500"/>
      <c r="AU555" s="500"/>
      <c r="AV555" s="500"/>
      <c r="AW555" s="500"/>
      <c r="AX555" s="500"/>
      <c r="AY555" s="500"/>
      <c r="AZ555" s="500"/>
      <c r="BA555" s="557"/>
      <c r="BB555" s="500"/>
      <c r="BC555" s="500"/>
      <c r="BD555" s="500"/>
      <c r="BE555" s="500"/>
      <c r="BF555" s="500"/>
      <c r="BG555" s="500"/>
      <c r="BH555" s="500"/>
      <c r="BI555" s="500"/>
      <c r="BJ555" s="500"/>
      <c r="BK555" s="500"/>
      <c r="BL555" s="500"/>
      <c r="BM555" s="500"/>
      <c r="BN555" s="500"/>
      <c r="BO555" s="500"/>
      <c r="BP555" s="500"/>
      <c r="BQ555" s="500"/>
      <c r="BR555" s="500"/>
      <c r="BS555" s="500"/>
      <c r="BT555" s="500"/>
      <c r="BU555" s="500"/>
      <c r="BV555" s="500"/>
      <c r="BW555" s="500"/>
    </row>
    <row r="556" spans="4:75" ht="14.4" customHeight="1" x14ac:dyDescent="0.3">
      <c r="AR556" s="500"/>
      <c r="AS556" s="533"/>
      <c r="AT556" s="580" t="s">
        <v>177</v>
      </c>
      <c r="AU556" s="580"/>
      <c r="AV556" s="580"/>
      <c r="AW556" s="580"/>
      <c r="AX556" s="580"/>
      <c r="AY556" s="580"/>
      <c r="AZ556" s="580"/>
      <c r="BA556" s="580"/>
      <c r="BB556" s="580"/>
      <c r="BC556" s="580"/>
      <c r="BD556" s="580"/>
      <c r="BE556" s="580"/>
      <c r="BF556" s="580"/>
      <c r="BG556" s="580"/>
      <c r="BH556" s="580"/>
      <c r="BI556" s="580"/>
      <c r="BJ556" s="580"/>
      <c r="BK556" s="580"/>
      <c r="BL556" s="580"/>
      <c r="BM556" s="580"/>
      <c r="BN556" s="580"/>
      <c r="BO556" s="580"/>
      <c r="BP556" s="580"/>
      <c r="BQ556" s="580"/>
      <c r="BR556" s="580"/>
      <c r="BS556" s="580"/>
      <c r="BT556" s="580"/>
      <c r="BU556" s="580"/>
      <c r="BV556" s="580"/>
      <c r="BW556" s="500"/>
    </row>
    <row r="557" spans="4:75" ht="14.4" customHeight="1" x14ac:dyDescent="0.3">
      <c r="AR557" s="500"/>
      <c r="AS557" s="533"/>
      <c r="AT557" s="533"/>
      <c r="AU557" s="533"/>
      <c r="AV557" s="533"/>
      <c r="AW557" s="533"/>
      <c r="AX557" s="533"/>
      <c r="AY557" s="533"/>
      <c r="AZ557" s="533"/>
      <c r="BA557" s="579" t="s">
        <v>173</v>
      </c>
      <c r="BB557" s="579"/>
      <c r="BC557" s="579"/>
      <c r="BD557" s="579"/>
      <c r="BE557" s="579"/>
      <c r="BF557" s="561"/>
      <c r="BG557" s="580" t="s">
        <v>181</v>
      </c>
      <c r="BH557" s="580"/>
      <c r="BI557" s="580"/>
      <c r="BJ557" s="580"/>
      <c r="BK557" s="580"/>
      <c r="BL557" s="580"/>
      <c r="BM557" s="580"/>
      <c r="BN557" s="580"/>
      <c r="BO557" s="580"/>
      <c r="BP557" s="580"/>
      <c r="BQ557" s="533"/>
      <c r="BR557" s="586" t="s">
        <v>177</v>
      </c>
      <c r="BS557" s="586"/>
      <c r="BT557" s="586"/>
      <c r="BU557" s="586"/>
      <c r="BV557" s="586"/>
      <c r="BW557" s="500"/>
    </row>
    <row r="558" spans="4:75" x14ac:dyDescent="0.3">
      <c r="AR558" s="500"/>
      <c r="AS558" s="533"/>
      <c r="AT558" s="533"/>
      <c r="AU558" s="533"/>
      <c r="AV558" s="533"/>
      <c r="AW558" s="533"/>
      <c r="AX558" s="533"/>
      <c r="AY558" s="533"/>
      <c r="AZ558" s="533"/>
      <c r="BA558" s="570" t="s">
        <v>178</v>
      </c>
      <c r="BB558" s="571"/>
      <c r="BC558" s="572" t="s">
        <v>183</v>
      </c>
      <c r="BD558" s="571"/>
      <c r="BE558" s="572" t="s">
        <v>179</v>
      </c>
      <c r="BF558" s="561"/>
      <c r="BG558" s="570"/>
      <c r="BH558" s="571"/>
      <c r="BI558" s="583"/>
      <c r="BJ558" s="583"/>
      <c r="BK558" s="583"/>
      <c r="BL558" s="583"/>
      <c r="BM558" s="583"/>
      <c r="BN558" s="583"/>
      <c r="BO558" s="473"/>
      <c r="BP558" s="572"/>
      <c r="BQ558" s="533"/>
      <c r="BR558" s="587"/>
      <c r="BS558" s="587"/>
      <c r="BT558" s="587"/>
      <c r="BU558" s="587"/>
      <c r="BV558" s="587"/>
      <c r="BW558" s="500"/>
    </row>
    <row r="559" spans="4:75" x14ac:dyDescent="0.3">
      <c r="AR559" s="500"/>
      <c r="AS559" s="533"/>
      <c r="AT559" s="533"/>
      <c r="AU559" s="533"/>
      <c r="AV559" s="533"/>
      <c r="AW559" s="533"/>
      <c r="AX559" s="533"/>
      <c r="AY559" s="533"/>
      <c r="AZ559" s="533"/>
      <c r="BA559" s="568" t="s">
        <v>174</v>
      </c>
      <c r="BB559" s="566"/>
      <c r="BC559" s="568" t="s">
        <v>176</v>
      </c>
      <c r="BD559" s="566"/>
      <c r="BE559" s="568" t="s">
        <v>175</v>
      </c>
      <c r="BF559" s="561"/>
      <c r="BG559" s="567" t="s">
        <v>181</v>
      </c>
      <c r="BH559" s="561"/>
      <c r="BI559" s="581" t="s">
        <v>185</v>
      </c>
      <c r="BJ559" s="581"/>
      <c r="BK559" s="581"/>
      <c r="BL559" s="581"/>
      <c r="BM559" s="581"/>
      <c r="BN559" s="581"/>
      <c r="BO559" s="561"/>
      <c r="BP559" s="568" t="s">
        <v>182</v>
      </c>
      <c r="BQ559" s="533"/>
      <c r="BR559" s="588" t="s">
        <v>180</v>
      </c>
      <c r="BS559" s="588"/>
      <c r="BT559" s="588"/>
      <c r="BU559" s="588"/>
      <c r="BV559" s="588"/>
      <c r="BW559" s="500"/>
    </row>
    <row r="560" spans="4:75" x14ac:dyDescent="0.3">
      <c r="AR560" s="500"/>
      <c r="AS560" s="533"/>
      <c r="AT560" s="578" t="s">
        <v>162</v>
      </c>
      <c r="AU560" s="578"/>
      <c r="AV560" s="578"/>
      <c r="AW560" s="578"/>
      <c r="AX560" s="578"/>
      <c r="AY560" s="561"/>
      <c r="AZ560" s="561"/>
      <c r="BA560" s="562">
        <f>+BA538</f>
        <v>6826001</v>
      </c>
      <c r="BB560" s="561"/>
      <c r="BC560" s="562">
        <f>+BE560-BA560</f>
        <v>61434009</v>
      </c>
      <c r="BD560" s="561"/>
      <c r="BE560" s="562">
        <f>+BE538</f>
        <v>68260010</v>
      </c>
      <c r="BF560" s="533"/>
      <c r="BG560" s="563">
        <v>0</v>
      </c>
      <c r="BH560" s="563"/>
      <c r="BI560" s="563"/>
      <c r="BJ560" s="563"/>
      <c r="BK560" s="563"/>
      <c r="BL560" s="563"/>
      <c r="BM560" s="563"/>
      <c r="BN560" s="563">
        <f>+BG560</f>
        <v>0</v>
      </c>
      <c r="BO560" s="563"/>
      <c r="BP560" s="563">
        <f>+BN560*0.5</f>
        <v>0</v>
      </c>
      <c r="BQ560" s="561"/>
      <c r="BR560" s="584">
        <f>+BE560+BP560</f>
        <v>68260010</v>
      </c>
      <c r="BS560" s="585"/>
      <c r="BT560" s="585"/>
      <c r="BU560" s="585"/>
      <c r="BV560" s="585"/>
      <c r="BW560" s="500"/>
    </row>
    <row r="561" spans="42:90" x14ac:dyDescent="0.3">
      <c r="AR561" s="500"/>
      <c r="AS561" s="533"/>
      <c r="AT561" s="578" t="s">
        <v>172</v>
      </c>
      <c r="AU561" s="578"/>
      <c r="AV561" s="578"/>
      <c r="AW561" s="578"/>
      <c r="AX561" s="578"/>
      <c r="AY561" s="561"/>
      <c r="AZ561" s="561"/>
      <c r="BA561" s="562">
        <f>+BA560+BA539</f>
        <v>9935229</v>
      </c>
      <c r="BB561" s="561"/>
      <c r="BC561" s="562">
        <f>+BE561-BA561</f>
        <v>73870921</v>
      </c>
      <c r="BD561" s="561"/>
      <c r="BE561" s="562">
        <f>+BE560+BE539</f>
        <v>83806150</v>
      </c>
      <c r="BF561" s="533"/>
      <c r="BG561" s="563">
        <v>0</v>
      </c>
      <c r="BH561" s="563"/>
      <c r="BI561" s="563"/>
      <c r="BJ561" s="563"/>
      <c r="BK561" s="563"/>
      <c r="BL561" s="563"/>
      <c r="BM561" s="563"/>
      <c r="BN561" s="563">
        <f>+BN560+BG561</f>
        <v>0</v>
      </c>
      <c r="BO561" s="563"/>
      <c r="BP561" s="563">
        <f>+BN561*0.5</f>
        <v>0</v>
      </c>
      <c r="BQ561" s="561"/>
      <c r="BR561" s="584">
        <f>+BE561+BP561</f>
        <v>83806150</v>
      </c>
      <c r="BS561" s="585"/>
      <c r="BT561" s="585"/>
      <c r="BU561" s="585"/>
      <c r="BV561" s="585"/>
      <c r="BW561" s="500"/>
    </row>
    <row r="562" spans="42:90" x14ac:dyDescent="0.3">
      <c r="AR562" s="500"/>
      <c r="AS562" s="533"/>
      <c r="AT562" s="578" t="s">
        <v>163</v>
      </c>
      <c r="AU562" s="578"/>
      <c r="AV562" s="578"/>
      <c r="AW562" s="578"/>
      <c r="AX562" s="578"/>
      <c r="AY562" s="578"/>
      <c r="AZ562" s="578"/>
      <c r="BA562" s="562">
        <f>+BA561+BA540</f>
        <v>26719787</v>
      </c>
      <c r="BB562" s="561"/>
      <c r="BC562" s="562">
        <f>+BE562-BA562</f>
        <v>73870921</v>
      </c>
      <c r="BD562" s="561"/>
      <c r="BE562" s="562">
        <f>+BE561+BE540</f>
        <v>100590708</v>
      </c>
      <c r="BF562" s="533"/>
      <c r="BG562" s="563">
        <f>13400000+5660000</f>
        <v>19060000</v>
      </c>
      <c r="BH562" s="563"/>
      <c r="BI562" s="582"/>
      <c r="BJ562" s="582"/>
      <c r="BK562" s="582"/>
      <c r="BL562" s="582"/>
      <c r="BM562" s="582"/>
      <c r="BN562" s="582"/>
      <c r="BO562" s="563"/>
      <c r="BP562" s="563">
        <f>+BG562</f>
        <v>19060000</v>
      </c>
      <c r="BQ562" s="561"/>
      <c r="BR562" s="584">
        <f>+BE562+BP562</f>
        <v>119650708</v>
      </c>
      <c r="BS562" s="585"/>
      <c r="BT562" s="585"/>
      <c r="BU562" s="585"/>
      <c r="BV562" s="585"/>
      <c r="BW562" s="500"/>
    </row>
    <row r="563" spans="42:90" x14ac:dyDescent="0.3">
      <c r="AR563" s="500"/>
      <c r="AS563" s="533"/>
      <c r="AT563" s="569" t="s">
        <v>184</v>
      </c>
      <c r="AU563" s="561"/>
      <c r="AV563" s="561"/>
      <c r="AW563" s="561"/>
      <c r="AX563" s="561"/>
      <c r="AY563" s="561"/>
      <c r="AZ563" s="561"/>
      <c r="BA563" s="562">
        <f>+BA562+BA541</f>
        <v>30917716</v>
      </c>
      <c r="BB563" s="561"/>
      <c r="BC563" s="562">
        <f>+BE563-BA563</f>
        <v>73870921</v>
      </c>
      <c r="BD563" s="561"/>
      <c r="BE563" s="562">
        <f>+BE562+BE541</f>
        <v>104788637</v>
      </c>
      <c r="BF563" s="533"/>
      <c r="BG563" s="563">
        <f>53420000-BG562</f>
        <v>34360000</v>
      </c>
      <c r="BH563" s="563"/>
      <c r="BI563" s="582"/>
      <c r="BJ563" s="582"/>
      <c r="BK563" s="582"/>
      <c r="BL563" s="582"/>
      <c r="BM563" s="582"/>
      <c r="BN563" s="582"/>
      <c r="BO563" s="563"/>
      <c r="BP563" s="563">
        <f>+BP562+BG563</f>
        <v>53420000</v>
      </c>
      <c r="BQ563" s="561"/>
      <c r="BR563" s="584">
        <f>+BE563+BP563</f>
        <v>158208637</v>
      </c>
      <c r="BS563" s="585"/>
      <c r="BT563" s="585"/>
      <c r="BU563" s="585"/>
      <c r="BV563" s="585"/>
      <c r="BW563" s="500"/>
    </row>
    <row r="564" spans="42:90" x14ac:dyDescent="0.3">
      <c r="AR564" s="500"/>
      <c r="AS564" s="533"/>
      <c r="AT564" s="569" t="s">
        <v>189</v>
      </c>
      <c r="AU564" s="561"/>
      <c r="AV564" s="561"/>
      <c r="AW564" s="561"/>
      <c r="AX564" s="561"/>
      <c r="AY564" s="561"/>
      <c r="AZ564" s="561"/>
      <c r="BA564" s="562">
        <f>+BA547</f>
        <v>20389863.514698796</v>
      </c>
      <c r="BB564" s="561"/>
      <c r="BC564" s="562">
        <f>+BE564-BA564</f>
        <v>73870921</v>
      </c>
      <c r="BD564" s="561"/>
      <c r="BE564" s="562">
        <f>+BE563+BE542-BA546</f>
        <v>94260784.514698789</v>
      </c>
      <c r="BF564" s="533"/>
      <c r="BG564" s="563">
        <f>130010000-BP563</f>
        <v>76590000</v>
      </c>
      <c r="BH564" s="563"/>
      <c r="BI564" s="582"/>
      <c r="BJ564" s="582"/>
      <c r="BK564" s="582"/>
      <c r="BL564" s="582"/>
      <c r="BM564" s="582"/>
      <c r="BN564" s="582"/>
      <c r="BO564" s="563"/>
      <c r="BP564" s="563">
        <f>+BP563+BG564</f>
        <v>130010000</v>
      </c>
      <c r="BQ564" s="561"/>
      <c r="BR564" s="584">
        <f>+BE564+BP564</f>
        <v>224270784.5146988</v>
      </c>
      <c r="BS564" s="585"/>
      <c r="BT564" s="585"/>
      <c r="BU564" s="585"/>
      <c r="BV564" s="585"/>
      <c r="BW564" s="500"/>
      <c r="BY564" s="59">
        <f>+BP564/CL564</f>
        <v>0.39159638554216869</v>
      </c>
      <c r="CL564" s="1">
        <v>332000000</v>
      </c>
    </row>
    <row r="565" spans="42:90" x14ac:dyDescent="0.3">
      <c r="AR565" s="500"/>
      <c r="AS565" s="500"/>
      <c r="AT565" s="500"/>
      <c r="AU565" s="500"/>
      <c r="AV565" s="500"/>
      <c r="AW565" s="500"/>
      <c r="AX565" s="500"/>
      <c r="AY565" s="500"/>
      <c r="AZ565" s="500"/>
      <c r="BA565" s="500"/>
      <c r="BB565" s="500"/>
      <c r="BC565" s="500"/>
      <c r="BD565" s="500"/>
      <c r="BE565" s="500"/>
      <c r="BF565" s="500"/>
      <c r="BG565" s="500"/>
      <c r="BH565" s="500"/>
      <c r="BI565" s="500"/>
      <c r="BJ565" s="500"/>
      <c r="BK565" s="500"/>
      <c r="BL565" s="500"/>
      <c r="BM565" s="500"/>
      <c r="BN565" s="500"/>
      <c r="BO565" s="500"/>
      <c r="BP565" s="500"/>
      <c r="BQ565" s="500"/>
      <c r="BR565" s="500"/>
      <c r="BS565" s="500"/>
      <c r="BT565" s="500"/>
      <c r="BU565" s="500"/>
      <c r="BV565" s="500"/>
      <c r="BW565" s="500"/>
      <c r="CL565" s="59">
        <f>+BR564/CL564</f>
        <v>0.6755144111888518</v>
      </c>
    </row>
    <row r="567" spans="42:90" x14ac:dyDescent="0.3">
      <c r="BA567" s="56">
        <f>+BR564+BA546</f>
        <v>237394633</v>
      </c>
      <c r="BC567" s="59">
        <f>+BA567/CL564</f>
        <v>0.71504407530120484</v>
      </c>
      <c r="BE567" s="56"/>
      <c r="CL567" s="56">
        <f>+CL564-BR564</f>
        <v>107729215.4853012</v>
      </c>
    </row>
    <row r="570" spans="42:90" x14ac:dyDescent="0.3">
      <c r="CL570" s="59">
        <f>+BP564/CL564</f>
        <v>0.39159638554216869</v>
      </c>
    </row>
    <row r="572" spans="42:90" x14ac:dyDescent="0.3">
      <c r="BE572" s="500"/>
      <c r="BF572" s="500"/>
      <c r="BG572" s="500"/>
      <c r="BH572" s="500"/>
      <c r="BI572" s="500"/>
      <c r="BJ572" s="500"/>
      <c r="BK572" s="500"/>
      <c r="BL572" s="500"/>
      <c r="BM572" s="500"/>
      <c r="BN572" s="500"/>
      <c r="BO572" s="500"/>
      <c r="BP572" s="500"/>
      <c r="BQ572" s="500"/>
      <c r="BR572" s="500"/>
      <c r="BS572" s="500"/>
      <c r="BT572" s="500"/>
      <c r="BU572" s="500"/>
      <c r="BV572" s="500"/>
      <c r="BW572" s="500"/>
      <c r="BX572" s="500"/>
      <c r="BY572" s="500"/>
    </row>
    <row r="573" spans="42:90" x14ac:dyDescent="0.3">
      <c r="BE573" s="500"/>
      <c r="BF573" s="500"/>
      <c r="BG573" s="500"/>
      <c r="BH573" s="500"/>
      <c r="BI573" s="500"/>
      <c r="BJ573" s="500"/>
      <c r="BK573" s="500"/>
      <c r="BL573" s="500"/>
      <c r="BM573" s="500"/>
      <c r="BN573" s="500"/>
      <c r="BO573" s="500"/>
      <c r="BP573" s="500"/>
      <c r="BQ573" s="500"/>
      <c r="BR573" s="500"/>
      <c r="BS573" s="500"/>
      <c r="BT573" s="500"/>
      <c r="BU573" s="500"/>
      <c r="BV573" s="500"/>
      <c r="BW573" s="500"/>
      <c r="BX573" s="500"/>
      <c r="BY573" s="500"/>
    </row>
    <row r="574" spans="42:90" x14ac:dyDescent="0.3">
      <c r="AP574" s="1">
        <v>1500000</v>
      </c>
      <c r="BE574" s="500"/>
      <c r="BF574" s="500"/>
      <c r="BG574" s="500"/>
      <c r="BH574" s="500"/>
      <c r="BI574" s="500"/>
      <c r="BJ574" s="500"/>
      <c r="BK574" s="500"/>
      <c r="BL574" s="500"/>
      <c r="BM574" s="500"/>
      <c r="BN574" s="500"/>
      <c r="BO574" s="500"/>
      <c r="BP574" s="500"/>
      <c r="BQ574" s="500"/>
      <c r="BR574" s="500"/>
      <c r="BS574" s="500"/>
      <c r="BT574" s="500"/>
      <c r="BU574" s="500"/>
      <c r="BV574" s="500"/>
      <c r="BW574" s="500"/>
      <c r="BX574" s="500"/>
      <c r="BY574" s="500"/>
    </row>
    <row r="575" spans="42:90" x14ac:dyDescent="0.3">
      <c r="AP575">
        <v>7</v>
      </c>
      <c r="BE575" s="500"/>
      <c r="BY575" s="500"/>
    </row>
    <row r="576" spans="42:90" x14ac:dyDescent="0.3">
      <c r="AP576" s="1">
        <f>+AP574*AP575</f>
        <v>10500000</v>
      </c>
      <c r="BE576" s="500"/>
      <c r="BY576" s="500"/>
    </row>
    <row r="577" spans="57:77" x14ac:dyDescent="0.3">
      <c r="BE577" s="500"/>
      <c r="BY577" s="500"/>
    </row>
    <row r="578" spans="57:77" x14ac:dyDescent="0.3">
      <c r="BE578" s="500"/>
      <c r="BY578" s="500"/>
    </row>
    <row r="579" spans="57:77" x14ac:dyDescent="0.3">
      <c r="BE579" s="500"/>
      <c r="BY579" s="500"/>
    </row>
    <row r="580" spans="57:77" x14ac:dyDescent="0.3">
      <c r="BE580" s="500"/>
      <c r="BY580" s="500"/>
    </row>
    <row r="581" spans="57:77" x14ac:dyDescent="0.3">
      <c r="BE581" s="500"/>
      <c r="BY581" s="500"/>
    </row>
    <row r="582" spans="57:77" x14ac:dyDescent="0.3">
      <c r="BE582" s="500"/>
      <c r="BY582" s="500"/>
    </row>
    <row r="583" spans="57:77" x14ac:dyDescent="0.3">
      <c r="BE583" s="500"/>
      <c r="BY583" s="500"/>
    </row>
    <row r="584" spans="57:77" x14ac:dyDescent="0.3">
      <c r="BE584" s="500"/>
      <c r="BY584" s="500"/>
    </row>
    <row r="585" spans="57:77" x14ac:dyDescent="0.3">
      <c r="BE585" s="500"/>
      <c r="BY585" s="500"/>
    </row>
    <row r="586" spans="57:77" x14ac:dyDescent="0.3">
      <c r="BE586" s="500"/>
      <c r="BY586" s="500"/>
    </row>
    <row r="587" spans="57:77" x14ac:dyDescent="0.3">
      <c r="BE587" s="500"/>
      <c r="BY587" s="500"/>
    </row>
    <row r="588" spans="57:77" x14ac:dyDescent="0.3">
      <c r="BE588" s="500"/>
      <c r="BF588" s="500"/>
      <c r="BG588" s="500"/>
      <c r="BH588" s="500"/>
      <c r="BI588" s="500"/>
      <c r="BJ588" s="500"/>
      <c r="BK588" s="500"/>
      <c r="BL588" s="500"/>
      <c r="BM588" s="500"/>
      <c r="BN588" s="500"/>
      <c r="BO588" s="500"/>
      <c r="BP588" s="500"/>
      <c r="BQ588" s="500"/>
      <c r="BR588" s="500"/>
      <c r="BS588" s="500"/>
      <c r="BT588" s="500"/>
      <c r="BU588" s="500"/>
      <c r="BV588" s="500"/>
      <c r="BW588" s="500"/>
      <c r="BX588" s="500"/>
      <c r="BY588" s="500"/>
    </row>
    <row r="589" spans="57:77" x14ac:dyDescent="0.3">
      <c r="BE589" s="500"/>
      <c r="BF589" s="500"/>
      <c r="BG589" s="500"/>
      <c r="BH589" s="500"/>
      <c r="BI589" s="500"/>
      <c r="BJ589" s="500"/>
      <c r="BK589" s="500"/>
      <c r="BL589" s="500"/>
      <c r="BM589" s="500"/>
      <c r="BN589" s="500"/>
      <c r="BO589" s="500"/>
      <c r="BP589" s="500"/>
      <c r="BQ589" s="500"/>
      <c r="BR589" s="500"/>
      <c r="BS589" s="500"/>
      <c r="BT589" s="500"/>
      <c r="BU589" s="500"/>
      <c r="BV589" s="500"/>
      <c r="BW589" s="500"/>
      <c r="BX589" s="500"/>
      <c r="BY589" s="500"/>
    </row>
    <row r="590" spans="57:77" x14ac:dyDescent="0.3">
      <c r="BE590" s="500"/>
      <c r="BF590" s="500"/>
      <c r="BG590" s="500"/>
      <c r="BH590" s="500"/>
      <c r="BI590" s="500"/>
      <c r="BJ590" s="500"/>
      <c r="BK590" s="500"/>
      <c r="BL590" s="500"/>
      <c r="BM590" s="500"/>
      <c r="BN590" s="500"/>
      <c r="BO590" s="500"/>
      <c r="BP590" s="500"/>
      <c r="BQ590" s="500"/>
      <c r="BR590" s="500"/>
      <c r="BS590" s="500"/>
      <c r="BT590" s="500"/>
      <c r="BU590" s="500"/>
      <c r="BV590" s="500"/>
      <c r="BW590" s="500"/>
      <c r="BX590" s="500"/>
      <c r="BY590" s="500"/>
    </row>
    <row r="591" spans="57:77" x14ac:dyDescent="0.3">
      <c r="BE591" s="500"/>
      <c r="BF591" s="500"/>
      <c r="BG591" s="500"/>
      <c r="BH591" s="500"/>
      <c r="BI591" s="500"/>
      <c r="BJ591" s="500"/>
      <c r="BK591" s="500"/>
      <c r="BL591" s="500"/>
      <c r="BM591" s="500"/>
      <c r="BN591" s="500"/>
      <c r="BO591" s="500"/>
      <c r="BP591" s="500"/>
      <c r="BQ591" s="500"/>
      <c r="BR591" s="500"/>
      <c r="BS591" s="500"/>
      <c r="BT591" s="500"/>
      <c r="BU591" s="500"/>
      <c r="BV591" s="500"/>
      <c r="BW591" s="500"/>
      <c r="BX591" s="500"/>
      <c r="BY591" s="500"/>
    </row>
    <row r="592" spans="57:77" x14ac:dyDescent="0.3">
      <c r="BE592" s="500"/>
      <c r="BF592" s="500"/>
      <c r="BG592" s="500"/>
      <c r="BH592" s="500"/>
      <c r="BI592" s="500"/>
      <c r="BJ592" s="500"/>
      <c r="BK592" s="500"/>
      <c r="BL592" s="500"/>
      <c r="BM592" s="500"/>
      <c r="BN592" s="500"/>
      <c r="BO592" s="500"/>
      <c r="BP592" s="500"/>
      <c r="BQ592" s="500"/>
      <c r="BR592" s="500"/>
      <c r="BS592" s="500"/>
      <c r="BT592" s="500"/>
      <c r="BU592" s="500"/>
      <c r="BV592" s="500"/>
      <c r="BW592" s="500"/>
      <c r="BX592" s="500"/>
      <c r="BY592" s="500"/>
    </row>
    <row r="593" spans="57:77" x14ac:dyDescent="0.3">
      <c r="BE593" s="500"/>
      <c r="BF593" s="500"/>
      <c r="BG593" s="500"/>
      <c r="BH593" s="500"/>
      <c r="BI593" s="500"/>
      <c r="BJ593" s="500"/>
      <c r="BK593" s="500"/>
      <c r="BL593" s="500"/>
      <c r="BM593" s="500"/>
      <c r="BN593" s="500"/>
      <c r="BO593" s="500"/>
      <c r="BP593" s="500"/>
      <c r="BQ593" s="500"/>
      <c r="BR593" s="500"/>
      <c r="BS593" s="500"/>
      <c r="BT593" s="500"/>
      <c r="BU593" s="500"/>
      <c r="BV593" s="500"/>
      <c r="BW593" s="500"/>
      <c r="BX593" s="500"/>
      <c r="BY593" s="500"/>
    </row>
    <row r="594" spans="57:77" x14ac:dyDescent="0.3">
      <c r="BE594" s="500"/>
      <c r="BF594" s="500"/>
      <c r="BG594" s="500"/>
      <c r="BH594" s="500"/>
      <c r="BI594" s="500"/>
      <c r="BJ594" s="500"/>
      <c r="BK594" s="500"/>
      <c r="BL594" s="500"/>
      <c r="BM594" s="500"/>
      <c r="BN594" s="500"/>
      <c r="BO594" s="500"/>
      <c r="BP594" s="500"/>
      <c r="BQ594" s="500"/>
      <c r="BR594" s="500"/>
      <c r="BS594" s="500"/>
      <c r="BT594" s="500"/>
      <c r="BU594" s="500"/>
      <c r="BV594" s="500"/>
      <c r="BW594" s="500"/>
      <c r="BX594" s="500"/>
      <c r="BY594" s="500"/>
    </row>
    <row r="595" spans="57:77" x14ac:dyDescent="0.3">
      <c r="BE595" s="500"/>
      <c r="BF595" s="500"/>
      <c r="BG595" s="500"/>
      <c r="BH595" s="500"/>
      <c r="BI595" s="500"/>
      <c r="BJ595" s="500"/>
      <c r="BK595" s="500"/>
      <c r="BL595" s="500"/>
      <c r="BM595" s="500"/>
      <c r="BN595" s="500"/>
      <c r="BO595" s="500"/>
      <c r="BP595" s="500"/>
      <c r="BQ595" s="500"/>
      <c r="BR595" s="500"/>
      <c r="BS595" s="500"/>
      <c r="BT595" s="500"/>
      <c r="BU595" s="500"/>
      <c r="BV595" s="500"/>
      <c r="BW595" s="500"/>
      <c r="BX595" s="500"/>
      <c r="BY595" s="500"/>
    </row>
  </sheetData>
  <mergeCells count="57">
    <mergeCell ref="AV529:AY529"/>
    <mergeCell ref="BE536:BE537"/>
    <mergeCell ref="AV512:AX512"/>
    <mergeCell ref="AK467:AN467"/>
    <mergeCell ref="AK468:AN468"/>
    <mergeCell ref="AK469:AN469"/>
    <mergeCell ref="AS535:BH535"/>
    <mergeCell ref="H497:J497"/>
    <mergeCell ref="AK474:AN474"/>
    <mergeCell ref="AK465:AN465"/>
    <mergeCell ref="AK475:AN475"/>
    <mergeCell ref="AV524:AX524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464:AV464"/>
    <mergeCell ref="AK466:AN466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557:BV558"/>
    <mergeCell ref="BR559:BV559"/>
    <mergeCell ref="AT539:AX539"/>
    <mergeCell ref="AT543:AZ543"/>
    <mergeCell ref="AT537:AY537"/>
    <mergeCell ref="AT540:AZ540"/>
    <mergeCell ref="AT556:BV556"/>
    <mergeCell ref="BG536:BG537"/>
    <mergeCell ref="AT538:AX538"/>
    <mergeCell ref="BI564:BN564"/>
    <mergeCell ref="BR560:BV560"/>
    <mergeCell ref="BR561:BV561"/>
    <mergeCell ref="BR562:BV562"/>
    <mergeCell ref="BR564:BV564"/>
    <mergeCell ref="BI563:BN563"/>
    <mergeCell ref="BR563:BV563"/>
    <mergeCell ref="AT560:AX560"/>
    <mergeCell ref="AT561:AX561"/>
    <mergeCell ref="AT562:AZ562"/>
    <mergeCell ref="BA557:BE557"/>
    <mergeCell ref="BG557:BP557"/>
    <mergeCell ref="BI559:BN559"/>
    <mergeCell ref="BI562:BN562"/>
    <mergeCell ref="BI558:BN558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70:AP472 AR470:AR47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65"/>
  <sheetViews>
    <sheetView topLeftCell="A422" workbookViewId="0">
      <selection activeCell="AJ19" sqref="AJ1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+K453</f>
        <v>3465351</v>
      </c>
      <c r="AG16" s="187"/>
      <c r="AH16" s="201">
        <f>+AJ31</f>
        <v>10753.243360250566</v>
      </c>
      <c r="AI16" s="201"/>
      <c r="AJ16" s="202">
        <f>+S453</f>
        <v>87730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706945</v>
      </c>
      <c r="AG17" s="188"/>
      <c r="AH17" s="149">
        <v>10257</v>
      </c>
      <c r="AI17" s="201"/>
      <c r="AJ17" s="148">
        <v>17872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1203378</v>
      </c>
      <c r="AG18" s="188"/>
      <c r="AH18" s="149">
        <v>9400</v>
      </c>
      <c r="AI18" s="201"/>
      <c r="AJ18" s="148">
        <v>27196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5375674</v>
      </c>
      <c r="AG19" s="188"/>
      <c r="AH19" s="188"/>
      <c r="AI19" s="188"/>
      <c r="AJ19" s="206">
        <f>SUM(AJ16:AJ18)</f>
        <v>132798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Table'!H451</f>
        <v>0.1597623842153989</v>
      </c>
      <c r="AG21" s="188"/>
      <c r="AH21" s="188"/>
      <c r="AI21" s="188"/>
      <c r="AJ21" s="208">
        <f>+AJ19/'Main Table'!AA451</f>
        <v>0.22297668280249644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+E453</f>
        <v>2101875</v>
      </c>
      <c r="AE27" s="155"/>
      <c r="AF27" s="186">
        <v>10771</v>
      </c>
      <c r="AG27" s="155"/>
      <c r="AH27" s="177">
        <f>+AD27/AD$31</f>
        <v>0.50376938740683785</v>
      </c>
      <c r="AI27" s="177"/>
      <c r="AJ27" s="155">
        <f>+AF27*AH27</f>
        <v>5426.1000717590505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+G453</f>
        <v>1016135</v>
      </c>
      <c r="AE28" s="155"/>
      <c r="AF28" s="186">
        <v>11417</v>
      </c>
      <c r="AG28" s="155"/>
      <c r="AH28" s="177">
        <f>+AD28/AD$31</f>
        <v>0.24354336317461656</v>
      </c>
      <c r="AI28" s="177"/>
      <c r="AJ28" s="155">
        <f>+AF28*AH28</f>
        <v>2780.5345773645972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+I453</f>
        <v>347341</v>
      </c>
      <c r="AE29" s="155"/>
      <c r="AF29" s="186">
        <v>9714</v>
      </c>
      <c r="AG29" s="155"/>
      <c r="AH29" s="177">
        <f>+AD29/AD$31</f>
        <v>8.3249366775511618E-2</v>
      </c>
      <c r="AI29" s="177"/>
      <c r="AJ29" s="155">
        <f>+AF29*AH29</f>
        <v>808.68434885731983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706945</v>
      </c>
      <c r="AE30" s="237"/>
      <c r="AF30" s="155">
        <f>+AH17</f>
        <v>10257</v>
      </c>
      <c r="AG30" s="237"/>
      <c r="AH30" s="177">
        <f>+AD30/AD$31</f>
        <v>0.16943788264303394</v>
      </c>
      <c r="AI30" s="237"/>
      <c r="AJ30" s="155">
        <f>+AF30*AH30</f>
        <v>1737.9243622695992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4172296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10753.243360250566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Table'!AA451</f>
        <v>595569</v>
      </c>
      <c r="AJ49" s="56">
        <f>+AJ19</f>
        <v>132798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132798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462771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194363.82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268407.18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0.45067352397455207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47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51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/>
      <c r="F448" s="7"/>
      <c r="G448" s="7"/>
      <c r="H448" s="7"/>
      <c r="I448" s="7"/>
      <c r="J448" s="244"/>
      <c r="K448" s="7"/>
      <c r="L448" s="6"/>
      <c r="M448" s="438"/>
      <c r="N448" s="29"/>
      <c r="O448" s="29"/>
      <c r="P448" s="29"/>
      <c r="Q448" s="332"/>
      <c r="R448" s="6"/>
      <c r="S448" s="7"/>
      <c r="T448" s="6"/>
      <c r="U448" s="243"/>
      <c r="Y448" s="56"/>
    </row>
    <row r="449" spans="3:41" x14ac:dyDescent="0.3">
      <c r="C449" s="157">
        <f t="shared" si="75"/>
        <v>44348</v>
      </c>
      <c r="E449" s="241"/>
      <c r="F449" s="7"/>
      <c r="G449" s="7"/>
      <c r="H449" s="7"/>
      <c r="I449" s="7"/>
      <c r="J449" s="244"/>
      <c r="K449" s="7"/>
      <c r="L449" s="6"/>
      <c r="M449" s="438"/>
      <c r="N449" s="29"/>
      <c r="O449" s="29"/>
      <c r="P449" s="29"/>
      <c r="Q449" s="332"/>
      <c r="R449" s="6"/>
      <c r="S449" s="7"/>
      <c r="T449" s="6"/>
      <c r="U449" s="243"/>
      <c r="Y449" s="56"/>
    </row>
    <row r="450" spans="3:41" x14ac:dyDescent="0.3">
      <c r="C450" s="157">
        <f t="shared" si="75"/>
        <v>44349</v>
      </c>
      <c r="E450" s="241"/>
      <c r="F450" s="7"/>
      <c r="G450" s="7"/>
      <c r="H450" s="7"/>
      <c r="I450" s="7"/>
      <c r="J450" s="244"/>
      <c r="K450" s="7"/>
      <c r="L450" s="6"/>
      <c r="M450" s="438"/>
      <c r="N450" s="29"/>
      <c r="O450" s="29"/>
      <c r="P450" s="29"/>
      <c r="Q450" s="332"/>
      <c r="R450" s="6"/>
      <c r="S450" s="7"/>
      <c r="T450" s="6"/>
      <c r="U450" s="243"/>
      <c r="Y450" s="56"/>
    </row>
    <row r="451" spans="3:41" ht="15" thickBot="1" x14ac:dyDescent="0.35">
      <c r="C451" s="157">
        <f t="shared" si="75"/>
        <v>44350</v>
      </c>
      <c r="E451" s="245"/>
      <c r="F451" s="246"/>
      <c r="G451" s="246"/>
      <c r="H451" s="246"/>
      <c r="I451" s="246"/>
      <c r="J451" s="246"/>
      <c r="K451" s="246"/>
      <c r="L451" s="247"/>
      <c r="M451" s="248"/>
      <c r="N451" s="248"/>
      <c r="O451" s="248"/>
      <c r="P451" s="248"/>
      <c r="Q451" s="331"/>
      <c r="R451" s="247"/>
      <c r="S451" s="247"/>
      <c r="T451" s="247"/>
      <c r="U451" s="249"/>
      <c r="W451">
        <f>+W405+1</f>
        <v>396</v>
      </c>
      <c r="Y451" s="59"/>
    </row>
    <row r="452" spans="3:41" x14ac:dyDescent="0.3">
      <c r="E452" s="56"/>
      <c r="F452" s="1"/>
      <c r="G452" s="56"/>
      <c r="H452" s="56"/>
      <c r="I452" s="56"/>
      <c r="J452" s="1"/>
      <c r="K452" s="56"/>
      <c r="S452" s="56"/>
    </row>
    <row r="453" spans="3:41" x14ac:dyDescent="0.3">
      <c r="C453" s="166" t="s">
        <v>73</v>
      </c>
      <c r="E453" s="56">
        <f>+E447</f>
        <v>2101875</v>
      </c>
      <c r="F453" s="56"/>
      <c r="G453" s="56">
        <f t="shared" ref="G453:U453" si="108">+G447</f>
        <v>1016135</v>
      </c>
      <c r="H453" s="56">
        <f t="shared" si="108"/>
        <v>0</v>
      </c>
      <c r="I453" s="56">
        <f t="shared" si="108"/>
        <v>347341</v>
      </c>
      <c r="J453" s="56">
        <f t="shared" si="108"/>
        <v>0</v>
      </c>
      <c r="K453" s="56">
        <f t="shared" si="108"/>
        <v>3465351</v>
      </c>
      <c r="L453" s="56">
        <f t="shared" si="108"/>
        <v>0</v>
      </c>
      <c r="M453" s="56">
        <f t="shared" si="108"/>
        <v>3.0771140365183582E-4</v>
      </c>
      <c r="N453" s="56">
        <f t="shared" si="108"/>
        <v>0</v>
      </c>
      <c r="O453" s="56">
        <f t="shared" si="108"/>
        <v>0</v>
      </c>
      <c r="P453" s="56">
        <f t="shared" si="108"/>
        <v>0</v>
      </c>
      <c r="Q453" s="56">
        <f t="shared" si="108"/>
        <v>1066</v>
      </c>
      <c r="R453" s="56">
        <f t="shared" si="108"/>
        <v>0</v>
      </c>
      <c r="S453" s="56">
        <f t="shared" si="108"/>
        <v>87730</v>
      </c>
      <c r="T453" s="56">
        <f t="shared" si="108"/>
        <v>0</v>
      </c>
      <c r="U453" s="56">
        <f t="shared" si="108"/>
        <v>2.5316338806660565E-2</v>
      </c>
      <c r="V453" s="56">
        <f>+V259</f>
        <v>0</v>
      </c>
    </row>
    <row r="454" spans="3:41" x14ac:dyDescent="0.3">
      <c r="E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</row>
    <row r="455" spans="3:41" x14ac:dyDescent="0.3">
      <c r="E455" s="59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</row>
    <row r="456" spans="3:41" x14ac:dyDescent="0.3">
      <c r="C456" s="111"/>
      <c r="D456" s="112"/>
      <c r="E456" s="349"/>
      <c r="F456" s="10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</row>
    <row r="457" spans="3:41" x14ac:dyDescent="0.3">
      <c r="E457" s="56"/>
      <c r="K457" s="56"/>
      <c r="Q457" s="56"/>
    </row>
    <row r="458" spans="3:41" x14ac:dyDescent="0.3">
      <c r="D458" s="549" t="s">
        <v>26</v>
      </c>
      <c r="E458" t="s">
        <v>158</v>
      </c>
      <c r="K458" s="549"/>
      <c r="Q458" s="56"/>
      <c r="S458" s="59"/>
    </row>
    <row r="461" spans="3:41" x14ac:dyDescent="0.3">
      <c r="AO461" s="1">
        <v>3797000</v>
      </c>
    </row>
    <row r="462" spans="3:41" x14ac:dyDescent="0.3">
      <c r="C462" s="1"/>
    </row>
    <row r="463" spans="3:41" x14ac:dyDescent="0.3">
      <c r="C463" s="1"/>
      <c r="AO463" s="1">
        <v>30000</v>
      </c>
    </row>
    <row r="464" spans="3:41" x14ac:dyDescent="0.3">
      <c r="C464" s="59"/>
    </row>
    <row r="465" spans="41:41" x14ac:dyDescent="0.3">
      <c r="AO465" s="235">
        <f>+AO463/AO461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40"/>
  <sheetViews>
    <sheetView tabSelected="1" topLeftCell="A373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5.1574341877107278E-3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Table'!H437</f>
        <v>33480532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Table'!AA451</f>
        <v>595569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6136</v>
      </c>
      <c r="J22" s="116"/>
      <c r="K22" s="127"/>
      <c r="L22" s="238">
        <v>6197</v>
      </c>
      <c r="M22" s="127"/>
      <c r="N22" s="147">
        <f>+(I22-L22)/I22</f>
        <v>-9.9413298565840941E-3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32878827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Table'!AP451</f>
        <v>27840884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5037943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27840884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32878827</v>
      </c>
      <c r="J27" s="116"/>
      <c r="K27" s="725">
        <v>32849876</v>
      </c>
      <c r="L27" s="725"/>
      <c r="M27" s="127"/>
      <c r="N27" s="137">
        <f>+I27-K27</f>
        <v>28951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0.97714254839962977</v>
      </c>
      <c r="J28" s="127"/>
      <c r="K28" s="127"/>
      <c r="L28" s="127"/>
      <c r="M28" s="98"/>
      <c r="N28" s="463">
        <f>+N27/K27</f>
        <v>8.8131230693230009E-4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Table'!H451</f>
        <v>33647933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32878827</v>
      </c>
      <c r="J34" s="698"/>
      <c r="K34" s="22"/>
      <c r="L34" s="25">
        <f>+I34/$I$32</f>
        <v>0.97714254839962977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595569</v>
      </c>
      <c r="J35" s="705"/>
      <c r="K35" s="22"/>
      <c r="L35" s="25">
        <f>+I35/$I$32</f>
        <v>1.7700017412659495E-2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173537</v>
      </c>
      <c r="J36" s="700"/>
      <c r="K36" s="259"/>
      <c r="L36" s="234">
        <f>+I36/$I$32</f>
        <v>5.1574341877107278E-3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Table'!AP469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Table'!AP510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5.1574341877107278E-3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5.1574341877107278E-3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5.1574341877107278E-3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5.1574341877107278E-3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04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5:36" x14ac:dyDescent="0.3">
      <c r="O401" s="98"/>
      <c r="T401" s="250"/>
      <c r="U401" s="252">
        <f t="shared" si="21"/>
        <v>44346</v>
      </c>
      <c r="V401" s="6"/>
      <c r="W401" s="253">
        <f>+I$36</f>
        <v>173537</v>
      </c>
      <c r="X401" s="6"/>
      <c r="Y401" s="44">
        <f>+L$36</f>
        <v>5.1574341877107278E-3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5:36" x14ac:dyDescent="0.3">
      <c r="O402" s="98"/>
      <c r="T402" s="250"/>
      <c r="U402" s="252">
        <f t="shared" si="21"/>
        <v>44347</v>
      </c>
      <c r="V402" s="6"/>
      <c r="W402" s="253"/>
      <c r="X402" s="6"/>
      <c r="Y402" s="44"/>
      <c r="Z402" s="6"/>
      <c r="AA402" s="254"/>
      <c r="AB402" s="6"/>
      <c r="AC402" s="258"/>
      <c r="AD402" s="251"/>
    </row>
    <row r="403" spans="5:36" x14ac:dyDescent="0.3">
      <c r="O403" s="98"/>
      <c r="T403" s="250"/>
      <c r="U403" s="252">
        <f t="shared" si="21"/>
        <v>44348</v>
      </c>
      <c r="V403" s="6"/>
      <c r="W403" s="253"/>
      <c r="X403" s="6"/>
      <c r="Y403" s="44"/>
      <c r="Z403" s="6"/>
      <c r="AA403" s="254"/>
      <c r="AB403" s="6"/>
      <c r="AC403" s="258"/>
      <c r="AD403" s="251"/>
    </row>
    <row r="404" spans="5:36" ht="15" thickBot="1" x14ac:dyDescent="0.35">
      <c r="O404" s="98"/>
      <c r="T404" s="255"/>
      <c r="U404" s="350">
        <f t="shared" si="21"/>
        <v>44349</v>
      </c>
      <c r="V404" s="247"/>
      <c r="W404" s="351"/>
      <c r="X404" s="247"/>
      <c r="Y404" s="256"/>
      <c r="Z404" s="247"/>
      <c r="AA404" s="352"/>
      <c r="AB404" s="247"/>
      <c r="AC404" s="353"/>
      <c r="AD404" s="257"/>
    </row>
    <row r="405" spans="5:36" x14ac:dyDescent="0.3">
      <c r="O405" s="98"/>
    </row>
    <row r="406" spans="5:36" x14ac:dyDescent="0.3">
      <c r="O406" s="98"/>
      <c r="P406" s="57"/>
      <c r="Q406" s="57"/>
      <c r="R406" s="57"/>
    </row>
    <row r="407" spans="5:36" x14ac:dyDescent="0.3">
      <c r="O407" s="98"/>
    </row>
    <row r="408" spans="5:36" ht="15" thickBot="1" x14ac:dyDescent="0.35">
      <c r="O408" s="98"/>
    </row>
    <row r="409" spans="5:36" ht="15.6" thickTop="1" thickBot="1" x14ac:dyDescent="0.35">
      <c r="Q409" s="441"/>
      <c r="R409" s="442"/>
      <c r="S409" s="442"/>
      <c r="T409" s="442"/>
      <c r="U409" s="442"/>
      <c r="V409" s="442"/>
      <c r="W409" s="442"/>
      <c r="X409" s="442"/>
      <c r="Y409" s="442"/>
      <c r="Z409" s="442"/>
      <c r="AA409" s="442"/>
      <c r="AB409" s="443"/>
    </row>
    <row r="410" spans="5:36" ht="15" thickBot="1" x14ac:dyDescent="0.35">
      <c r="E410" s="666" t="s">
        <v>106</v>
      </c>
      <c r="F410" s="667"/>
      <c r="G410" s="667"/>
      <c r="H410" s="667"/>
      <c r="I410" s="667"/>
      <c r="J410" s="667"/>
      <c r="K410" s="667"/>
      <c r="L410" s="667"/>
      <c r="M410" s="668"/>
      <c r="Q410" s="444"/>
      <c r="R410" s="6"/>
      <c r="S410" s="6"/>
      <c r="T410" s="6"/>
      <c r="U410" s="5" t="s">
        <v>132</v>
      </c>
      <c r="V410" s="5"/>
      <c r="W410" s="5"/>
      <c r="X410" s="5"/>
      <c r="Y410" s="5"/>
      <c r="Z410" s="5"/>
      <c r="AA410" s="5" t="s">
        <v>28</v>
      </c>
      <c r="AB410" s="445"/>
    </row>
    <row r="411" spans="5:36" x14ac:dyDescent="0.3">
      <c r="E411" s="395"/>
      <c r="F411" s="396" t="s">
        <v>107</v>
      </c>
      <c r="G411" s="396"/>
      <c r="H411" s="396"/>
      <c r="I411" s="669">
        <v>21477737</v>
      </c>
      <c r="J411" s="669"/>
      <c r="K411" s="669"/>
      <c r="L411" s="669"/>
      <c r="M411" s="397"/>
      <c r="Q411" s="444"/>
      <c r="R411" s="437" t="s">
        <v>134</v>
      </c>
      <c r="S411" s="6"/>
      <c r="T411" s="6"/>
      <c r="U411" s="437" t="s">
        <v>133</v>
      </c>
      <c r="V411" s="5"/>
      <c r="W411" s="437" t="s">
        <v>20</v>
      </c>
      <c r="X411" s="5"/>
      <c r="Y411" s="437" t="s">
        <v>4</v>
      </c>
      <c r="Z411" s="5"/>
      <c r="AA411" s="446" t="s">
        <v>131</v>
      </c>
      <c r="AB411" s="445"/>
    </row>
    <row r="412" spans="5:36" x14ac:dyDescent="0.3">
      <c r="E412" s="395"/>
      <c r="F412" s="396" t="s">
        <v>97</v>
      </c>
      <c r="G412" s="396"/>
      <c r="H412" s="396"/>
      <c r="I412" s="396"/>
      <c r="J412" s="396"/>
      <c r="K412" s="396"/>
      <c r="L412" s="398">
        <f>+I424/I411</f>
        <v>4.5847474526762295E-4</v>
      </c>
      <c r="M412" s="397"/>
      <c r="Q412" s="444"/>
      <c r="R412" s="6" t="s">
        <v>121</v>
      </c>
      <c r="S412" s="6"/>
      <c r="T412" s="6"/>
      <c r="U412" s="7">
        <v>2003</v>
      </c>
      <c r="V412" s="6"/>
      <c r="W412" s="7">
        <v>389666</v>
      </c>
      <c r="X412" s="6"/>
      <c r="Y412" s="7">
        <v>31257</v>
      </c>
      <c r="Z412" s="6"/>
      <c r="AA412" s="253">
        <f>+AJ412</f>
        <v>19500</v>
      </c>
      <c r="AB412" s="445"/>
      <c r="AJ412" s="1">
        <v>19500</v>
      </c>
    </row>
    <row r="413" spans="5:36" x14ac:dyDescent="0.3">
      <c r="E413" s="395"/>
      <c r="F413" s="670" t="s">
        <v>95</v>
      </c>
      <c r="G413" s="670"/>
      <c r="H413" s="396"/>
      <c r="I413" s="396"/>
      <c r="J413" s="396"/>
      <c r="K413" s="396"/>
      <c r="L413" s="399">
        <f>+I424/(I411/100000)</f>
        <v>45.847474526762298</v>
      </c>
      <c r="M413" s="397"/>
      <c r="Q413" s="444"/>
      <c r="R413" s="6" t="s">
        <v>122</v>
      </c>
      <c r="S413" s="6"/>
      <c r="T413" s="6"/>
      <c r="U413" s="7">
        <v>1913</v>
      </c>
      <c r="V413" s="6"/>
      <c r="W413" s="7">
        <v>169892</v>
      </c>
      <c r="X413" s="6"/>
      <c r="Y413" s="7">
        <v>13076</v>
      </c>
      <c r="Z413" s="6"/>
      <c r="AA413" s="253">
        <f t="shared" ref="AA413:AA421" si="29">+AJ413</f>
        <v>8900</v>
      </c>
      <c r="AB413" s="445"/>
      <c r="AJ413" s="1">
        <v>8900</v>
      </c>
    </row>
    <row r="414" spans="5:36" x14ac:dyDescent="0.3">
      <c r="E414" s="395"/>
      <c r="F414" s="400"/>
      <c r="G414" s="400"/>
      <c r="H414" s="396"/>
      <c r="I414" s="396"/>
      <c r="J414" s="396"/>
      <c r="K414" s="396"/>
      <c r="L414" s="399"/>
      <c r="M414" s="397"/>
      <c r="Q414" s="444"/>
      <c r="R414" s="6" t="s">
        <v>123</v>
      </c>
      <c r="S414" s="6"/>
      <c r="T414" s="6"/>
      <c r="U414" s="7">
        <v>1568</v>
      </c>
      <c r="V414" s="6"/>
      <c r="W414" s="7">
        <v>16606</v>
      </c>
      <c r="X414" s="6"/>
      <c r="Y414" s="7">
        <v>912</v>
      </c>
      <c r="Z414" s="6"/>
      <c r="AA414" s="253">
        <f t="shared" si="29"/>
        <v>1100</v>
      </c>
      <c r="AB414" s="445"/>
      <c r="AJ414" s="1">
        <v>1100</v>
      </c>
    </row>
    <row r="415" spans="5:36" x14ac:dyDescent="0.3">
      <c r="E415" s="395"/>
      <c r="F415" s="400" t="s">
        <v>108</v>
      </c>
      <c r="G415" s="400"/>
      <c r="H415" s="670" t="s">
        <v>109</v>
      </c>
      <c r="I415" s="670"/>
      <c r="J415" s="396"/>
      <c r="K415" s="396"/>
      <c r="L415" s="399"/>
      <c r="M415" s="397"/>
      <c r="Q415" s="444"/>
      <c r="R415" s="6" t="s">
        <v>56</v>
      </c>
      <c r="S415" s="6"/>
      <c r="T415" s="6"/>
      <c r="U415" s="7">
        <v>1561</v>
      </c>
      <c r="V415" s="6"/>
      <c r="W415" s="7">
        <v>107611</v>
      </c>
      <c r="X415" s="6"/>
      <c r="Y415" s="7">
        <v>7937</v>
      </c>
      <c r="Z415" s="6"/>
      <c r="AA415" s="253">
        <f t="shared" si="29"/>
        <v>7000</v>
      </c>
      <c r="AB415" s="445"/>
      <c r="AJ415" s="1">
        <v>7000</v>
      </c>
    </row>
    <row r="416" spans="5:36" ht="15" thickBot="1" x14ac:dyDescent="0.35">
      <c r="E416" s="401"/>
      <c r="F416" s="402"/>
      <c r="G416" s="402"/>
      <c r="H416" s="402"/>
      <c r="I416" s="402"/>
      <c r="J416" s="402"/>
      <c r="K416" s="402"/>
      <c r="L416" s="402"/>
      <c r="M416" s="403"/>
      <c r="Q416" s="444"/>
      <c r="R416" s="6" t="s">
        <v>128</v>
      </c>
      <c r="S416" s="6"/>
      <c r="T416" s="6"/>
      <c r="U416" s="7">
        <v>1435</v>
      </c>
      <c r="V416" s="6"/>
      <c r="W416" s="7">
        <v>10128</v>
      </c>
      <c r="X416" s="6"/>
      <c r="Y416" s="7">
        <v>541</v>
      </c>
      <c r="Z416" s="6"/>
      <c r="AA416" s="253">
        <f t="shared" si="29"/>
        <v>700</v>
      </c>
      <c r="AB416" s="445"/>
      <c r="AJ416" s="1">
        <v>700</v>
      </c>
    </row>
    <row r="417" spans="4:36" x14ac:dyDescent="0.3">
      <c r="Q417" s="444"/>
      <c r="R417" s="6" t="s">
        <v>124</v>
      </c>
      <c r="S417" s="6"/>
      <c r="T417" s="6"/>
      <c r="U417" s="7">
        <v>1288</v>
      </c>
      <c r="V417" s="6"/>
      <c r="W417" s="7">
        <v>45913</v>
      </c>
      <c r="X417" s="6"/>
      <c r="Y417" s="7">
        <v>4287</v>
      </c>
      <c r="Z417" s="6"/>
      <c r="AA417" s="253">
        <f t="shared" si="29"/>
        <v>3600</v>
      </c>
      <c r="AB417" s="445"/>
      <c r="AJ417" s="1">
        <v>3600</v>
      </c>
    </row>
    <row r="418" spans="4:36" ht="15" thickBot="1" x14ac:dyDescent="0.35">
      <c r="D418" s="78"/>
      <c r="E418" s="139"/>
      <c r="F418" s="139"/>
      <c r="G418" s="139"/>
      <c r="H418" s="139"/>
      <c r="I418" s="310"/>
      <c r="J418" s="78"/>
      <c r="K418" s="98"/>
      <c r="L418" s="98"/>
      <c r="M418" s="98"/>
      <c r="N418" s="98"/>
      <c r="Q418" s="444"/>
      <c r="R418" s="6" t="s">
        <v>129</v>
      </c>
      <c r="S418" s="6"/>
      <c r="T418" s="6"/>
      <c r="U418" s="7">
        <v>1129</v>
      </c>
      <c r="V418" s="6"/>
      <c r="W418" s="7">
        <v>52477</v>
      </c>
      <c r="X418" s="6"/>
      <c r="Y418" s="7">
        <v>3152</v>
      </c>
      <c r="Z418" s="6"/>
      <c r="AA418" s="253">
        <f t="shared" si="29"/>
        <v>4600</v>
      </c>
      <c r="AB418" s="445"/>
      <c r="AJ418" s="1">
        <v>4600</v>
      </c>
    </row>
    <row r="419" spans="4:36" ht="16.2" thickBot="1" x14ac:dyDescent="0.35">
      <c r="D419" s="381"/>
      <c r="E419" s="671" t="s">
        <v>119</v>
      </c>
      <c r="F419" s="672"/>
      <c r="G419" s="672"/>
      <c r="H419" s="672"/>
      <c r="I419" s="672"/>
      <c r="J419" s="673"/>
      <c r="K419" s="382"/>
      <c r="L419" s="394" t="s">
        <v>10</v>
      </c>
      <c r="M419" s="383"/>
      <c r="N419" s="98"/>
      <c r="Q419" s="444"/>
      <c r="R419" s="6" t="s">
        <v>125</v>
      </c>
      <c r="S419" s="6"/>
      <c r="T419" s="6"/>
      <c r="U419" s="7">
        <v>1118</v>
      </c>
      <c r="V419" s="6"/>
      <c r="W419" s="7">
        <v>10889</v>
      </c>
      <c r="X419" s="6"/>
      <c r="Y419" s="7">
        <v>505</v>
      </c>
      <c r="Z419" s="6"/>
      <c r="AA419" s="253">
        <f t="shared" si="29"/>
        <v>980</v>
      </c>
      <c r="AB419" s="445"/>
      <c r="AJ419" s="1">
        <v>980</v>
      </c>
    </row>
    <row r="420" spans="4:36" x14ac:dyDescent="0.3">
      <c r="D420" s="360"/>
      <c r="E420" s="384" t="s">
        <v>75</v>
      </c>
      <c r="F420" s="16"/>
      <c r="G420" s="16"/>
      <c r="H420" s="16"/>
      <c r="I420" s="674">
        <f>+K81</f>
        <v>48675</v>
      </c>
      <c r="J420" s="674"/>
      <c r="K420" s="16"/>
      <c r="L420" s="60">
        <f>+I420/$I$420</f>
        <v>1</v>
      </c>
      <c r="M420" s="385"/>
      <c r="N420" s="98"/>
      <c r="Q420" s="444"/>
      <c r="R420" s="6" t="s">
        <v>126</v>
      </c>
      <c r="S420" s="6"/>
      <c r="T420" s="6"/>
      <c r="U420" s="7">
        <v>1093</v>
      </c>
      <c r="V420" s="6"/>
      <c r="W420" s="7">
        <v>138546</v>
      </c>
      <c r="X420" s="6"/>
      <c r="Y420" s="7">
        <v>6770</v>
      </c>
      <c r="Z420" s="6"/>
      <c r="AA420" s="253">
        <f t="shared" si="29"/>
        <v>12700</v>
      </c>
      <c r="AB420" s="445"/>
      <c r="AJ420" s="1">
        <v>12700</v>
      </c>
    </row>
    <row r="421" spans="4:36" x14ac:dyDescent="0.3">
      <c r="D421" s="360"/>
      <c r="E421" s="384"/>
      <c r="F421" s="16"/>
      <c r="G421" s="16"/>
      <c r="H421" s="16"/>
      <c r="I421" s="16"/>
      <c r="J421" s="16"/>
      <c r="K421" s="16"/>
      <c r="L421" s="16"/>
      <c r="M421" s="385"/>
      <c r="N421" s="98"/>
      <c r="Q421" s="444"/>
      <c r="R421" s="6" t="s">
        <v>127</v>
      </c>
      <c r="S421" s="6"/>
      <c r="T421" s="6"/>
      <c r="U421" s="447">
        <v>1081</v>
      </c>
      <c r="V421" s="6"/>
      <c r="W421" s="447">
        <v>65337</v>
      </c>
      <c r="X421" s="6"/>
      <c r="Y421" s="447">
        <v>3108</v>
      </c>
      <c r="Z421" s="6"/>
      <c r="AA421" s="448">
        <f t="shared" si="29"/>
        <v>6100</v>
      </c>
      <c r="AB421" s="445"/>
      <c r="AJ421" s="439">
        <v>6100</v>
      </c>
    </row>
    <row r="422" spans="4:36" x14ac:dyDescent="0.3">
      <c r="D422" s="372"/>
      <c r="E422" s="15"/>
      <c r="F422" s="386" t="s">
        <v>100</v>
      </c>
      <c r="G422" s="386"/>
      <c r="H422" s="15"/>
      <c r="I422" s="675">
        <f>+I81</f>
        <v>36684</v>
      </c>
      <c r="J422" s="676"/>
      <c r="K422" s="15"/>
      <c r="L422" s="60">
        <f>+I422/$I$420</f>
        <v>0.75365177195685673</v>
      </c>
      <c r="M422" s="365"/>
      <c r="N422" s="98"/>
      <c r="Q422" s="444"/>
      <c r="R422" s="5" t="s">
        <v>31</v>
      </c>
      <c r="S422" s="6"/>
      <c r="T422" s="6"/>
      <c r="U422" s="253">
        <f>+W422/(AA422/100)</f>
        <v>1545.0521632402579</v>
      </c>
      <c r="V422" s="6"/>
      <c r="W422" s="253">
        <f>SUM(W412:W421)</f>
        <v>1007065</v>
      </c>
      <c r="X422" s="6"/>
      <c r="Y422" s="253">
        <f>SUM(Y412:Y421)</f>
        <v>71545</v>
      </c>
      <c r="Z422" s="6"/>
      <c r="AA422" s="253">
        <f>SUM(AA412:AA421)</f>
        <v>65180</v>
      </c>
      <c r="AB422" s="445"/>
      <c r="AJ422" s="56">
        <f>SUM(AJ412:AJ421)</f>
        <v>65180</v>
      </c>
    </row>
    <row r="423" spans="4:36" x14ac:dyDescent="0.3">
      <c r="D423" s="372"/>
      <c r="E423" s="15"/>
      <c r="F423" s="15" t="s">
        <v>76</v>
      </c>
      <c r="G423" s="15"/>
      <c r="H423" s="15"/>
      <c r="I423" s="677">
        <f>+I75</f>
        <v>2144</v>
      </c>
      <c r="J423" s="678"/>
      <c r="K423" s="15"/>
      <c r="L423" s="60">
        <f>+I423/$I$420</f>
        <v>4.4047252182845401E-2</v>
      </c>
      <c r="M423" s="365"/>
      <c r="N423" s="98"/>
      <c r="Q423" s="444"/>
      <c r="R423" s="5"/>
      <c r="S423" s="6"/>
      <c r="T423" s="6"/>
      <c r="U423" s="6"/>
      <c r="V423" s="6"/>
      <c r="W423" s="253"/>
      <c r="X423" s="6"/>
      <c r="Y423" s="253"/>
      <c r="Z423" s="6"/>
      <c r="AA423" s="6"/>
      <c r="AB423" s="445"/>
      <c r="AJ423" s="56"/>
    </row>
    <row r="424" spans="4:36" ht="15" thickBot="1" x14ac:dyDescent="0.35">
      <c r="D424" s="372"/>
      <c r="E424" s="663" t="s">
        <v>101</v>
      </c>
      <c r="F424" s="663"/>
      <c r="G424" s="663"/>
      <c r="H424" s="15"/>
      <c r="I424" s="664">
        <f>+I420-I422-I423</f>
        <v>9847</v>
      </c>
      <c r="J424" s="665"/>
      <c r="K424" s="387"/>
      <c r="L424" s="388">
        <f>+I424/$I$420</f>
        <v>0.20230097586029788</v>
      </c>
      <c r="M424" s="365"/>
      <c r="N424" s="98"/>
      <c r="Q424" s="444"/>
      <c r="R424" s="5" t="s">
        <v>57</v>
      </c>
      <c r="S424" s="6"/>
      <c r="T424" s="6"/>
      <c r="U424" s="7">
        <v>7441</v>
      </c>
      <c r="V424" s="6"/>
      <c r="W424" s="7">
        <f>+'Main Table'!H106</f>
        <v>3029734</v>
      </c>
      <c r="X424" s="6"/>
      <c r="Y424" s="7">
        <f>+'Main Table'!AA106</f>
        <v>129682</v>
      </c>
      <c r="Z424" s="6"/>
      <c r="AA424" s="253">
        <v>331000</v>
      </c>
      <c r="AB424" s="445"/>
      <c r="AJ424" s="56">
        <v>333000</v>
      </c>
    </row>
    <row r="425" spans="4:36" ht="15.6" thickTop="1" thickBot="1" x14ac:dyDescent="0.35">
      <c r="D425" s="372"/>
      <c r="E425" s="389"/>
      <c r="F425" s="389"/>
      <c r="G425" s="389"/>
      <c r="H425" s="15"/>
      <c r="I425" s="390"/>
      <c r="J425" s="389"/>
      <c r="K425" s="387"/>
      <c r="L425" s="391"/>
      <c r="M425" s="365"/>
      <c r="N425" s="98"/>
      <c r="Q425" s="444"/>
      <c r="R425" s="5" t="s">
        <v>130</v>
      </c>
      <c r="S425" s="6"/>
      <c r="T425" s="6"/>
      <c r="U425" s="449"/>
      <c r="V425" s="6"/>
      <c r="W425" s="450">
        <f>+W422/W424</f>
        <v>0.33239386692033029</v>
      </c>
      <c r="X425" s="6"/>
      <c r="Y425" s="450">
        <f>+Y422/Y424</f>
        <v>0.55169568637127742</v>
      </c>
      <c r="Z425" s="6"/>
      <c r="AA425" s="450">
        <f>+AA422/AA424</f>
        <v>0.19691842900302114</v>
      </c>
      <c r="AB425" s="445"/>
      <c r="AJ425" s="440">
        <f>+AJ422/AJ424</f>
        <v>0.19573573573573574</v>
      </c>
    </row>
    <row r="426" spans="4:36" ht="15.6" thickTop="1" thickBot="1" x14ac:dyDescent="0.35">
      <c r="D426" s="392"/>
      <c r="E426" s="393"/>
      <c r="F426" s="393"/>
      <c r="G426" s="393"/>
      <c r="H426" s="393"/>
      <c r="I426" s="393"/>
      <c r="J426" s="393"/>
      <c r="K426" s="393"/>
      <c r="L426" s="393"/>
      <c r="M426" s="380"/>
      <c r="N426" s="98"/>
      <c r="Q426" s="451"/>
      <c r="R426" s="452"/>
      <c r="S426" s="452"/>
      <c r="T426" s="452"/>
      <c r="U426" s="452"/>
      <c r="V426" s="452"/>
      <c r="W426" s="452"/>
      <c r="X426" s="452"/>
      <c r="Y426" s="452"/>
      <c r="Z426" s="452"/>
      <c r="AA426" s="452"/>
      <c r="AB426" s="453"/>
    </row>
    <row r="430" spans="4:36" x14ac:dyDescent="0.3">
      <c r="F430" s="1">
        <v>1248371</v>
      </c>
    </row>
    <row r="431" spans="4:36" x14ac:dyDescent="0.3">
      <c r="W431" s="1"/>
    </row>
    <row r="432" spans="4:36" x14ac:dyDescent="0.3">
      <c r="F432">
        <v>700</v>
      </c>
    </row>
    <row r="433" spans="6:6" x14ac:dyDescent="0.3">
      <c r="F433" s="76">
        <f>+F432/F430</f>
        <v>5.6073074430597954E-4</v>
      </c>
    </row>
    <row r="435" spans="6:6" x14ac:dyDescent="0.3">
      <c r="F435" s="1">
        <v>60000</v>
      </c>
    </row>
    <row r="436" spans="6:6" x14ac:dyDescent="0.3">
      <c r="F436">
        <f>+F433*F435</f>
        <v>33.643844658358773</v>
      </c>
    </row>
    <row r="438" spans="6:6" x14ac:dyDescent="0.3">
      <c r="F438" s="1">
        <v>331000000</v>
      </c>
    </row>
    <row r="439" spans="6:6" x14ac:dyDescent="0.3">
      <c r="F439" s="56">
        <f>+W86</f>
        <v>811067</v>
      </c>
    </row>
    <row r="440" spans="6:6" x14ac:dyDescent="0.3">
      <c r="F440" s="57">
        <f>+F439/F438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24:G424"/>
    <mergeCell ref="I424:J424"/>
    <mergeCell ref="E410:M410"/>
    <mergeCell ref="I411:L411"/>
    <mergeCell ref="F413:G413"/>
    <mergeCell ref="E419:J419"/>
    <mergeCell ref="I420:J420"/>
    <mergeCell ref="I422:J422"/>
    <mergeCell ref="I423:J423"/>
    <mergeCell ref="H415:I415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2021-06-01T16:38:21Z</dcterms:modified>
</cp:coreProperties>
</file>