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B6C16F92-2B93-4A58-9F4B-4942CE31A298}" xr6:coauthVersionLast="46" xr6:coauthVersionMax="46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73" i="1" l="1"/>
  <c r="BA551" i="1"/>
  <c r="BJ461" i="1" l="1"/>
  <c r="BB461" i="1"/>
  <c r="AW461" i="1"/>
  <c r="AT461" i="1"/>
  <c r="AO461" i="1"/>
  <c r="AD461" i="1"/>
  <c r="Y461" i="1"/>
  <c r="V461" i="1"/>
  <c r="I461" i="1"/>
  <c r="BT460" i="1"/>
  <c r="BT461" i="1" s="1"/>
  <c r="BS460" i="1"/>
  <c r="BS461" i="1" s="1"/>
  <c r="BQ460" i="1"/>
  <c r="BQ461" i="1" s="1"/>
  <c r="BO460" i="1"/>
  <c r="BO461" i="1" s="1"/>
  <c r="BN460" i="1"/>
  <c r="BN461" i="1" s="1"/>
  <c r="BL460" i="1"/>
  <c r="BL461" i="1" s="1"/>
  <c r="BJ460" i="1"/>
  <c r="BI460" i="1"/>
  <c r="BI461" i="1" s="1"/>
  <c r="BH460" i="1"/>
  <c r="BH461" i="1" s="1"/>
  <c r="BF460" i="1"/>
  <c r="BF461" i="1" s="1"/>
  <c r="BD460" i="1"/>
  <c r="BD461" i="1" s="1"/>
  <c r="BC460" i="1"/>
  <c r="BC461" i="1" s="1"/>
  <c r="BB460" i="1"/>
  <c r="AZ460" i="1"/>
  <c r="AZ461" i="1" s="1"/>
  <c r="AY460" i="1"/>
  <c r="AY461" i="1" s="1"/>
  <c r="AX460" i="1"/>
  <c r="AX461" i="1" s="1"/>
  <c r="AW460" i="1"/>
  <c r="AU460" i="1"/>
  <c r="AU461" i="1" s="1"/>
  <c r="AT460" i="1"/>
  <c r="AS460" i="1"/>
  <c r="AS461" i="1" s="1"/>
  <c r="AR460" i="1"/>
  <c r="AR461" i="1" s="1"/>
  <c r="AQ460" i="1"/>
  <c r="AQ461" i="1" s="1"/>
  <c r="AP460" i="1"/>
  <c r="AP461" i="1" s="1"/>
  <c r="AO460" i="1"/>
  <c r="AN460" i="1"/>
  <c r="AN461" i="1" s="1"/>
  <c r="AM460" i="1"/>
  <c r="AM461" i="1" s="1"/>
  <c r="AK460" i="1"/>
  <c r="AK461" i="1" s="1"/>
  <c r="AJ460" i="1"/>
  <c r="AJ461" i="1" s="1"/>
  <c r="AF460" i="1"/>
  <c r="AF461" i="1" s="1"/>
  <c r="AD460" i="1"/>
  <c r="AB460" i="1"/>
  <c r="AB461" i="1" s="1"/>
  <c r="Y460" i="1"/>
  <c r="X460" i="1"/>
  <c r="X461" i="1" s="1"/>
  <c r="W460" i="1"/>
  <c r="W461" i="1" s="1"/>
  <c r="V460" i="1"/>
  <c r="U460" i="1"/>
  <c r="U461" i="1" s="1"/>
  <c r="T460" i="1"/>
  <c r="T461" i="1" s="1"/>
  <c r="R460" i="1"/>
  <c r="R461" i="1" s="1"/>
  <c r="P460" i="1"/>
  <c r="P461" i="1" s="1"/>
  <c r="N460" i="1"/>
  <c r="N461" i="1" s="1"/>
  <c r="M460" i="1"/>
  <c r="M461" i="1" s="1"/>
  <c r="L460" i="1"/>
  <c r="L461" i="1" s="1"/>
  <c r="K460" i="1"/>
  <c r="K461" i="1" s="1"/>
  <c r="J460" i="1"/>
  <c r="J461" i="1" s="1"/>
  <c r="I460" i="1"/>
  <c r="D460" i="1"/>
  <c r="D461" i="1" s="1"/>
  <c r="BW453" i="1"/>
  <c r="BN453" i="1" s="1"/>
  <c r="BE453" i="1"/>
  <c r="BP453" i="1" s="1"/>
  <c r="BR453" i="1" s="1"/>
  <c r="BR460" i="1" s="1"/>
  <c r="BR461" i="1" s="1"/>
  <c r="BA453" i="1"/>
  <c r="BK453" i="1" s="1"/>
  <c r="BK460" i="1" s="1"/>
  <c r="BK461" i="1" s="1"/>
  <c r="AX453" i="1"/>
  <c r="AL453" i="1"/>
  <c r="AR453" i="1" s="1"/>
  <c r="AG453" i="1"/>
  <c r="AI453" i="1" s="1"/>
  <c r="AI460" i="1" s="1"/>
  <c r="AI461" i="1" s="1"/>
  <c r="AA453" i="1"/>
  <c r="AE453" i="1" s="1"/>
  <c r="AE460" i="1" s="1"/>
  <c r="AE461" i="1" s="1"/>
  <c r="Z453" i="1"/>
  <c r="Z460" i="1" s="1"/>
  <c r="Z461" i="1" s="1"/>
  <c r="V453" i="1"/>
  <c r="Q453" i="1"/>
  <c r="N453" i="1"/>
  <c r="J453" i="1"/>
  <c r="H453" i="1"/>
  <c r="AV453" i="1" s="1"/>
  <c r="AV460" i="1" s="1"/>
  <c r="AV461" i="1" s="1"/>
  <c r="B453" i="1"/>
  <c r="B454" i="1" s="1"/>
  <c r="B455" i="1" s="1"/>
  <c r="B456" i="1" s="1"/>
  <c r="B457" i="1" s="1"/>
  <c r="U409" i="3"/>
  <c r="U410" i="3" s="1"/>
  <c r="U411" i="3" s="1"/>
  <c r="U412" i="3" s="1"/>
  <c r="BE452" i="1"/>
  <c r="BA452" i="1"/>
  <c r="AL452" i="1"/>
  <c r="AR452" i="1" s="1"/>
  <c r="AG452" i="1"/>
  <c r="Z452" i="1"/>
  <c r="Q452" i="1"/>
  <c r="N452" i="1"/>
  <c r="BE451" i="1"/>
  <c r="BA451" i="1"/>
  <c r="AL451" i="1"/>
  <c r="AR451" i="1" s="1"/>
  <c r="AG451" i="1"/>
  <c r="Z451" i="1"/>
  <c r="Q451" i="1"/>
  <c r="N451" i="1"/>
  <c r="BE450" i="1"/>
  <c r="BA450" i="1"/>
  <c r="AL450" i="1"/>
  <c r="AR450" i="1" s="1"/>
  <c r="AG450" i="1"/>
  <c r="Z450" i="1"/>
  <c r="Q450" i="1"/>
  <c r="N450" i="1"/>
  <c r="BU460" i="1"/>
  <c r="BU461" i="1" s="1"/>
  <c r="BE449" i="1"/>
  <c r="BA449" i="1"/>
  <c r="AL449" i="1"/>
  <c r="AR449" i="1" s="1"/>
  <c r="AG449" i="1"/>
  <c r="Z449" i="1"/>
  <c r="Q449" i="1"/>
  <c r="N449" i="1"/>
  <c r="BE448" i="1"/>
  <c r="BA448" i="1"/>
  <c r="AL448" i="1"/>
  <c r="AR448" i="1" s="1"/>
  <c r="AG448" i="1"/>
  <c r="Z448" i="1"/>
  <c r="Q448" i="1"/>
  <c r="N448" i="1"/>
  <c r="AA433" i="3"/>
  <c r="AJ431" i="3"/>
  <c r="AJ434" i="3" s="1"/>
  <c r="S454" i="2"/>
  <c r="W454" i="2"/>
  <c r="K454" i="2"/>
  <c r="Q454" i="2" s="1"/>
  <c r="S453" i="2"/>
  <c r="W453" i="2"/>
  <c r="K453" i="2"/>
  <c r="Q453" i="2" s="1"/>
  <c r="S452" i="2"/>
  <c r="W452" i="2"/>
  <c r="K452" i="2"/>
  <c r="Q452" i="2" s="1"/>
  <c r="S451" i="2"/>
  <c r="W451" i="2"/>
  <c r="K451" i="2"/>
  <c r="M451" i="2" s="1"/>
  <c r="S450" i="2"/>
  <c r="U450" i="2" s="1"/>
  <c r="W450" i="2"/>
  <c r="K450" i="2"/>
  <c r="Q450" i="2" s="1"/>
  <c r="S449" i="2"/>
  <c r="U449" i="2" s="1"/>
  <c r="W449" i="2"/>
  <c r="K449" i="2"/>
  <c r="Q449" i="2" s="1"/>
  <c r="C449" i="2"/>
  <c r="C450" i="2" s="1"/>
  <c r="C451" i="2" s="1"/>
  <c r="C452" i="2" s="1"/>
  <c r="C453" i="2" s="1"/>
  <c r="C454" i="2" s="1"/>
  <c r="C455" i="2" s="1"/>
  <c r="BA460" i="1" l="1"/>
  <c r="BA461" i="1" s="1"/>
  <c r="BM453" i="1"/>
  <c r="BM460" i="1" s="1"/>
  <c r="BM461" i="1" s="1"/>
  <c r="AL460" i="1"/>
  <c r="AL461" i="1" s="1"/>
  <c r="AA460" i="1"/>
  <c r="AA461" i="1" s="1"/>
  <c r="AG460" i="1"/>
  <c r="AG461" i="1" s="1"/>
  <c r="H460" i="1"/>
  <c r="H461" i="1" s="1"/>
  <c r="O453" i="1"/>
  <c r="O460" i="1" s="1"/>
  <c r="O461" i="1" s="1"/>
  <c r="Q460" i="1"/>
  <c r="Q461" i="1" s="1"/>
  <c r="BE460" i="1"/>
  <c r="BE461" i="1" s="1"/>
  <c r="BP460" i="1"/>
  <c r="BP461" i="1" s="1"/>
  <c r="AC453" i="1"/>
  <c r="AC460" i="1" s="1"/>
  <c r="AC461" i="1" s="1"/>
  <c r="BG453" i="1"/>
  <c r="BG460" i="1" s="1"/>
  <c r="BG461" i="1" s="1"/>
  <c r="S453" i="1"/>
  <c r="S460" i="1" s="1"/>
  <c r="S461" i="1" s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M449" i="2"/>
  <c r="BE447" i="1" l="1"/>
  <c r="BA447" i="1"/>
  <c r="AL447" i="1"/>
  <c r="AR447" i="1" s="1"/>
  <c r="AG447" i="1"/>
  <c r="Z447" i="1"/>
  <c r="Q447" i="1"/>
  <c r="N447" i="1"/>
  <c r="S448" i="2"/>
  <c r="K448" i="2"/>
  <c r="U448" i="2" l="1"/>
  <c r="BG447" i="1"/>
  <c r="BE446" i="1" l="1"/>
  <c r="BA446" i="1"/>
  <c r="BK452" i="1" s="1"/>
  <c r="AL446" i="1"/>
  <c r="AG446" i="1"/>
  <c r="Z446" i="1"/>
  <c r="Q446" i="1"/>
  <c r="N446" i="1"/>
  <c r="BE445" i="1"/>
  <c r="BA445" i="1"/>
  <c r="BK451" i="1" s="1"/>
  <c r="BM451" i="1" s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T458" i="2"/>
  <c r="R458" i="2"/>
  <c r="P458" i="2"/>
  <c r="O458" i="2"/>
  <c r="N458" i="2"/>
  <c r="L458" i="2"/>
  <c r="J458" i="2"/>
  <c r="I458" i="2"/>
  <c r="H458" i="2"/>
  <c r="G458" i="2"/>
  <c r="E458" i="2"/>
  <c r="S447" i="2"/>
  <c r="S458" i="2" s="1"/>
  <c r="K447" i="2"/>
  <c r="S446" i="2"/>
  <c r="K446" i="2"/>
  <c r="S445" i="2"/>
  <c r="K445" i="2"/>
  <c r="S444" i="2"/>
  <c r="K444" i="2"/>
  <c r="S443" i="2"/>
  <c r="K443" i="2"/>
  <c r="S442" i="2"/>
  <c r="K442" i="2"/>
  <c r="M442" i="2" s="1"/>
  <c r="S441" i="2"/>
  <c r="K441" i="2"/>
  <c r="BK449" i="1" l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58" i="2" s="1"/>
  <c r="Q448" i="2"/>
  <c r="M448" i="2"/>
  <c r="K458" i="2"/>
  <c r="BG446" i="1"/>
  <c r="BG445" i="1"/>
  <c r="BG444" i="1"/>
  <c r="BG443" i="1"/>
  <c r="BG442" i="1"/>
  <c r="AI441" i="1"/>
  <c r="BG441" i="1"/>
  <c r="S441" i="1"/>
  <c r="BG440" i="1"/>
  <c r="U447" i="2"/>
  <c r="U458" i="2" s="1"/>
  <c r="M447" i="2"/>
  <c r="M458" i="2" s="1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M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Z434" i="1"/>
  <c r="Q434" i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S439" i="2"/>
  <c r="U439" i="2" s="1"/>
  <c r="K439" i="2"/>
  <c r="S438" i="2"/>
  <c r="K438" i="2"/>
  <c r="S437" i="2"/>
  <c r="K437" i="2"/>
  <c r="S436" i="2"/>
  <c r="K436" i="2"/>
  <c r="S435" i="2"/>
  <c r="K435" i="2"/>
  <c r="S434" i="2"/>
  <c r="K434" i="2"/>
  <c r="BK444" i="1" l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50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72" i="1"/>
  <c r="D471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51" i="1"/>
  <c r="BG571" i="1"/>
  <c r="BG572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71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58" i="2"/>
  <c r="S357" i="2"/>
  <c r="AP585" i="1"/>
  <c r="BP572" i="1"/>
  <c r="BN569" i="1"/>
  <c r="BP569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60" i="1"/>
  <c r="BV461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50" i="1"/>
  <c r="BP550" i="1" s="1"/>
  <c r="BP552" i="1"/>
  <c r="BP553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73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70" i="1"/>
  <c r="BP570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579" i="1"/>
  <c r="BY573" i="1"/>
  <c r="BA554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45" i="1"/>
  <c r="N547" i="1" s="1"/>
  <c r="N548" i="1" l="1"/>
  <c r="D548" i="1" s="1"/>
  <c r="N549" i="1"/>
  <c r="N550" i="1"/>
  <c r="D549" i="1" l="1"/>
  <c r="D550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36" i="1"/>
  <c r="BG536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81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66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60" i="1"/>
  <c r="G461" i="1" s="1"/>
  <c r="F460" i="1"/>
  <c r="F461" i="1" s="1"/>
  <c r="E460" i="1"/>
  <c r="E461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84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81" i="1" l="1"/>
  <c r="AR480" i="1"/>
  <c r="AP480" i="1"/>
  <c r="AR479" i="1"/>
  <c r="AP479" i="1"/>
  <c r="AV479" i="1" l="1"/>
  <c r="AV480" i="1"/>
  <c r="AV481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25" i="1"/>
  <c r="N214" i="1"/>
  <c r="N204" i="1"/>
  <c r="BA524" i="1" s="1"/>
  <c r="N174" i="1"/>
  <c r="BA523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24" i="1" l="1"/>
  <c r="BE524" i="1" s="1"/>
  <c r="Q218" i="2"/>
  <c r="BC525" i="1"/>
  <c r="BE525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493" i="1"/>
  <c r="H493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12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65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63" i="1"/>
  <c r="BK466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13" i="1"/>
  <c r="AP514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08" i="1"/>
  <c r="H509" i="1"/>
  <c r="J509" i="1" s="1"/>
  <c r="H510" i="1"/>
  <c r="J510" i="1" s="1"/>
  <c r="S154" i="2"/>
  <c r="M156" i="2" l="1"/>
  <c r="Q156" i="2"/>
  <c r="O510" i="1"/>
  <c r="AI154" i="1"/>
  <c r="AI161" i="1"/>
  <c r="BK160" i="1"/>
  <c r="BM160" i="1" s="1"/>
  <c r="AR154" i="1"/>
  <c r="BG154" i="1"/>
  <c r="U155" i="2"/>
  <c r="J508" i="1"/>
  <c r="J515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11" i="1"/>
  <c r="AA510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48" i="3"/>
  <c r="F449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86" i="1" l="1"/>
  <c r="AR47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8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90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77" i="1" s="1"/>
  <c r="AH113" i="1"/>
  <c r="AP477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77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497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Q123" i="2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D115" i="1"/>
  <c r="D114" i="1"/>
  <c r="AH145" i="1" l="1"/>
  <c r="N143" i="1"/>
  <c r="AG484" i="1"/>
  <c r="AP478" i="1" s="1"/>
  <c r="AV47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22" i="1" l="1"/>
  <c r="BC523" i="1" s="1"/>
  <c r="BE523" i="1" s="1"/>
  <c r="BE534" i="1"/>
  <c r="BE538" i="1" s="1"/>
  <c r="S127" i="1"/>
  <c r="S128" i="1"/>
  <c r="BE119" i="1"/>
  <c r="BA119" i="1"/>
  <c r="AL119" i="1"/>
  <c r="AR119" i="1" s="1"/>
  <c r="Q119" i="1"/>
  <c r="S126" i="1" s="1"/>
  <c r="K120" i="2"/>
  <c r="BG525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34" i="1" s="1"/>
  <c r="AL113" i="1"/>
  <c r="K114" i="2"/>
  <c r="BA538" i="1" l="1"/>
  <c r="BC536" i="1"/>
  <c r="BG534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30" i="3"/>
  <c r="AA429" i="3"/>
  <c r="AA428" i="3"/>
  <c r="AA427" i="3"/>
  <c r="AA426" i="3"/>
  <c r="AA425" i="3"/>
  <c r="AA424" i="3"/>
  <c r="AA423" i="3"/>
  <c r="AA422" i="3"/>
  <c r="AA421" i="3"/>
  <c r="Y431" i="3"/>
  <c r="W431" i="3"/>
  <c r="S107" i="2"/>
  <c r="AA431" i="3" l="1"/>
  <c r="AA434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31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42" i="3"/>
  <c r="F445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76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76" i="1"/>
  <c r="AV47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32" i="3" l="1"/>
  <c r="I429" i="3"/>
  <c r="L429" i="3" s="1"/>
  <c r="I78" i="3"/>
  <c r="I80" i="3" s="1"/>
  <c r="I77" i="3"/>
  <c r="BE64" i="1"/>
  <c r="BA64" i="1"/>
  <c r="AL64" i="1"/>
  <c r="AR64" i="1" s="1"/>
  <c r="K65" i="2"/>
  <c r="Y19" i="3"/>
  <c r="Q66" i="2" l="1"/>
  <c r="M66" i="2"/>
  <c r="L432" i="3"/>
  <c r="I79" i="3"/>
  <c r="I81" i="3" s="1"/>
  <c r="I82" i="3" s="1"/>
  <c r="BG64" i="1"/>
  <c r="U65" i="2"/>
  <c r="S64" i="2"/>
  <c r="N81" i="3" l="1"/>
  <c r="N82" i="3" s="1"/>
  <c r="I431" i="3"/>
  <c r="L431" i="3" s="1"/>
  <c r="K64" i="2"/>
  <c r="BE63" i="1"/>
  <c r="BA63" i="1"/>
  <c r="AL63" i="1"/>
  <c r="AR63" i="1" s="1"/>
  <c r="Y18" i="3"/>
  <c r="Q65" i="2" l="1"/>
  <c r="M65" i="2"/>
  <c r="I433" i="3"/>
  <c r="U64" i="2"/>
  <c r="BG63" i="1"/>
  <c r="L422" i="3" l="1"/>
  <c r="L433" i="3"/>
  <c r="L421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70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21" i="1"/>
  <c r="B524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75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83" i="1"/>
  <c r="AR485" i="1" s="1"/>
  <c r="AV485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75" i="1"/>
  <c r="AV475" i="1" s="1"/>
  <c r="BA481" i="1" s="1"/>
  <c r="BA482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C456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U391" i="3" l="1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U397" i="3" l="1"/>
  <c r="U398" i="3" s="1"/>
  <c r="U399" i="3" s="1"/>
  <c r="W456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U400" i="3" l="1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U403" i="3" l="1"/>
  <c r="U404" i="3" s="1"/>
  <c r="U405" i="3" s="1"/>
  <c r="U406" i="3" s="1"/>
  <c r="U407" i="3" s="1"/>
  <c r="U408" i="3" s="1"/>
  <c r="U413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458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33" i="3"/>
  <c r="Y434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33" i="3"/>
  <c r="W434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494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47" i="1" s="1"/>
  <c r="O173" i="1"/>
  <c r="AV173" i="1"/>
  <c r="AC173" i="1"/>
  <c r="BE547" i="1" l="1"/>
  <c r="BA569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69" i="1" l="1"/>
  <c r="BP547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69" i="1" l="1"/>
  <c r="BC569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60" i="1" s="1"/>
  <c r="BA548" i="1" s="1"/>
  <c r="J235" i="1"/>
  <c r="O234" i="1"/>
  <c r="AC234" i="1"/>
  <c r="BE548" i="1" l="1"/>
  <c r="BA570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48" i="1" l="1"/>
  <c r="BE570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70" i="1" l="1"/>
  <c r="BC570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74" i="1"/>
  <c r="AV269" i="1"/>
  <c r="H475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57" i="1"/>
  <c r="BW458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62" i="1"/>
  <c r="BA549" i="1" s="1"/>
  <c r="BA553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55" i="1"/>
  <c r="AA403" i="1"/>
  <c r="AA404" i="1" s="1"/>
  <c r="AE402" i="1"/>
  <c r="BE549" i="1"/>
  <c r="BA571" i="1"/>
  <c r="BA572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56" i="1"/>
  <c r="BA573" i="1" s="1"/>
  <c r="AA405" i="1"/>
  <c r="AE404" i="1"/>
  <c r="AE403" i="1"/>
  <c r="BE553" i="1"/>
  <c r="BE571" i="1"/>
  <c r="BE572" i="1" s="1"/>
  <c r="BR572" i="1" s="1"/>
  <c r="BP549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73" i="1"/>
  <c r="AE405" i="1"/>
  <c r="AA406" i="1"/>
  <c r="AA407" i="1" s="1"/>
  <c r="BC572" i="1"/>
  <c r="BR571" i="1"/>
  <c r="BC571" i="1"/>
  <c r="D553" i="1"/>
  <c r="AH453" i="1" s="1"/>
  <c r="AH460" i="1" s="1"/>
  <c r="BG553" i="1"/>
  <c r="AC330" i="1"/>
  <c r="J331" i="1"/>
  <c r="H331" i="1"/>
  <c r="O330" i="1"/>
  <c r="AV330" i="1"/>
  <c r="AA285" i="3"/>
  <c r="AA286" i="3"/>
  <c r="AA283" i="3"/>
  <c r="AA284" i="3"/>
  <c r="AA282" i="3"/>
  <c r="AH447" i="1" l="1"/>
  <c r="AH452" i="1"/>
  <c r="AH461" i="1" s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53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2" i="1" l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R439" i="1" l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R441" i="1" l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BR442" i="1" l="1"/>
  <c r="BP443" i="1"/>
  <c r="AA423" i="1"/>
  <c r="AE422" i="1"/>
  <c r="AC343" i="1"/>
  <c r="J344" i="1"/>
  <c r="H344" i="1"/>
  <c r="O343" i="1"/>
  <c r="AV343" i="1"/>
  <c r="BR443" i="1" l="1"/>
  <c r="BP444" i="1"/>
  <c r="BP445" i="1" s="1"/>
  <c r="AE423" i="1"/>
  <c r="AA424" i="1"/>
  <c r="AV344" i="1"/>
  <c r="J345" i="1"/>
  <c r="H345" i="1"/>
  <c r="O344" i="1"/>
  <c r="AC344" i="1"/>
  <c r="BR445" i="1" l="1"/>
  <c r="BP446" i="1"/>
  <c r="BR444" i="1"/>
  <c r="AA425" i="1"/>
  <c r="AA426" i="1" s="1"/>
  <c r="AE424" i="1"/>
  <c r="AV345" i="1"/>
  <c r="J346" i="1"/>
  <c r="H346" i="1"/>
  <c r="O345" i="1"/>
  <c r="AC345" i="1"/>
  <c r="BR446" i="1" l="1"/>
  <c r="BP447" i="1"/>
  <c r="BP448" i="1" s="1"/>
  <c r="AA427" i="1"/>
  <c r="AE426" i="1"/>
  <c r="AE425" i="1"/>
  <c r="J347" i="1"/>
  <c r="H347" i="1"/>
  <c r="O346" i="1"/>
  <c r="AV346" i="1"/>
  <c r="AC346" i="1"/>
  <c r="BR448" i="1" l="1"/>
  <c r="BP449" i="1"/>
  <c r="BR447" i="1"/>
  <c r="AA428" i="1"/>
  <c r="AE427" i="1"/>
  <c r="J348" i="1"/>
  <c r="H348" i="1"/>
  <c r="AV347" i="1"/>
  <c r="O347" i="1"/>
  <c r="AC347" i="1"/>
  <c r="BR449" i="1" l="1"/>
  <c r="BP450" i="1"/>
  <c r="AA429" i="1"/>
  <c r="AA430" i="1" s="1"/>
  <c r="AE428" i="1"/>
  <c r="AV348" i="1"/>
  <c r="J349" i="1"/>
  <c r="H349" i="1"/>
  <c r="O348" i="1"/>
  <c r="AC348" i="1"/>
  <c r="BP451" i="1" l="1"/>
  <c r="BR450" i="1"/>
  <c r="AA431" i="1"/>
  <c r="AE430" i="1"/>
  <c r="AE429" i="1"/>
  <c r="J350" i="1"/>
  <c r="H350" i="1"/>
  <c r="AV349" i="1"/>
  <c r="O349" i="1"/>
  <c r="AC349" i="1"/>
  <c r="BR451" i="1" l="1"/>
  <c r="BP452" i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BR452" i="1" l="1"/>
  <c r="AA433" i="1"/>
  <c r="AA434" i="1" s="1"/>
  <c r="AE432" i="1"/>
  <c r="AV351" i="1"/>
  <c r="J352" i="1"/>
  <c r="H352" i="1"/>
  <c r="O351" i="1"/>
  <c r="AC351" i="1"/>
  <c r="AA435" i="1" l="1"/>
  <c r="AE434" i="1"/>
  <c r="AE433" i="1"/>
  <c r="AV352" i="1"/>
  <c r="J353" i="1"/>
  <c r="H353" i="1"/>
  <c r="O352" i="1"/>
  <c r="AC352" i="1"/>
  <c r="AE435" i="1" l="1"/>
  <c r="AA436" i="1"/>
  <c r="AV353" i="1"/>
  <c r="J354" i="1"/>
  <c r="H354" i="1"/>
  <c r="O353" i="1"/>
  <c r="AC353" i="1"/>
  <c r="AE436" i="1" l="1"/>
  <c r="AA437" i="1"/>
  <c r="AA438" i="1" s="1"/>
  <c r="AV354" i="1"/>
  <c r="J355" i="1"/>
  <c r="H355" i="1"/>
  <c r="O354" i="1"/>
  <c r="AC354" i="1"/>
  <c r="AE438" i="1" l="1"/>
  <c r="AA439" i="1"/>
  <c r="AE437" i="1"/>
  <c r="J356" i="1"/>
  <c r="H356" i="1"/>
  <c r="AV355" i="1"/>
  <c r="O355" i="1"/>
  <c r="AC355" i="1"/>
  <c r="AA440" i="1" l="1"/>
  <c r="AA441" i="1" s="1"/>
  <c r="AE439" i="1"/>
  <c r="AV356" i="1"/>
  <c r="J357" i="1"/>
  <c r="H357" i="1"/>
  <c r="O356" i="1"/>
  <c r="AC356" i="1"/>
  <c r="AA442" i="1" l="1"/>
  <c r="AE441" i="1"/>
  <c r="AE440" i="1"/>
  <c r="AV357" i="1"/>
  <c r="J358" i="1"/>
  <c r="H358" i="1"/>
  <c r="O357" i="1"/>
  <c r="AC357" i="1"/>
  <c r="AA443" i="1" l="1"/>
  <c r="AE442" i="1"/>
  <c r="J359" i="1"/>
  <c r="H359" i="1"/>
  <c r="AV358" i="1"/>
  <c r="O358" i="1"/>
  <c r="AC358" i="1"/>
  <c r="AA311" i="3"/>
  <c r="AA312" i="3"/>
  <c r="AA310" i="3"/>
  <c r="AA444" i="1" l="1"/>
  <c r="AA445" i="1" s="1"/>
  <c r="AE443" i="1"/>
  <c r="AV359" i="1"/>
  <c r="J360" i="1"/>
  <c r="H360" i="1"/>
  <c r="O359" i="1"/>
  <c r="AC359" i="1"/>
  <c r="AA446" i="1" l="1"/>
  <c r="AE445" i="1"/>
  <c r="AE444" i="1"/>
  <c r="AV360" i="1"/>
  <c r="J361" i="1"/>
  <c r="H361" i="1"/>
  <c r="O360" i="1"/>
  <c r="AC360" i="1"/>
  <c r="AA447" i="1" l="1"/>
  <c r="AA448" i="1" s="1"/>
  <c r="AE446" i="1"/>
  <c r="AV361" i="1"/>
  <c r="O361" i="1"/>
  <c r="J362" i="1"/>
  <c r="H362" i="1"/>
  <c r="AC361" i="1"/>
  <c r="AA315" i="3"/>
  <c r="AA316" i="3"/>
  <c r="AA313" i="3"/>
  <c r="AA314" i="3"/>
  <c r="AA449" i="1" l="1"/>
  <c r="AE448" i="1"/>
  <c r="AE447" i="1"/>
  <c r="H363" i="1"/>
  <c r="J363" i="1"/>
  <c r="O362" i="1"/>
  <c r="AV362" i="1"/>
  <c r="AC362" i="1"/>
  <c r="AA450" i="1" l="1"/>
  <c r="AE449" i="1"/>
  <c r="AV363" i="1"/>
  <c r="J364" i="1"/>
  <c r="H364" i="1"/>
  <c r="O363" i="1"/>
  <c r="AC363" i="1"/>
  <c r="AE450" i="1" l="1"/>
  <c r="AA451" i="1"/>
  <c r="AC364" i="1"/>
  <c r="H365" i="1"/>
  <c r="J365" i="1"/>
  <c r="O364" i="1"/>
  <c r="AV364" i="1"/>
  <c r="AA452" i="1" l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AE452" i="1" l="1"/>
  <c r="AV366" i="1"/>
  <c r="J367" i="1"/>
  <c r="H367" i="1"/>
  <c r="O366" i="1"/>
  <c r="AC366" i="1"/>
  <c r="AJ21" i="2" l="1"/>
  <c r="AD49" i="2"/>
  <c r="AD51" i="2" s="1"/>
  <c r="AD53" i="2" s="1"/>
  <c r="AD55" i="2" s="1"/>
  <c r="AD57" i="2" s="1"/>
  <c r="I21" i="3"/>
  <c r="I35" i="3" s="1"/>
  <c r="AV367" i="1"/>
  <c r="H368" i="1"/>
  <c r="J368" i="1"/>
  <c r="O367" i="1"/>
  <c r="AC367" i="1"/>
  <c r="J369" i="1" l="1"/>
  <c r="H369" i="1"/>
  <c r="AV368" i="1"/>
  <c r="O368" i="1"/>
  <c r="AC368" i="1"/>
  <c r="AV369" i="1" l="1"/>
  <c r="J370" i="1"/>
  <c r="H370" i="1"/>
  <c r="O369" i="1"/>
  <c r="AC369" i="1"/>
  <c r="AV370" i="1" l="1"/>
  <c r="H371" i="1"/>
  <c r="J371" i="1"/>
  <c r="O370" i="1"/>
  <c r="AC370" i="1"/>
  <c r="J372" i="1" l="1"/>
  <c r="H372" i="1"/>
  <c r="AC371" i="1"/>
  <c r="O371" i="1"/>
  <c r="AV371" i="1"/>
  <c r="AA325" i="3"/>
  <c r="AA326" i="3"/>
  <c r="AA324" i="3"/>
  <c r="AV372" i="1" l="1"/>
  <c r="H373" i="1"/>
  <c r="J373" i="1"/>
  <c r="O372" i="1"/>
  <c r="AC372" i="1"/>
  <c r="AV373" i="1" l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73" i="1"/>
  <c r="BR573" i="1"/>
  <c r="J418" i="1" l="1"/>
  <c r="H418" i="1"/>
  <c r="AV417" i="1"/>
  <c r="O417" i="1"/>
  <c r="AC417" i="1"/>
  <c r="CL574" i="1"/>
  <c r="BA576" i="1"/>
  <c r="BC576" i="1" s="1"/>
  <c r="CL576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I20" i="3" s="1"/>
  <c r="I23" i="3" s="1"/>
  <c r="I25" i="3" s="1"/>
  <c r="I27" i="3" s="1"/>
  <c r="O443" i="1"/>
  <c r="AC443" i="1"/>
  <c r="AA399" i="3"/>
  <c r="AA397" i="3"/>
  <c r="AA398" i="3"/>
  <c r="AA396" i="3"/>
  <c r="N27" i="3" l="1"/>
  <c r="N28" i="3" s="1"/>
  <c r="I34" i="3"/>
  <c r="H445" i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J451" i="1"/>
  <c r="O450" i="1"/>
  <c r="AC450" i="1"/>
  <c r="AA406" i="3"/>
  <c r="AA407" i="3"/>
  <c r="AA404" i="3"/>
  <c r="AA405" i="3"/>
  <c r="AA403" i="3"/>
  <c r="AV451" i="1" l="1"/>
  <c r="J452" i="1"/>
  <c r="H452" i="1"/>
  <c r="O451" i="1"/>
  <c r="AC451" i="1"/>
  <c r="AV452" i="1" l="1"/>
  <c r="O452" i="1"/>
  <c r="AC452" i="1"/>
  <c r="AF21" i="2" l="1"/>
  <c r="I32" i="3"/>
  <c r="I28" i="3" l="1"/>
  <c r="L32" i="3"/>
  <c r="L34" i="3"/>
  <c r="L35" i="3"/>
  <c r="I36" i="3"/>
  <c r="W408" i="3" l="1"/>
  <c r="AA408" i="3" s="1"/>
  <c r="L36" i="3"/>
  <c r="Y408" i="3" l="1"/>
  <c r="Y244" i="3"/>
  <c r="Y350" i="3"/>
  <c r="Y214" i="3"/>
  <c r="Y12" i="3"/>
  <c r="Y121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<sst xmlns="http://schemas.openxmlformats.org/spreadsheetml/2006/main" count="355" uniqueCount="190">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</sst>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Table'!$BA$564:$BA$568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Table'!$BA$569:$BA$573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19614566.118222892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Table'!$BC$564:$BC$568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Table'!$BC$569:$BC$573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Table'!$BJ$564:$BJ$568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Table'!$BJ$569:$BJ$573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Table'!$BK$564:$BK$568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Table'!$BK$569:$BK$573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Table'!$BL$564:$BL$568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Table'!$BL$569:$BL$573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Table'!$BM$564:$BM$568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Table'!$BM$569:$BM$573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Table'!$BP$564:$BP$568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Table'!$AS$569:$AT$573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6</c:v>
                </c:pt>
              </c:strCache>
            </c:strRef>
          </c:cat>
          <c:val>
            <c:numRef>
              <c:f>'Main Table'!$BP$569:$BP$573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138970000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Table'!$AU$564:$AU$568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Table'!$AU$569:$AU$573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Table'!$AV$564:$AV$568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Table'!$AV$569:$AV$573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Table'!$AW$564:$AW$568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Table'!$AW$569:$AW$573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Table'!$AX$564:$AX$568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Table'!$AX$569:$AX$573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Table'!$AY$564:$AY$568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Table'!$AY$569:$AY$573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Table'!$AZ$564:$AZ$568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Table'!$AZ$569:$AZ$573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Table'!$BB$564:$BB$568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Table'!$BB$569:$BB$573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Table'!$BD$564:$BD$568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Table'!$BD$569:$BD$573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Table'!$BE$564:$BE$568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Table'!$BE$569:$BE$573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93485487.118222892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Table'!$BF$564:$BF$568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Table'!$BF$569:$BF$573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Table'!$BG$564:$BG$568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Table'!$BG$569:$BG$573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85550000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Table'!$BH$564:$BH$568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Table'!$BH$569:$BH$573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Table'!$BI$564:$BI$568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Table'!$BI$569:$BI$573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Table'!$BN$564:$BN$568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Table'!$BN$569:$BN$573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Table'!$BO$564:$BO$568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Table'!$BO$569:$BO$573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Table'!$BQ$564:$BQ$568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Table'!$BQ$569:$BQ$573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Table'!$BR$564:$BR$568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Table'!$BR$569:$BR$573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232455487.11822289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Table'!$BS$564:$BS$568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Table'!$BS$569:$BS$573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Table'!$BT$564:$BT$568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Table'!$BT$569:$BT$573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Table'!$BU$564:$BU$568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Table'!$BU$569:$BU$573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Table'!$BV$564:$BV$568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Table'!$AS$569:$AT$573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Table'!$BV$569:$BV$573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473</xdr:row>
      <xdr:rowOff>99060</xdr:rowOff>
    </xdr:from>
    <xdr:to>
      <xdr:col>22</xdr:col>
      <xdr:colOff>312420</xdr:colOff>
      <xdr:row>474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473</xdr:row>
      <xdr:rowOff>129540</xdr:rowOff>
    </xdr:from>
    <xdr:to>
      <xdr:col>23</xdr:col>
      <xdr:colOff>68580</xdr:colOff>
      <xdr:row>474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491</xdr:row>
      <xdr:rowOff>125730</xdr:rowOff>
    </xdr:from>
    <xdr:to>
      <xdr:col>54</xdr:col>
      <xdr:colOff>213360</xdr:colOff>
      <xdr:row>506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580</xdr:row>
      <xdr:rowOff>160020</xdr:rowOff>
    </xdr:from>
    <xdr:to>
      <xdr:col>76</xdr:col>
      <xdr:colOff>182880</xdr:colOff>
      <xdr:row>603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04"/>
  <sheetViews>
    <sheetView tabSelected="1" topLeftCell="U567" zoomScaleNormal="100" workbookViewId="0">
      <selection activeCell="BA580" sqref="BA58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SUM(D102:D459)</f>
        <v>30802235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SUM(D109:D466)</f>
        <v>30560922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SUM(D116:D473)</f>
        <v>31012597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SUM(D123:D483)</f>
        <v>361617727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SUM(D124:D484)</f>
        <v>361556008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SUM(D125:D485)</f>
        <v>361497659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SUM(D126:D486)</f>
        <v>361432171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SUM(D127:D487)</f>
        <v>361366123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SUM(D128:D488)</f>
        <v>361294128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SUM(D129:D489)</f>
        <v>438220740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SUM(D130:D490)</f>
        <v>438145753.23262841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SUM(D131:D491)</f>
        <v>438082494.23262841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SUM(D132:D492)</f>
        <v>769017215.23262835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SUM(D133:D493)</f>
        <v>813308336.23262835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SUM(D134:D494)</f>
        <v>813240857.30462837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SUM(D135:D495)</f>
        <v>813168890.30462837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SUM(D136:D496)</f>
        <v>813099447.34662843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SUM(D137:D497)</f>
        <v>814022413.34662843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SUM(D138:D498)</f>
        <v>813955000.34662843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SUM(D139:D499)</f>
        <v>813898870.34662843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SUM(D140:D500)</f>
        <v>813837299.34662843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SUM(D141:D501)</f>
        <v>813772570.34662843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SUM(D142:D502)</f>
        <v>813705649.34662843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SUM(D143:D503)</f>
        <v>813637080.34662843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SUM(D144:D504)</f>
        <v>813565997.34662843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SUM(D145:D505)</f>
        <v>813507456.34662843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SUM(D146:D506)</f>
        <v>813458418.34662843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SUM(D147:D507)</f>
        <v>813409772.34662843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SUM(D148:D508)</f>
        <v>813355208.34662843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SUM(D149:D509)</f>
        <v>813300060.34662843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SUM(D150:D510)</f>
        <v>813241350.34662843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SUM(D151:D511)</f>
        <v>813178104.34662843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SUM(D152:D512)</f>
        <v>813123905.34662843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SUM(D153:D513)</f>
        <v>813076056.34662843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SUM(D154:D514)</f>
        <v>813026256.34662843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SUM(D155:D515)</f>
        <v>812971737.34662843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SUM(D156:D516)</f>
        <v>812917392.34662843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SUM(D157:D517)</f>
        <v>812862028.34662843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SUM(D158:D518)</f>
        <v>812801428.34662843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58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SUM(D159:D519)</f>
        <v>812747905.34662843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SUM(D160:D520)</f>
        <v>812711062.34662843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SUM(D161:D521)</f>
        <v>812670450.34662843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SUM(D162:D522)</f>
        <v>812626451.34662843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SUM(D163:D523)</f>
        <v>812581478.34662843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SUM(D164:D524)</f>
        <v>812536121.34662843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SUM(D165:D525)</f>
        <v>812485640.34662843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SUM(D166:D526)</f>
        <v>812441811.34662843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SUM(D167:D527)</f>
        <v>812409093.34662843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SUM(D168:D528)</f>
        <v>812367609.34662843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SUM(D169:D529)</f>
        <v>812327511.34662843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SUM(D170:D530)</f>
        <v>812282874.34662843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SUM(D171:D531)</f>
        <v>812236868.34662843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SUM(D172:D532)</f>
        <v>812187267.34662843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SUM(D173:D533)</f>
        <v>812144607.34662843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SUM(D174:D534)</f>
        <v>812110626.34662843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SUM(D175:D535)</f>
        <v>812072066.34662843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SUM(D176:D536)</f>
        <v>812030087.34662843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SUM(D177:D537)</f>
        <v>811988876.34662843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SUM(D178:D538)</f>
        <v>811943412.34662843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SUM(D179:D539)</f>
        <v>811890563.34662843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SUM(D180:D540)</f>
        <v>811848471.34662843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SUM(D181:D541)</f>
        <v>811817361.34662843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SUM(D182:D545)</f>
        <v>811791941.34662843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SUM(D183:D546)</f>
        <v>811763502.34662843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SUM(D184:D547)</f>
        <v>811728259.34662843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SUM(D185:D548)</f>
        <v>845403734.06091416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SUM(D186:D549)</f>
        <v>896214276.91805696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SUM(D187:D550)</f>
        <v>964746423.4894855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58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SUM(D188:D552)</f>
        <v>964714566.4894855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SUM(D189:D553)</f>
        <v>1140854719.060914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SUM(D190:D557)</f>
        <v>1140818272.060914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SUM(D191:D558)</f>
        <v>1140778118.060914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SUM(D192:D559)</f>
        <v>1140731823.060914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SUM(D193:D560)</f>
        <v>1140680478.060914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SUM(D194:D561)</f>
        <v>1140636865.060914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SUM(D195:D562)</f>
        <v>1140603479.060914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SUM(D196:D568)</f>
        <v>1140566675.060914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SUM(D197:D569)</f>
        <v>1140530979.060914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SUM(D198:D570)</f>
        <v>1140489363.060914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SUM(D199:D571)</f>
        <v>1140444008.060914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SUM(D200:D573)</f>
        <v>1140390379.060914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SUM(D201:D574)</f>
        <v>1140347173.060914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SUM(D202:D575)</f>
        <v>1140313391.060914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SUM(D203:D576)</f>
        <v>1140275973.060914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SUM(D204:D577)</f>
        <v>1140231746.060914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SUM(D205:D578)</f>
        <v>1140190817.060914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SUM(D206:D579)</f>
        <v>1140143428.060914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SUM(D207:D580)</f>
        <v>1140092025.060914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SUM(D208:D581)</f>
        <v>1140043100.060914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SUM(D209:D582)</f>
        <v>1140009034.060914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SUM(D210:D583)</f>
        <v>1139971317.060914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SUM(D211:D584)</f>
        <v>1139926649.060914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SUM(D212:D585)</f>
        <v>1139877291.060914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SUM(D213:D586)</f>
        <v>1139819973.060914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SUM(D214:D587)</f>
        <v>1139758990.060914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SUM(D215:D588)</f>
        <v>1139704755.060914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SUM(D216:D589)</f>
        <v>1139662820.060914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SUM(D217:D590)</f>
        <v>1139617029.060914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SUM(D218:D591)</f>
        <v>1139565495.060914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SUM(D219:D592)</f>
        <v>1139505802.060914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SUM(D220:D593)</f>
        <v>1139439673.060914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SUM(D221:D594)</f>
        <v>1139367986.060914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SUM(D222:D595)</f>
        <v>1139313754.060914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SUM(D223:D596)</f>
        <v>1139268813.060914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SUM(D224:D597)</f>
        <v>1139211486.060914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SUM(D225:D598)</f>
        <v>1139149414.060914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SUM(D226:D599)</f>
        <v>1139085751.060914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SUM(D227:D600)</f>
        <v>1139011450.060914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SUM(D228:D601)</f>
        <v>1138930036.060914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SUM(D229:D602)</f>
        <v>1138850587.060914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SUM(D230:D603)</f>
        <v>1138789698.060914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SUM(D231:D604)</f>
        <v>1138719857.060914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SUM(D232:D605)</f>
        <v>1138644785.060914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SUM(D233:D606)</f>
        <v>1138563204.060914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SUM(D234:D607)</f>
        <v>1138471674.060914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SUM(D235:D608)</f>
        <v>1138370213.060914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SUM(D236:D609)</f>
        <v>1138283920.060914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SUM(D237:D610)</f>
        <v>1138212599.060914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SUM(D238:D611)</f>
        <v>1138123694.060914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SUM(D239:D612)</f>
        <v>1138029227.060914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SUM(D240:D613)</f>
        <v>1137920838.060914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SUM(D241:D614)</f>
        <v>1137802519.060914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SUM(D242:D615)</f>
        <v>1137669978.060914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SUM(D243:D616)</f>
        <v>1137545588.060914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SUM(D244:D617)</f>
        <v>1137442862.060914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SUM(D245:D618)</f>
        <v>1137317173.060914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SUM(D246:D619)</f>
        <v>1137181520.060914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SUM(D247:D620)</f>
        <v>1137038614.060914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SUM(D248:D621)</f>
        <v>1136877073.060914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SUM(D249:D622)</f>
        <v>1136693546.060914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SUM(D250:D623)</f>
        <v>1136536293.060914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SUM(D251:D624)</f>
        <v>1136398044.060914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SUM(D252:D625)</f>
        <v>1136235895.060914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SUM(D253:D626)</f>
        <v>1136078634.060914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SUM(D254:D627)</f>
        <v>1135904866.060914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SUM(D255:D628)</f>
        <v>1135712680.060914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SUM(D256:D629)</f>
        <v>1135508501.060914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SUM(D257:D630)</f>
        <v>1135335662.060914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SUM(D258:D631)</f>
        <v>1135199035.060914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SUM(D259:D632)</f>
        <v>1135026735.060914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SUM(D260:D633)</f>
        <v>1134849653.060914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SUM(D261:D634)</f>
        <v>1134668750.060914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SUM(D262:D635)</f>
        <v>1134560687.060914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SUM(D263:D636)</f>
        <v>1134396675.060914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SUM(D264:D637)</f>
        <v>1134253302.060914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SUM(D265:D638)</f>
        <v>1134115114.060914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SUM(D266:D639)</f>
        <v>1133953546.060914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SUM(D267:D640)</f>
        <v>1133771270.060914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SUM(D268:D641)</f>
        <v>1133567533.060914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SUM(D269:D642)</f>
        <v>1133348957.060914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SUM(D270:D643)</f>
        <v>1133113685.060914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SUM(D271:D644)</f>
        <v>1132901202.060914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SUM(D272:D645)</f>
        <v>1132718423.060914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SUM(D273:D646)</f>
        <v>1132518338.060914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SUM(D274:D647)</f>
        <v>1132308582.060914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SUM(D275:D648)</f>
        <v>1132081629.060914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SUM(D276:D649)</f>
        <v>1131854315.060914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SUM(D277:D650)</f>
        <v>1131607554.060914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SUM(D278:D651)</f>
        <v>1131387256.060914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SUM(D279:D652)</f>
        <v>1131199355.060914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SUM(D280:D653)</f>
        <v>1130999623.060914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SUM(D281:D654)</f>
        <v>1130799588.060914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SUM(D282:D655)</f>
        <v>1130549415.060914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SUM(D283:D656)</f>
        <v>1130311543.060914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SUM(D284:D657)</f>
        <v>1130056863.060914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SUM(D285:D658)</f>
        <v>1129867213.060914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SUM(D286:D659)</f>
        <v>1129678933.060914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SUM(D287:D660)</f>
        <v>1129478824.060914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SUM(D288:D661)</f>
        <v>1129279744.060914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SUM(D289:D662)</f>
        <v>1129047402.060914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SUM(D290:D663)</f>
        <v>1128854372.060914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SUM(D291:D664)</f>
        <v>1128755532.060914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SUM(D292:D665)</f>
        <v>1128594928.060914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SUM(D293:D666)</f>
        <v>1128467188.060914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SUM(D294:D667)</f>
        <v>1128280797.060914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SUM(D295:D668)</f>
        <v>1128081175.060914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SUM(D296:D669)</f>
        <v>1127846400.060914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SUM(D297:D670)</f>
        <v>1127617987.060914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SUM(D298:D671)</f>
        <v>1127451943.060914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SUM(D299:D672)</f>
        <v>1127219716.060914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SUM(D300:D673)</f>
        <v>1127025379.060914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SUM(D301:D674)</f>
        <v>1126835217.060914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SUM(D302:D675)</f>
        <v>1126600506.060914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SUM(D303:D676)</f>
        <v>1126339533.060914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SUM(D304:D677)</f>
        <v>1126065343.060914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SUM(D305:D678)</f>
        <v>1125758894.060914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SUM(D306:D679)</f>
        <v>1125509200.060914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SUM(D307:D680)</f>
        <v>1125288373.060914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SUM(D308:D681)</f>
        <v>1125073690.060914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SUM(D309:D682)</f>
        <v>1124850062.060914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SUM(D310:D683)</f>
        <v>1124611989.060914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SUM(D311:D684)</f>
        <v>1124377570.060914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SUM(D312:D685)</f>
        <v>1124128764.060914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SUM(D313:D686)</f>
        <v>1123925997.060914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SUM(D314:D687)</f>
        <v>1123751437.060914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SUM(D315:D688)</f>
        <v>1123602109.060914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SUM(D316:D689)</f>
        <v>1123427731.060914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SUM(D317:D690)</f>
        <v>1123237650.060914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SUM(D318:D691)</f>
        <v>1123043892.060914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SUM(D319:D692)</f>
        <v>1122851827.060914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SUM(D320:D693)</f>
        <v>1122678760.060914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SUM(D321:D694)</f>
        <v>1122543578.060914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SUM(D322:D695)</f>
        <v>1122391334.060914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SUM(D323:D696)</f>
        <v>1122239607.060914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SUM(D324:D697)</f>
        <v>1122079576.060914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SUM(D325:D698)</f>
        <v>1121916943.060914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SUM(D326:D699)</f>
        <v>1121747910.060914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SUM(D327:D700)</f>
        <v>1121607178.060914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SUM(D328:D701)</f>
        <v>1121499362.060914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SUM(D329:D702)</f>
        <v>1121372910.060914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SUM(D330:D703)</f>
        <v>1121256683.060914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SUM(D331:D704)</f>
        <v>1121143224.060914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SUM(D332:D705)</f>
        <v>1121021487.060914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SUM(D333:D706)</f>
        <v>1120895362.060914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SUM(D334:D707)</f>
        <v>1120789379.060914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SUM(D335:D708)</f>
        <v>1120698123.060914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SUM(D336:D709)</f>
        <v>1120607777.060914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SUM(D337:D710)</f>
        <v>1120512235.060914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SUM(D338:D711)</f>
        <v>1120415429.060914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SUM(D339:D712)</f>
        <v>1120311185.060914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SUM(D340:D713)</f>
        <v>1120210897.060914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SUM(D341:D714)</f>
        <v>1120124413.060914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SUM(D342:D715)</f>
        <v>1120060116.060914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SUM(D343:D716)</f>
        <v>1120007331.060914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SUM(D344:D717)</f>
        <v>1119943933.060914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SUM(D345:D718)</f>
        <v>1119872293.060914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SUM(D346:D719)</f>
        <v>1119803369.060914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SUM(D347:D720)</f>
        <v>1119717830.060914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SUM(D348:D721)</f>
        <v>1119648213.060914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SUM(D349:D722)</f>
        <v>1119590988.060914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SUM(D350:D723)</f>
        <v>1119519934.060914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SUM(D351:D724)</f>
        <v>1119446230.060914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SUM(D352:D725)</f>
        <v>1119370931.060914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SUM(D353:D726)</f>
        <v>1119293554.060914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SUM(D354:D727)</f>
        <v>1119212929.060914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SUM(D355:D728)</f>
        <v>1119148609.060914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SUM(D356:D729)</f>
        <v>1119099197.060914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SUM(D357:D730)</f>
        <v>1119044016.060914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SUM(D358:D731)</f>
        <v>1118987126.060914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SUM(D359:D732)</f>
        <v>1118919901.060914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SUM(D360:D733)</f>
        <v>1118851580.060914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SUM(D361:D734)</f>
        <v>1118782340.060914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SUM(D362:D735)</f>
        <v>1118724112.060914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SUM(D363:D736)</f>
        <v>1118682145.060914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SUM(D364:D737)</f>
        <v>1118636777.060914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SUM(D365:D738)</f>
        <v>1118581094.060914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53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SUM(D366:D739)</f>
        <v>1118519734.060914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SUM(D367:D740)</f>
        <v>1118456961.060914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SUM(D368:D741)</f>
        <v>1118390176.060914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SUM(D369:D742)</f>
        <v>1118340458.060914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SUM(D370:D743)</f>
        <v>1118303562.060914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SUM(D371:D744)</f>
        <v>1118256795.060914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SUM(D372:D745)</f>
        <v>1118203564.060914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SUM(D373:D746)</f>
        <v>1118140069.060914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SUM(D374:D747)</f>
        <v>1118077440.060914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SUM(D375:D748)</f>
        <v>1118011027.060914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SUM(D376:D749)</f>
        <v>1117955119.060914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SUM(D377:D750)</f>
        <v>1117915614.060914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SUM(D378:D751)</f>
        <v>1117869866.060914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SUM(D379:D752)</f>
        <v>1117811161.060914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SUM(D380:D753)</f>
        <v>1117744623.060914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SUM(D381:D754)</f>
        <v>1117677577.060914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SUM(D382:D755)</f>
        <v>1117600601.060914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SUM(D383:D756)</f>
        <v>1117536942.060914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SUM(D384:D757)</f>
        <v>1117492846.060914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SUM(D385:D758)</f>
        <v>1117432648.060914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SUM(D386:D759)</f>
        <v>1117370189.060914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SUM(D387:D760)</f>
        <v>1117301433.060914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SUM(D388:D761)</f>
        <v>1117257182.060914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SUM(D389:D762)</f>
        <v>1117187158.060914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SUM(D390:D763)</f>
        <v>1117121004.060914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SUM(D391:D764)</f>
        <v>1117084021.060914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SUM(D392:D765)</f>
        <v>1117026377.060914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SUM(D393:D766)</f>
        <v>1116964094.060914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SUM(D394:D767)</f>
        <v>1116888911.060914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SUM(D395:D768)</f>
        <v>1116808750.060914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SUM(D396:D769)</f>
        <v>1116723382.060914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SUM(D397:D770)</f>
        <v>1116656602.060914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SUM(D398:D771)</f>
        <v>1116608728.060914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SUM(D399:D772)</f>
        <v>1116552206.060914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SUM(D400:D773)</f>
        <v>1116474486.060914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SUM(D401:D774)</f>
        <v>1116396047.060914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SUM(D402:D775)</f>
        <v>1116321568.060914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SUM(D403:D776)</f>
        <v>1116239795.060914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SUM(D404:D777)</f>
        <v>1116176214.060914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SUM(D405:D778)</f>
        <v>1116133033.060914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SUM(D406:D779)</f>
        <v>1116081383.060914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SUM(D407:D780)</f>
        <v>1116021066.060914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SUM(D408:D781)</f>
        <v>1115956009.060914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SUM(D409:D782)</f>
        <v>1115888939.060914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SUM(D410:D783)</f>
        <v>1115822424.060914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SUM(D411:D784)</f>
        <v>1115769144.060914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SUM(D412:D785)</f>
        <v>1115734408.060914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57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SUM(D413:D786)</f>
        <v>1115686952.060914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SUM(D414:D787)</f>
        <v>1115634906.060914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SUM(D415:D788)</f>
        <v>1115578302.060914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SUM(D416:D789)</f>
        <v>1115519033.060914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SUM(D417:D790)</f>
        <v>1115459127.060914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SUM(D418:D791)</f>
        <v>1115417093.060914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SUM(D419:D792)</f>
        <v>1115386392.060914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8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SUM(D420:D793)</f>
        <v>1115345938.060914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8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SUM(D421:D794)</f>
        <v>1115303584.060914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8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SUM(D422:D795)</f>
        <v>1115257455.060914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8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SUM(D423:D796)</f>
        <v>1115209636.060914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8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SUM(D424:D797)</f>
        <v>1115160145.060914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85" x14ac:dyDescent="0.3">
      <c r="B454" s="158">
        <f t="shared" si="424"/>
        <v>44354</v>
      </c>
      <c r="C454" s="61"/>
      <c r="D454" s="17"/>
      <c r="E454" s="16"/>
      <c r="F454" s="16"/>
      <c r="G454" s="16"/>
      <c r="H454" s="16"/>
      <c r="I454" s="16"/>
      <c r="J454" s="436"/>
      <c r="K454" s="16"/>
      <c r="L454" s="16"/>
      <c r="M454" s="16"/>
      <c r="N454" s="16"/>
      <c r="O454" s="16"/>
      <c r="P454" s="41"/>
      <c r="Q454" s="17"/>
      <c r="R454" s="16"/>
      <c r="S454" s="60"/>
      <c r="T454" s="16"/>
      <c r="U454" s="41"/>
      <c r="V454" s="10"/>
      <c r="W454" s="34"/>
      <c r="X454" s="33"/>
      <c r="Y454" s="33"/>
      <c r="Z454" s="33"/>
      <c r="AA454" s="33"/>
      <c r="AB454" s="33"/>
      <c r="AC454" s="46"/>
      <c r="AD454" s="33"/>
      <c r="AE454" s="33"/>
      <c r="AF454" s="50"/>
      <c r="AG454" s="33"/>
      <c r="AH454" s="33"/>
      <c r="AI454" s="213"/>
      <c r="AJ454" s="50"/>
      <c r="AK454" s="111"/>
      <c r="AL454" s="23"/>
      <c r="AM454" s="24"/>
      <c r="AN454" s="24"/>
      <c r="AO454" s="24"/>
      <c r="AP454" s="24"/>
      <c r="AQ454" s="24"/>
      <c r="AR454" s="461"/>
      <c r="AS454" s="25"/>
      <c r="AT454" s="25"/>
      <c r="AU454" s="24"/>
      <c r="AV454" s="298"/>
      <c r="AW454" s="298"/>
      <c r="AX454" s="24"/>
      <c r="AY454" s="308"/>
      <c r="AZ454" s="111"/>
      <c r="BA454" s="65"/>
      <c r="BB454" s="66"/>
      <c r="BC454" s="66"/>
      <c r="BD454" s="66"/>
      <c r="BE454" s="66"/>
      <c r="BF454" s="66"/>
      <c r="BG454" s="144"/>
      <c r="BH454" s="66"/>
      <c r="BI454" s="170"/>
      <c r="BJ454" s="66"/>
      <c r="BK454" s="66"/>
      <c r="BL454" s="66"/>
      <c r="BM454" s="144"/>
      <c r="BN454" s="65"/>
      <c r="BO454" s="66"/>
      <c r="BP454" s="66"/>
      <c r="BQ454" s="66"/>
      <c r="BR454" s="435"/>
      <c r="BS454" s="66"/>
      <c r="BT454" s="75"/>
      <c r="BU454" s="170"/>
      <c r="BV454" s="1"/>
      <c r="BW454" s="61"/>
    </row>
    <row r="455" spans="2:85" x14ac:dyDescent="0.3">
      <c r="B455" s="158">
        <f t="shared" si="424"/>
        <v>44355</v>
      </c>
      <c r="C455" s="61"/>
      <c r="D455" s="17"/>
      <c r="E455" s="16"/>
      <c r="F455" s="16"/>
      <c r="G455" s="16"/>
      <c r="H455" s="16"/>
      <c r="I455" s="16"/>
      <c r="J455" s="436"/>
      <c r="K455" s="16"/>
      <c r="L455" s="16"/>
      <c r="M455" s="16"/>
      <c r="N455" s="16"/>
      <c r="O455" s="16"/>
      <c r="P455" s="41"/>
      <c r="Q455" s="17"/>
      <c r="R455" s="16"/>
      <c r="S455" s="60"/>
      <c r="T455" s="16"/>
      <c r="U455" s="41"/>
      <c r="V455" s="10"/>
      <c r="W455" s="34"/>
      <c r="X455" s="33"/>
      <c r="Y455" s="33"/>
      <c r="Z455" s="33"/>
      <c r="AA455" s="33"/>
      <c r="AB455" s="33"/>
      <c r="AC455" s="46"/>
      <c r="AD455" s="33"/>
      <c r="AE455" s="33"/>
      <c r="AF455" s="50"/>
      <c r="AG455" s="33"/>
      <c r="AH455" s="33"/>
      <c r="AI455" s="213"/>
      <c r="AJ455" s="50"/>
      <c r="AK455" s="111"/>
      <c r="AL455" s="23"/>
      <c r="AM455" s="24"/>
      <c r="AN455" s="24"/>
      <c r="AO455" s="24"/>
      <c r="AP455" s="24"/>
      <c r="AQ455" s="24"/>
      <c r="AR455" s="461"/>
      <c r="AS455" s="25"/>
      <c r="AT455" s="25"/>
      <c r="AU455" s="24"/>
      <c r="AV455" s="298"/>
      <c r="AW455" s="298"/>
      <c r="AX455" s="24"/>
      <c r="AY455" s="308"/>
      <c r="AZ455" s="111"/>
      <c r="BA455" s="65"/>
      <c r="BB455" s="66"/>
      <c r="BC455" s="66"/>
      <c r="BD455" s="66"/>
      <c r="BE455" s="66"/>
      <c r="BF455" s="66"/>
      <c r="BG455" s="144"/>
      <c r="BH455" s="66"/>
      <c r="BI455" s="170"/>
      <c r="BJ455" s="66"/>
      <c r="BK455" s="66"/>
      <c r="BL455" s="66"/>
      <c r="BM455" s="144"/>
      <c r="BN455" s="65"/>
      <c r="BO455" s="66"/>
      <c r="BP455" s="66"/>
      <c r="BQ455" s="66"/>
      <c r="BR455" s="435"/>
      <c r="BS455" s="66"/>
      <c r="BT455" s="75"/>
      <c r="BU455" s="170"/>
      <c r="BV455" s="1"/>
      <c r="BW455" s="61"/>
    </row>
    <row r="456" spans="2:85" x14ac:dyDescent="0.3">
      <c r="B456" s="158">
        <f t="shared" si="424"/>
        <v>44356</v>
      </c>
      <c r="C456" s="61"/>
      <c r="D456" s="17"/>
      <c r="E456" s="16"/>
      <c r="F456" s="16"/>
      <c r="G456" s="16"/>
      <c r="H456" s="16"/>
      <c r="I456" s="16"/>
      <c r="J456" s="436"/>
      <c r="K456" s="16"/>
      <c r="L456" s="16"/>
      <c r="M456" s="16"/>
      <c r="N456" s="16"/>
      <c r="O456" s="16"/>
      <c r="P456" s="41"/>
      <c r="Q456" s="17"/>
      <c r="R456" s="16"/>
      <c r="S456" s="60"/>
      <c r="T456" s="16"/>
      <c r="U456" s="41"/>
      <c r="V456" s="10"/>
      <c r="W456" s="34"/>
      <c r="X456" s="33"/>
      <c r="Y456" s="33"/>
      <c r="Z456" s="33"/>
      <c r="AA456" s="33"/>
      <c r="AB456" s="33"/>
      <c r="AC456" s="46"/>
      <c r="AD456" s="33"/>
      <c r="AE456" s="33"/>
      <c r="AF456" s="50"/>
      <c r="AG456" s="33"/>
      <c r="AH456" s="33"/>
      <c r="AI456" s="213"/>
      <c r="AJ456" s="50"/>
      <c r="AK456" s="111"/>
      <c r="AL456" s="23"/>
      <c r="AM456" s="24"/>
      <c r="AN456" s="24"/>
      <c r="AO456" s="24"/>
      <c r="AP456" s="24"/>
      <c r="AQ456" s="24"/>
      <c r="AR456" s="461"/>
      <c r="AS456" s="25"/>
      <c r="AT456" s="25"/>
      <c r="AU456" s="24"/>
      <c r="AV456" s="298"/>
      <c r="AW456" s="298"/>
      <c r="AX456" s="24"/>
      <c r="AY456" s="308"/>
      <c r="AZ456" s="111"/>
      <c r="BA456" s="65"/>
      <c r="BB456" s="66"/>
      <c r="BC456" s="66"/>
      <c r="BD456" s="66"/>
      <c r="BE456" s="66"/>
      <c r="BF456" s="66"/>
      <c r="BG456" s="144"/>
      <c r="BH456" s="66"/>
      <c r="BI456" s="170"/>
      <c r="BJ456" s="66"/>
      <c r="BK456" s="66"/>
      <c r="BL456" s="66"/>
      <c r="BM456" s="144"/>
      <c r="BN456" s="65"/>
      <c r="BO456" s="66"/>
      <c r="BP456" s="66"/>
      <c r="BQ456" s="66"/>
      <c r="BR456" s="435"/>
      <c r="BS456" s="66"/>
      <c r="BT456" s="75"/>
      <c r="BU456" s="170"/>
      <c r="BV456" s="1"/>
      <c r="BW456" s="61"/>
    </row>
    <row r="457" spans="2:85" x14ac:dyDescent="0.3">
      <c r="B457" s="158">
        <f t="shared" si="424"/>
        <v>44357</v>
      </c>
      <c r="C457" s="61"/>
      <c r="D457" s="17"/>
      <c r="E457" s="16"/>
      <c r="F457" s="16"/>
      <c r="G457" s="16"/>
      <c r="H457" s="16"/>
      <c r="I457" s="16"/>
      <c r="J457" s="436"/>
      <c r="K457" s="16"/>
      <c r="L457" s="16"/>
      <c r="M457" s="16"/>
      <c r="N457" s="16"/>
      <c r="O457" s="16"/>
      <c r="P457" s="41"/>
      <c r="Q457" s="410"/>
      <c r="R457" s="16"/>
      <c r="S457" s="60"/>
      <c r="T457" s="16"/>
      <c r="U457" s="41"/>
      <c r="V457" s="10"/>
      <c r="W457" s="34"/>
      <c r="X457" s="33"/>
      <c r="Y457" s="33"/>
      <c r="Z457" s="33"/>
      <c r="AA457" s="33"/>
      <c r="AB457" s="33"/>
      <c r="AC457" s="46"/>
      <c r="AD457" s="33"/>
      <c r="AE457" s="33"/>
      <c r="AF457" s="50"/>
      <c r="AG457" s="33"/>
      <c r="AH457" s="33"/>
      <c r="AI457" s="213"/>
      <c r="AJ457" s="50"/>
      <c r="AK457" s="10"/>
      <c r="AL457" s="23"/>
      <c r="AM457" s="24"/>
      <c r="AN457" s="24"/>
      <c r="AO457" s="24"/>
      <c r="AP457" s="24"/>
      <c r="AQ457" s="24"/>
      <c r="AR457" s="461"/>
      <c r="AS457" s="25"/>
      <c r="AT457" s="25"/>
      <c r="AU457" s="24"/>
      <c r="AV457" s="298"/>
      <c r="AW457" s="298"/>
      <c r="AX457" s="24"/>
      <c r="AY457" s="308"/>
      <c r="AZ457" s="10"/>
      <c r="BA457" s="65"/>
      <c r="BB457" s="66"/>
      <c r="BC457" s="66"/>
      <c r="BD457" s="66"/>
      <c r="BE457" s="66"/>
      <c r="BF457" s="66"/>
      <c r="BG457" s="144"/>
      <c r="BH457" s="66"/>
      <c r="BI457" s="170"/>
      <c r="BJ457" s="66"/>
      <c r="BK457" s="66"/>
      <c r="BL457" s="66"/>
      <c r="BM457" s="144"/>
      <c r="BN457" s="65"/>
      <c r="BO457" s="66"/>
      <c r="BP457" s="66"/>
      <c r="BQ457" s="66"/>
      <c r="BR457" s="435"/>
      <c r="BS457" s="66"/>
      <c r="BT457" s="75"/>
      <c r="BU457" s="170"/>
      <c r="BV457" s="1"/>
      <c r="BW457" s="61">
        <f>+BW411+1</f>
        <v>403</v>
      </c>
    </row>
    <row r="458" spans="2:85" x14ac:dyDescent="0.3">
      <c r="B458" s="158">
        <f t="shared" si="161"/>
        <v>44358</v>
      </c>
      <c r="D458" s="559"/>
      <c r="E458" s="19"/>
      <c r="F458" s="19"/>
      <c r="G458" s="19"/>
      <c r="H458" s="19"/>
      <c r="I458" s="19"/>
      <c r="J458" s="39"/>
      <c r="K458" s="19"/>
      <c r="L458" s="19"/>
      <c r="M458" s="19"/>
      <c r="N458" s="19"/>
      <c r="O458" s="19"/>
      <c r="P458" s="43"/>
      <c r="Q458" s="18"/>
      <c r="R458" s="19"/>
      <c r="S458" s="19"/>
      <c r="T458" s="19"/>
      <c r="U458" s="43"/>
      <c r="V458" s="1"/>
      <c r="W458" s="35"/>
      <c r="X458" s="36"/>
      <c r="Y458" s="36"/>
      <c r="Z458" s="36"/>
      <c r="AA458" s="36"/>
      <c r="AB458" s="36"/>
      <c r="AC458" s="47"/>
      <c r="AD458" s="36"/>
      <c r="AE458" s="36"/>
      <c r="AF458" s="51"/>
      <c r="AG458" s="36"/>
      <c r="AH458" s="36"/>
      <c r="AI458" s="36"/>
      <c r="AJ458" s="51"/>
      <c r="AK458" s="1"/>
      <c r="AL458" s="26"/>
      <c r="AM458" s="27"/>
      <c r="AN458" s="27"/>
      <c r="AO458" s="27"/>
      <c r="AP458" s="27"/>
      <c r="AQ458" s="27"/>
      <c r="AR458" s="27"/>
      <c r="AS458" s="27"/>
      <c r="AT458" s="27"/>
      <c r="AU458" s="27"/>
      <c r="AV458" s="300"/>
      <c r="AW458" s="300"/>
      <c r="AX458" s="27"/>
      <c r="AY458" s="307"/>
      <c r="AZ458" s="1"/>
      <c r="BA458" s="67"/>
      <c r="BB458" s="68"/>
      <c r="BC458" s="68"/>
      <c r="BD458" s="68"/>
      <c r="BE458" s="68"/>
      <c r="BF458" s="68"/>
      <c r="BG458" s="68"/>
      <c r="BH458" s="68"/>
      <c r="BI458" s="171"/>
      <c r="BJ458" s="68"/>
      <c r="BK458" s="68"/>
      <c r="BL458" s="68"/>
      <c r="BM458" s="68"/>
      <c r="BN458" s="67"/>
      <c r="BO458" s="68"/>
      <c r="BP458" s="68"/>
      <c r="BQ458" s="68"/>
      <c r="BR458" s="70"/>
      <c r="BS458" s="68"/>
      <c r="BT458" s="68"/>
      <c r="BU458" s="171"/>
      <c r="BV458" s="1"/>
      <c r="BW458" s="61">
        <f t="shared" si="186"/>
        <v>404</v>
      </c>
    </row>
    <row r="459" spans="2:85" x14ac:dyDescent="0.3">
      <c r="B459" s="56"/>
      <c r="D459" s="1"/>
      <c r="E459" s="1"/>
      <c r="F459" s="1"/>
      <c r="G459" s="1"/>
      <c r="H459" s="59"/>
      <c r="I459" s="1"/>
      <c r="J459" s="5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59"/>
      <c r="X459" s="1"/>
      <c r="Y459" s="1"/>
      <c r="Z459" s="1"/>
      <c r="AA459" s="1"/>
      <c r="AB459" s="1"/>
      <c r="AC459" s="59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59"/>
      <c r="BD459" s="1"/>
      <c r="BE459" s="59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</row>
    <row r="460" spans="2:85" x14ac:dyDescent="0.3">
      <c r="B460" s="166" t="s">
        <v>74</v>
      </c>
      <c r="D460" s="56">
        <f>+D453</f>
        <v>6408</v>
      </c>
      <c r="E460" s="56">
        <f>+E238</f>
        <v>0</v>
      </c>
      <c r="F460" s="56">
        <f>+F238</f>
        <v>0</v>
      </c>
      <c r="G460" s="56">
        <f>+G238</f>
        <v>0</v>
      </c>
      <c r="H460" s="56">
        <f t="shared" ref="H460:BS460" si="725">+H453</f>
        <v>33735875</v>
      </c>
      <c r="I460" s="56">
        <f t="shared" si="725"/>
        <v>0</v>
      </c>
      <c r="J460" s="56">
        <f t="shared" si="725"/>
        <v>1.8998224905243834E-4</v>
      </c>
      <c r="K460" s="56">
        <f t="shared" si="725"/>
        <v>0</v>
      </c>
      <c r="L460" s="56">
        <f t="shared" si="725"/>
        <v>0</v>
      </c>
      <c r="M460" s="56">
        <f t="shared" si="725"/>
        <v>0</v>
      </c>
      <c r="N460" s="56">
        <f t="shared" si="725"/>
        <v>87942</v>
      </c>
      <c r="O460" s="56">
        <f t="shared" si="725"/>
        <v>75981.700450450444</v>
      </c>
      <c r="P460" s="56">
        <f t="shared" si="725"/>
        <v>0</v>
      </c>
      <c r="Q460" s="56">
        <f t="shared" si="725"/>
        <v>87942</v>
      </c>
      <c r="R460" s="56">
        <f t="shared" si="725"/>
        <v>0</v>
      </c>
      <c r="S460" s="56">
        <f t="shared" si="725"/>
        <v>-0.34479701388009326</v>
      </c>
      <c r="T460" s="56">
        <f t="shared" si="725"/>
        <v>0</v>
      </c>
      <c r="U460" s="56">
        <f t="shared" si="725"/>
        <v>0</v>
      </c>
      <c r="V460" s="56">
        <f t="shared" si="725"/>
        <v>345</v>
      </c>
      <c r="W460" s="56">
        <f t="shared" si="725"/>
        <v>164</v>
      </c>
      <c r="X460" s="56">
        <f t="shared" si="725"/>
        <v>4256</v>
      </c>
      <c r="Y460" s="56">
        <f t="shared" si="725"/>
        <v>0</v>
      </c>
      <c r="Z460" s="56">
        <f t="shared" si="725"/>
        <v>2447</v>
      </c>
      <c r="AA460" s="56">
        <f t="shared" si="725"/>
        <v>598131</v>
      </c>
      <c r="AB460" s="56">
        <f t="shared" si="725"/>
        <v>0</v>
      </c>
      <c r="AC460" s="56">
        <f t="shared" si="725"/>
        <v>1.7729820258108021E-2</v>
      </c>
      <c r="AD460" s="56">
        <f t="shared" si="725"/>
        <v>0</v>
      </c>
      <c r="AE460" s="56">
        <f t="shared" si="725"/>
        <v>1347.1418918918919</v>
      </c>
      <c r="AF460" s="56">
        <f t="shared" si="725"/>
        <v>0</v>
      </c>
      <c r="AG460" s="56">
        <f t="shared" si="725"/>
        <v>2562</v>
      </c>
      <c r="AH460" s="56">
        <f t="shared" si="725"/>
        <v>1115160145.060914</v>
      </c>
      <c r="AI460" s="56">
        <f t="shared" si="725"/>
        <v>-0.2402135231316726</v>
      </c>
      <c r="AJ460" s="56">
        <f t="shared" si="725"/>
        <v>0</v>
      </c>
      <c r="AK460" s="56">
        <f t="shared" si="725"/>
        <v>0</v>
      </c>
      <c r="AL460" s="56">
        <f t="shared" si="725"/>
        <v>19246</v>
      </c>
      <c r="AM460" s="56">
        <f t="shared" si="725"/>
        <v>0</v>
      </c>
      <c r="AN460" s="56">
        <f t="shared" si="725"/>
        <v>0</v>
      </c>
      <c r="AO460" s="56">
        <f t="shared" si="725"/>
        <v>178263</v>
      </c>
      <c r="AP460" s="56">
        <f t="shared" si="725"/>
        <v>28122737</v>
      </c>
      <c r="AQ460" s="56">
        <f t="shared" si="725"/>
        <v>20336656</v>
      </c>
      <c r="AR460" s="56">
        <f t="shared" si="725"/>
        <v>6.8482595276152703E-4</v>
      </c>
      <c r="AS460" s="56">
        <f t="shared" si="725"/>
        <v>0</v>
      </c>
      <c r="AT460" s="56">
        <f t="shared" si="725"/>
        <v>0</v>
      </c>
      <c r="AU460" s="56">
        <f t="shared" si="725"/>
        <v>0</v>
      </c>
      <c r="AV460" s="56">
        <f t="shared" si="725"/>
        <v>0.83361516486529552</v>
      </c>
      <c r="AW460" s="56">
        <f t="shared" si="725"/>
        <v>0</v>
      </c>
      <c r="AX460" s="56">
        <f t="shared" si="725"/>
        <v>63339.497747747744</v>
      </c>
      <c r="AY460" s="56">
        <f t="shared" si="725"/>
        <v>0</v>
      </c>
      <c r="AZ460" s="56">
        <f t="shared" si="725"/>
        <v>0</v>
      </c>
      <c r="BA460" s="56">
        <f t="shared" si="725"/>
        <v>582741</v>
      </c>
      <c r="BB460" s="56">
        <f t="shared" si="725"/>
        <v>0</v>
      </c>
      <c r="BC460" s="56">
        <f t="shared" si="725"/>
        <v>486868950</v>
      </c>
      <c r="BD460" s="56">
        <f t="shared" si="725"/>
        <v>0</v>
      </c>
      <c r="BE460" s="56">
        <f t="shared" si="725"/>
        <v>6408</v>
      </c>
      <c r="BF460" s="56">
        <f t="shared" si="725"/>
        <v>0</v>
      </c>
      <c r="BG460" s="56">
        <f t="shared" si="725"/>
        <v>1.0996308823302291E-2</v>
      </c>
      <c r="BH460" s="56">
        <f t="shared" si="725"/>
        <v>0</v>
      </c>
      <c r="BI460" s="56">
        <f t="shared" si="725"/>
        <v>0</v>
      </c>
      <c r="BJ460" s="56">
        <f t="shared" si="725"/>
        <v>0</v>
      </c>
      <c r="BK460" s="56">
        <f t="shared" si="725"/>
        <v>7378055</v>
      </c>
      <c r="BL460" s="56">
        <f t="shared" si="725"/>
        <v>0</v>
      </c>
      <c r="BM460" s="56">
        <f t="shared" si="725"/>
        <v>1.1919401522487973E-2</v>
      </c>
      <c r="BN460" s="56">
        <f t="shared" si="725"/>
        <v>1096551.6891891891</v>
      </c>
      <c r="BO460" s="56">
        <f t="shared" si="725"/>
        <v>0</v>
      </c>
      <c r="BP460" s="56">
        <f t="shared" si="725"/>
        <v>32828897</v>
      </c>
      <c r="BQ460" s="56">
        <f t="shared" si="725"/>
        <v>0</v>
      </c>
      <c r="BR460" s="56">
        <f t="shared" si="725"/>
        <v>6.7428610922918783E-2</v>
      </c>
      <c r="BS460" s="56">
        <f t="shared" si="725"/>
        <v>0</v>
      </c>
      <c r="BT460" s="56">
        <f t="shared" ref="BT460" si="726">+BT453</f>
        <v>0</v>
      </c>
      <c r="BU460" s="56">
        <f t="shared" ref="BU460" si="727">+BU449</f>
        <v>0</v>
      </c>
      <c r="BV460" s="56">
        <f>+BV350</f>
        <v>0</v>
      </c>
      <c r="BW460" s="56"/>
      <c r="BX460" s="56"/>
      <c r="BY460" s="56"/>
      <c r="BZ460" s="56"/>
      <c r="CA460" s="56"/>
      <c r="CB460" s="56"/>
      <c r="CC460" s="56"/>
      <c r="CD460" s="56"/>
      <c r="CE460" s="61"/>
      <c r="CF460" s="61"/>
      <c r="CG460" s="145"/>
    </row>
    <row r="461" spans="2:85" x14ac:dyDescent="0.3">
      <c r="B461" t="s">
        <v>105</v>
      </c>
      <c r="D461" s="56">
        <f>+D452-D460</f>
        <v>5195</v>
      </c>
      <c r="E461" s="56">
        <f>+E237-E460</f>
        <v>0</v>
      </c>
      <c r="F461" s="56">
        <f>+F237-F460</f>
        <v>0</v>
      </c>
      <c r="G461" s="56">
        <f>+G237-G460</f>
        <v>0</v>
      </c>
      <c r="H461" s="56">
        <f t="shared" ref="H461:BS461" si="728">+H452-H460</f>
        <v>-6408</v>
      </c>
      <c r="I461" s="56">
        <f t="shared" si="728"/>
        <v>0</v>
      </c>
      <c r="J461" s="56">
        <f t="shared" si="728"/>
        <v>1.5413800720104202E-4</v>
      </c>
      <c r="K461" s="56">
        <f t="shared" si="728"/>
        <v>0</v>
      </c>
      <c r="L461" s="56">
        <f t="shared" si="728"/>
        <v>0</v>
      </c>
      <c r="M461" s="56">
        <f t="shared" si="728"/>
        <v>0</v>
      </c>
      <c r="N461" s="56">
        <f t="shared" si="728"/>
        <v>1342</v>
      </c>
      <c r="O461" s="56">
        <f t="shared" si="728"/>
        <v>157.05124255180999</v>
      </c>
      <c r="P461" s="56">
        <f t="shared" si="728"/>
        <v>0</v>
      </c>
      <c r="Q461" s="56">
        <f t="shared" si="728"/>
        <v>1342</v>
      </c>
      <c r="R461" s="56">
        <f t="shared" si="728"/>
        <v>0</v>
      </c>
      <c r="S461" s="56">
        <f t="shared" si="728"/>
        <v>-1.7514787965462852E-2</v>
      </c>
      <c r="T461" s="56">
        <f t="shared" si="728"/>
        <v>0</v>
      </c>
      <c r="U461" s="56">
        <f t="shared" si="728"/>
        <v>0</v>
      </c>
      <c r="V461" s="56">
        <f t="shared" si="728"/>
        <v>-1</v>
      </c>
      <c r="W461" s="56">
        <f t="shared" si="728"/>
        <v>224</v>
      </c>
      <c r="X461" s="56">
        <f t="shared" si="728"/>
        <v>0</v>
      </c>
      <c r="Y461" s="56">
        <f t="shared" si="728"/>
        <v>0</v>
      </c>
      <c r="Z461" s="56">
        <f t="shared" si="728"/>
        <v>-49</v>
      </c>
      <c r="AA461" s="56">
        <f t="shared" si="728"/>
        <v>-164</v>
      </c>
      <c r="AB461" s="56">
        <f t="shared" si="728"/>
        <v>0</v>
      </c>
      <c r="AC461" s="56">
        <f t="shared" si="728"/>
        <v>-1.4938662323375762E-6</v>
      </c>
      <c r="AD461" s="56">
        <f t="shared" si="728"/>
        <v>0</v>
      </c>
      <c r="AE461" s="56">
        <f t="shared" si="728"/>
        <v>2.6707491916295112</v>
      </c>
      <c r="AF461" s="56">
        <f t="shared" si="728"/>
        <v>0</v>
      </c>
      <c r="AG461" s="56">
        <f t="shared" si="728"/>
        <v>-40</v>
      </c>
      <c r="AH461" s="56">
        <f t="shared" si="728"/>
        <v>49491</v>
      </c>
      <c r="AI461" s="56">
        <f t="shared" si="728"/>
        <v>-3.4239871574886671E-2</v>
      </c>
      <c r="AJ461" s="56">
        <f t="shared" si="728"/>
        <v>0</v>
      </c>
      <c r="AK461" s="56">
        <f t="shared" si="728"/>
        <v>0</v>
      </c>
      <c r="AL461" s="56">
        <f t="shared" si="728"/>
        <v>29250</v>
      </c>
      <c r="AM461" s="56">
        <f t="shared" si="728"/>
        <v>0</v>
      </c>
      <c r="AN461" s="56">
        <f t="shared" si="728"/>
        <v>0</v>
      </c>
      <c r="AO461" s="56">
        <f t="shared" si="728"/>
        <v>0</v>
      </c>
      <c r="AP461" s="56">
        <f t="shared" si="728"/>
        <v>-19246</v>
      </c>
      <c r="AQ461" s="56">
        <f t="shared" si="728"/>
        <v>0</v>
      </c>
      <c r="AR461" s="56">
        <f t="shared" si="728"/>
        <v>1.0437788821350753E-3</v>
      </c>
      <c r="AS461" s="56">
        <f t="shared" si="728"/>
        <v>0</v>
      </c>
      <c r="AT461" s="56">
        <f t="shared" si="728"/>
        <v>0</v>
      </c>
      <c r="AU461" s="56">
        <f t="shared" si="728"/>
        <v>0</v>
      </c>
      <c r="AV461" s="56">
        <f t="shared" si="728"/>
        <v>-4.1222691196229899E-4</v>
      </c>
      <c r="AW461" s="56">
        <f t="shared" si="728"/>
        <v>0</v>
      </c>
      <c r="AX461" s="56">
        <f t="shared" si="728"/>
        <v>99.53385496106057</v>
      </c>
      <c r="AY461" s="56">
        <f t="shared" si="728"/>
        <v>0</v>
      </c>
      <c r="AZ461" s="56">
        <f t="shared" si="728"/>
        <v>0</v>
      </c>
      <c r="BA461" s="56">
        <f t="shared" si="728"/>
        <v>2339135</v>
      </c>
      <c r="BB461" s="56">
        <f t="shared" si="728"/>
        <v>0</v>
      </c>
      <c r="BC461" s="56">
        <f t="shared" si="728"/>
        <v>-582741</v>
      </c>
      <c r="BD461" s="56">
        <f t="shared" si="728"/>
        <v>0</v>
      </c>
      <c r="BE461" s="56">
        <f t="shared" si="728"/>
        <v>5195</v>
      </c>
      <c r="BF461" s="56">
        <f t="shared" si="728"/>
        <v>0</v>
      </c>
      <c r="BG461" s="56">
        <f t="shared" si="728"/>
        <v>-7.0252299684843587E-3</v>
      </c>
      <c r="BH461" s="56">
        <f t="shared" si="728"/>
        <v>0</v>
      </c>
      <c r="BI461" s="56">
        <f t="shared" si="728"/>
        <v>0</v>
      </c>
      <c r="BJ461" s="56">
        <f t="shared" si="728"/>
        <v>0</v>
      </c>
      <c r="BK461" s="56">
        <f t="shared" si="728"/>
        <v>-8982</v>
      </c>
      <c r="BL461" s="56">
        <f t="shared" si="728"/>
        <v>0</v>
      </c>
      <c r="BM461" s="56">
        <f t="shared" si="728"/>
        <v>1.9664075311440037E-4</v>
      </c>
      <c r="BN461" s="56">
        <f t="shared" si="728"/>
        <v>1159.8435421879403</v>
      </c>
      <c r="BO461" s="56">
        <f t="shared" si="728"/>
        <v>0</v>
      </c>
      <c r="BP461" s="56">
        <f t="shared" si="728"/>
        <v>-6408</v>
      </c>
      <c r="BQ461" s="56">
        <f t="shared" si="728"/>
        <v>0</v>
      </c>
      <c r="BR461" s="56">
        <f t="shared" si="728"/>
        <v>6.7625640104942986E-5</v>
      </c>
      <c r="BS461" s="56">
        <f t="shared" si="728"/>
        <v>0</v>
      </c>
      <c r="BT461" s="56">
        <f t="shared" ref="BT461" si="729">+BT452-BT460</f>
        <v>0</v>
      </c>
      <c r="BU461" s="56">
        <f t="shared" ref="BU461" si="730">+BU448-BU460</f>
        <v>0</v>
      </c>
      <c r="BV461" s="56">
        <f>+BV349-BV460</f>
        <v>0</v>
      </c>
      <c r="BW461" s="56"/>
      <c r="BX461" s="56"/>
      <c r="BY461" s="56"/>
      <c r="BZ461" s="56"/>
      <c r="CA461" s="56"/>
      <c r="CB461" s="56"/>
      <c r="CC461" s="56"/>
      <c r="CD461" s="56"/>
      <c r="CE461" s="61"/>
      <c r="CF461" s="61"/>
      <c r="CG461" s="105"/>
    </row>
    <row r="462" spans="2:85" x14ac:dyDescent="0.3">
      <c r="B462" s="56"/>
      <c r="D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10"/>
      <c r="BT462" s="10"/>
      <c r="BU462" s="10"/>
      <c r="BV462" s="10"/>
      <c r="BW462" s="10"/>
      <c r="BX462" s="10"/>
      <c r="BY462" s="10"/>
      <c r="BZ462" s="10"/>
      <c r="CA462" s="10"/>
      <c r="CB462" s="61"/>
      <c r="CC462" s="105"/>
      <c r="CD462" s="105"/>
      <c r="CE462" s="105"/>
      <c r="CF462" s="105"/>
    </row>
    <row r="463" spans="2:85" x14ac:dyDescent="0.3">
      <c r="B463" s="56"/>
      <c r="D463" s="56"/>
      <c r="H463" s="1"/>
      <c r="N463" s="145"/>
      <c r="O463" s="1"/>
      <c r="W463" s="56"/>
      <c r="AA463" s="59"/>
      <c r="BA463" s="59"/>
      <c r="BC463" s="56"/>
      <c r="BE463" s="59"/>
      <c r="BJ463" s="61"/>
      <c r="BK463" s="10">
        <f>+BK187</f>
        <v>4928581</v>
      </c>
      <c r="BL463" s="61"/>
      <c r="BM463" s="61"/>
      <c r="BN463" s="61"/>
      <c r="BO463" s="61"/>
      <c r="BP463" s="61"/>
      <c r="BQ463" s="61"/>
      <c r="BR463" s="61"/>
      <c r="BS463" s="10"/>
      <c r="BT463" s="10"/>
    </row>
    <row r="464" spans="2:85" x14ac:dyDescent="0.3">
      <c r="B464" s="56"/>
      <c r="D464" s="56"/>
      <c r="H464" s="56"/>
      <c r="N464" s="231"/>
      <c r="W464" s="56"/>
      <c r="AA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56"/>
      <c r="AU464" t="s">
        <v>161</v>
      </c>
      <c r="BC464" s="1"/>
      <c r="BE464" s="59"/>
      <c r="BH464" s="96"/>
      <c r="BI464" s="96"/>
      <c r="BJ464" s="96"/>
      <c r="BK464" s="493"/>
      <c r="BL464" s="96"/>
      <c r="BM464" s="96"/>
      <c r="BN464" s="96"/>
      <c r="BO464" s="96"/>
      <c r="BP464" s="96"/>
      <c r="BQ464" s="96"/>
      <c r="BR464" s="78"/>
      <c r="BS464" s="1"/>
      <c r="BT464" s="1"/>
    </row>
    <row r="465" spans="2:72" x14ac:dyDescent="0.3">
      <c r="D465" s="1"/>
      <c r="E465" s="111" t="s">
        <v>26</v>
      </c>
      <c r="F465" s="112"/>
      <c r="H465" s="112" t="s">
        <v>59</v>
      </c>
      <c r="I465" s="104"/>
      <c r="J465" s="104"/>
      <c r="K465" s="61"/>
      <c r="L465" s="10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BC465" s="56"/>
      <c r="BE465" s="59"/>
      <c r="BH465" s="96"/>
      <c r="BI465" s="96"/>
      <c r="BJ465" s="96"/>
      <c r="BK465" s="493">
        <f>+BK194-BK460</f>
        <v>-1614946</v>
      </c>
      <c r="BL465" s="96"/>
      <c r="BM465" s="96"/>
      <c r="BN465" s="96"/>
      <c r="BO465" s="96"/>
      <c r="BP465" s="96"/>
      <c r="BQ465" s="96"/>
      <c r="BR465" s="78"/>
      <c r="BS465" s="1"/>
      <c r="BT465" s="1"/>
    </row>
    <row r="466" spans="2:72" x14ac:dyDescent="0.3">
      <c r="B466" s="56"/>
      <c r="D466" s="1"/>
      <c r="E466" s="111" t="s">
        <v>38</v>
      </c>
      <c r="F466" s="112"/>
      <c r="H466" s="112" t="s">
        <v>40</v>
      </c>
      <c r="I466" s="10"/>
      <c r="J466" s="10"/>
      <c r="K466" s="61"/>
      <c r="L466" s="10"/>
      <c r="AD466" s="1"/>
      <c r="AE466" s="1"/>
      <c r="AF466" s="1"/>
      <c r="AG466" s="1"/>
      <c r="AH466" s="1"/>
      <c r="AI466" s="1">
        <f>SUM(W213:W243)</f>
        <v>25465</v>
      </c>
      <c r="AJ466" s="1"/>
      <c r="AK466" s="1"/>
      <c r="AL466" s="1" t="s">
        <v>17</v>
      </c>
      <c r="AM466" s="1"/>
      <c r="AN466" s="1"/>
      <c r="AO466" s="1"/>
      <c r="BC466" s="56"/>
      <c r="BE466" s="59"/>
      <c r="BH466" s="97"/>
      <c r="BI466" s="97"/>
      <c r="BJ466" s="97"/>
      <c r="BK466" s="493">
        <f>+BK187-BK460</f>
        <v>-2449474</v>
      </c>
      <c r="BL466" s="97"/>
      <c r="BM466" s="97"/>
      <c r="BN466" s="97"/>
      <c r="BO466" s="97"/>
      <c r="BP466" s="97"/>
      <c r="BQ466" s="97"/>
      <c r="BR466" s="78"/>
      <c r="BS466" s="1"/>
      <c r="BT466" s="1"/>
    </row>
    <row r="467" spans="2:72" x14ac:dyDescent="0.3">
      <c r="B467" s="231"/>
      <c r="D467" s="1"/>
      <c r="E467" s="111" t="s">
        <v>45</v>
      </c>
      <c r="F467" s="112"/>
      <c r="H467" s="112" t="s">
        <v>55</v>
      </c>
      <c r="I467" s="10"/>
      <c r="J467" s="10"/>
      <c r="K467" s="61"/>
      <c r="L467" s="10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BC467" s="56"/>
      <c r="BE467" s="59"/>
      <c r="BH467" s="97"/>
      <c r="BI467" s="97"/>
      <c r="BJ467" s="97"/>
      <c r="BK467" s="493"/>
      <c r="BL467" s="97"/>
      <c r="BM467" s="97"/>
      <c r="BN467" s="97"/>
      <c r="BO467" s="97"/>
      <c r="BP467" s="97"/>
      <c r="BQ467" s="97"/>
      <c r="BR467" s="78"/>
      <c r="BS467" s="1"/>
      <c r="BT467" s="1"/>
    </row>
    <row r="468" spans="2:72" x14ac:dyDescent="0.3">
      <c r="D468" s="1"/>
      <c r="E468" s="111" t="s">
        <v>60</v>
      </c>
      <c r="F468" s="61"/>
      <c r="H468" s="81" t="s">
        <v>135</v>
      </c>
      <c r="I468" s="61"/>
      <c r="J468" s="61"/>
      <c r="K468" s="61"/>
      <c r="L468" s="6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BH468" s="97"/>
      <c r="BI468" s="97"/>
      <c r="BJ468" s="97"/>
      <c r="BK468" s="496"/>
      <c r="BL468" s="97"/>
      <c r="BM468" s="97"/>
      <c r="BN468" s="97"/>
      <c r="BO468" s="97"/>
      <c r="BP468" s="97"/>
      <c r="BQ468" s="97"/>
      <c r="BR468" s="78"/>
      <c r="BS468" s="1"/>
      <c r="BT468" s="1"/>
    </row>
    <row r="469" spans="2:72" x14ac:dyDescent="0.3">
      <c r="E469" s="111" t="s">
        <v>136</v>
      </c>
      <c r="H469" s="81" t="s">
        <v>137</v>
      </c>
      <c r="AD469" s="1"/>
      <c r="AE469" s="1"/>
      <c r="AF469" s="1"/>
      <c r="AG469" s="1"/>
      <c r="AH469" s="1"/>
      <c r="AI469" s="1"/>
      <c r="BD469" s="78"/>
      <c r="BE469" s="78"/>
      <c r="BF469" s="78"/>
      <c r="BG469" s="78"/>
      <c r="BH469" s="78"/>
      <c r="BI469" s="78"/>
      <c r="BJ469" s="78"/>
      <c r="BK469" s="494"/>
      <c r="BL469" s="78"/>
      <c r="BM469" s="78"/>
      <c r="BN469" s="78"/>
      <c r="BO469" s="78"/>
      <c r="BP469" s="78"/>
      <c r="BQ469" s="78"/>
      <c r="BR469" s="78"/>
      <c r="BS469" s="1"/>
      <c r="BT469" s="1"/>
    </row>
    <row r="470" spans="2:72" x14ac:dyDescent="0.3">
      <c r="B470" s="56"/>
      <c r="AD470" s="1"/>
      <c r="AE470" s="1"/>
      <c r="AF470" s="1"/>
      <c r="AG470" s="1"/>
      <c r="AH470" s="1"/>
      <c r="AI470" s="1"/>
      <c r="BA470" s="545">
        <v>157602857</v>
      </c>
      <c r="BK470" s="495"/>
    </row>
    <row r="471" spans="2:72" ht="15" thickBot="1" x14ac:dyDescent="0.35">
      <c r="D471" s="56">
        <f>SUM(D363:D369)</f>
        <v>378583</v>
      </c>
      <c r="AD471" s="1"/>
      <c r="AE471" s="507"/>
      <c r="AF471" s="547"/>
      <c r="AG471" s="507"/>
      <c r="AH471" s="507"/>
      <c r="AI471" s="507"/>
      <c r="AJ471" s="500"/>
      <c r="AK471" s="500"/>
      <c r="AL471" s="500"/>
      <c r="AM471" s="500"/>
      <c r="AN471" s="500"/>
      <c r="AO471" s="500"/>
      <c r="AP471" s="500"/>
      <c r="AQ471" s="500"/>
      <c r="AR471" s="500"/>
      <c r="AS471" s="500"/>
      <c r="AT471" s="500"/>
      <c r="AU471" s="500"/>
      <c r="AV471" s="500"/>
      <c r="AW471" s="500"/>
      <c r="AX471" s="500"/>
      <c r="AZ471" s="106"/>
      <c r="BA471" s="106"/>
      <c r="BB471" s="106"/>
      <c r="BC471" s="106"/>
      <c r="BK471" s="1"/>
    </row>
    <row r="472" spans="2:72" x14ac:dyDescent="0.3">
      <c r="D472" s="531">
        <f>SUM(D356:D362)</f>
        <v>417052</v>
      </c>
      <c r="J472" s="486"/>
      <c r="V472" s="106"/>
      <c r="AA472" s="56"/>
      <c r="AD472" s="1"/>
      <c r="AE472" s="507"/>
      <c r="AF472" s="546"/>
      <c r="AG472" s="1"/>
      <c r="AH472" s="1"/>
      <c r="AI472" s="485"/>
      <c r="AJ472" s="464"/>
      <c r="AK472" s="465"/>
      <c r="AL472" s="465"/>
      <c r="AM472" s="465"/>
      <c r="AN472" s="465"/>
      <c r="AO472" s="465"/>
      <c r="AP472" s="465"/>
      <c r="AQ472" s="465"/>
      <c r="AR472" s="465"/>
      <c r="AS472" s="465"/>
      <c r="AT472" s="465"/>
      <c r="AU472" s="465"/>
      <c r="AV472" s="465"/>
      <c r="AW472" s="466"/>
      <c r="AX472" s="500"/>
      <c r="AZ472" s="106"/>
      <c r="BA472" s="77"/>
      <c r="BB472" s="106"/>
      <c r="BC472" s="106"/>
      <c r="BK472" s="56"/>
    </row>
    <row r="473" spans="2:72" x14ac:dyDescent="0.3">
      <c r="D473" s="1"/>
      <c r="J473" s="214"/>
      <c r="AD473" s="1"/>
      <c r="AE473" s="507"/>
      <c r="AF473" s="546"/>
      <c r="AG473" s="1"/>
      <c r="AH473" s="1"/>
      <c r="AI473" s="485"/>
      <c r="AJ473" s="467"/>
      <c r="AK473" s="580" t="s">
        <v>142</v>
      </c>
      <c r="AL473" s="580"/>
      <c r="AM473" s="580"/>
      <c r="AN473" s="580"/>
      <c r="AO473" s="580"/>
      <c r="AP473" s="580"/>
      <c r="AQ473" s="580"/>
      <c r="AR473" s="580"/>
      <c r="AS473" s="580"/>
      <c r="AT473" s="580"/>
      <c r="AU473" s="580"/>
      <c r="AV473" s="580"/>
      <c r="AW473" s="468"/>
      <c r="AX473" s="500"/>
      <c r="AZ473" s="106"/>
      <c r="BA473" s="106"/>
      <c r="BB473" s="106"/>
      <c r="BC473" s="106"/>
    </row>
    <row r="474" spans="2:72" ht="15.6" x14ac:dyDescent="0.3">
      <c r="D474" s="1">
        <v>331000000</v>
      </c>
      <c r="H474" s="235">
        <f>+H269/D474</f>
        <v>4.5635842900302113E-2</v>
      </c>
      <c r="J474" s="57"/>
      <c r="AD474" s="1"/>
      <c r="AE474" s="507"/>
      <c r="AF474" s="546"/>
      <c r="AG474" s="1"/>
      <c r="AH474" s="1"/>
      <c r="AI474" s="485"/>
      <c r="AJ474" s="467"/>
      <c r="AK474" s="580" t="s">
        <v>141</v>
      </c>
      <c r="AL474" s="580"/>
      <c r="AM474" s="580"/>
      <c r="AN474" s="580"/>
      <c r="AO474" s="473"/>
      <c r="AP474" s="474" t="s">
        <v>20</v>
      </c>
      <c r="AQ474" s="473"/>
      <c r="AR474" s="474" t="s">
        <v>4</v>
      </c>
      <c r="AS474" s="475"/>
      <c r="AT474" s="475"/>
      <c r="AU474" s="475"/>
      <c r="AV474" s="479" t="s">
        <v>10</v>
      </c>
      <c r="AW474" s="468"/>
      <c r="AX474" s="500"/>
      <c r="AZ474" s="106"/>
      <c r="BA474" s="106"/>
      <c r="BB474" s="106"/>
      <c r="BC474" s="106"/>
    </row>
    <row r="475" spans="2:72" ht="15.6" x14ac:dyDescent="0.3">
      <c r="H475" s="235">
        <f>+AA269/H269</f>
        <v>1.9000541790705667E-2</v>
      </c>
      <c r="AD475" s="1"/>
      <c r="AE475" s="507"/>
      <c r="AF475" s="546"/>
      <c r="AG475" s="1"/>
      <c r="AH475" s="1"/>
      <c r="AI475" s="485"/>
      <c r="AJ475" s="467"/>
      <c r="AK475" s="590" t="s">
        <v>138</v>
      </c>
      <c r="AL475" s="590"/>
      <c r="AM475" s="590"/>
      <c r="AN475" s="590"/>
      <c r="AO475" s="473"/>
      <c r="AP475" s="476">
        <f>+AH50</f>
        <v>898992</v>
      </c>
      <c r="AQ475" s="477"/>
      <c r="AR475" s="476">
        <f>+AH51</f>
        <v>55687</v>
      </c>
      <c r="AS475" s="478"/>
      <c r="AT475" s="478"/>
      <c r="AU475" s="478"/>
      <c r="AV475" s="491">
        <f t="shared" ref="AV475:AV481" si="731">+AR475/AP475</f>
        <v>6.194382152455194E-2</v>
      </c>
      <c r="AW475" s="468"/>
      <c r="AX475" s="500"/>
      <c r="AZ475" s="106"/>
      <c r="BA475" s="77"/>
      <c r="BB475" s="106"/>
      <c r="BC475" s="106"/>
    </row>
    <row r="476" spans="2:72" ht="15.6" x14ac:dyDescent="0.3">
      <c r="D476" s="235"/>
      <c r="AD476" s="1"/>
      <c r="AE476" s="507"/>
      <c r="AF476" s="546"/>
      <c r="AG476" s="1"/>
      <c r="AH476" s="1"/>
      <c r="AI476" s="485"/>
      <c r="AJ476" s="467"/>
      <c r="AK476" s="628" t="s">
        <v>139</v>
      </c>
      <c r="AL476" s="629"/>
      <c r="AM476" s="629"/>
      <c r="AN476" s="629"/>
      <c r="AO476" s="64"/>
      <c r="AP476" s="469">
        <f>+AG83</f>
        <v>742147</v>
      </c>
      <c r="AQ476" s="64"/>
      <c r="AR476" s="469">
        <f>+AG84</f>
        <v>42339</v>
      </c>
      <c r="AS476" s="64"/>
      <c r="AT476" s="64"/>
      <c r="AU476" s="64"/>
      <c r="AV476" s="489">
        <f t="shared" si="731"/>
        <v>5.7049344671608188E-2</v>
      </c>
      <c r="AW476" s="468"/>
      <c r="AX476" s="500"/>
      <c r="AZ476" s="106"/>
      <c r="BA476" s="77"/>
      <c r="BB476" s="106"/>
      <c r="BC476" s="106"/>
    </row>
    <row r="477" spans="2:72" ht="15.6" x14ac:dyDescent="0.3">
      <c r="AD477" s="1"/>
      <c r="AE477" s="507"/>
      <c r="AF477" s="546"/>
      <c r="AG477" s="1"/>
      <c r="AH477" s="1"/>
      <c r="AI477" s="485"/>
      <c r="AJ477" s="467"/>
      <c r="AK477" s="629" t="s">
        <v>140</v>
      </c>
      <c r="AL477" s="629"/>
      <c r="AM477" s="629"/>
      <c r="AN477" s="629"/>
      <c r="AO477" s="64"/>
      <c r="AP477" s="469">
        <f>+AH113</f>
        <v>869627</v>
      </c>
      <c r="AQ477" s="64"/>
      <c r="AR477" s="469">
        <f>+AH114</f>
        <v>21252</v>
      </c>
      <c r="AS477" s="64"/>
      <c r="AT477" s="64"/>
      <c r="AU477" s="64"/>
      <c r="AV477" s="489">
        <f t="shared" si="731"/>
        <v>2.4438063675575852E-2</v>
      </c>
      <c r="AW477" s="468"/>
      <c r="AX477" s="500"/>
      <c r="AZ477" s="106"/>
      <c r="BA477" s="106"/>
      <c r="BB477" s="106"/>
      <c r="BC477" s="106"/>
    </row>
    <row r="478" spans="2:72" ht="15.6" x14ac:dyDescent="0.3">
      <c r="D478" s="428"/>
      <c r="AD478" s="1"/>
      <c r="AE478" s="507"/>
      <c r="AF478" s="546"/>
      <c r="AG478" s="1"/>
      <c r="AH478" s="1"/>
      <c r="AI478" s="485"/>
      <c r="AJ478" s="467"/>
      <c r="AK478" s="629" t="s">
        <v>143</v>
      </c>
      <c r="AL478" s="629"/>
      <c r="AM478" s="629"/>
      <c r="AN478" s="629"/>
      <c r="AO478" s="64"/>
      <c r="AP478" s="469">
        <f>+AG484</f>
        <v>1970617</v>
      </c>
      <c r="AQ478" s="64"/>
      <c r="AR478" s="469">
        <f>+AG486</f>
        <v>25901</v>
      </c>
      <c r="AS478" s="64"/>
      <c r="AT478" s="64"/>
      <c r="AU478" s="64"/>
      <c r="AV478" s="489">
        <f t="shared" si="731"/>
        <v>1.3143599187462607E-2</v>
      </c>
      <c r="AW478" s="468"/>
      <c r="AX478" s="500"/>
    </row>
    <row r="479" spans="2:72" ht="15.6" x14ac:dyDescent="0.3">
      <c r="D479" s="428"/>
      <c r="AD479" s="1"/>
      <c r="AE479" s="507"/>
      <c r="AF479" s="546"/>
      <c r="AG479" s="1"/>
      <c r="AH479" s="1"/>
      <c r="AI479" s="485"/>
      <c r="AJ479" s="467"/>
      <c r="AK479" s="543"/>
      <c r="AL479" s="543" t="s">
        <v>151</v>
      </c>
      <c r="AM479" s="543"/>
      <c r="AN479" s="543"/>
      <c r="AO479" s="64"/>
      <c r="AP479" s="469">
        <f>SUM(D144:D174)</f>
        <v>1493931</v>
      </c>
      <c r="AQ479" s="64"/>
      <c r="AR479" s="469">
        <f>SUM(W144:W174)</f>
        <v>30354</v>
      </c>
      <c r="AS479" s="64"/>
      <c r="AT479" s="64"/>
      <c r="AU479" s="64"/>
      <c r="AV479" s="489">
        <f t="shared" si="731"/>
        <v>2.0318207467413155E-2</v>
      </c>
      <c r="AW479" s="468"/>
      <c r="AX479" s="500"/>
    </row>
    <row r="480" spans="2:72" ht="15.6" x14ac:dyDescent="0.3">
      <c r="D480" s="428"/>
      <c r="AD480" s="1"/>
      <c r="AE480" s="507"/>
      <c r="AF480" s="546"/>
      <c r="AG480" s="1"/>
      <c r="AH480" s="1"/>
      <c r="AI480" s="485"/>
      <c r="AJ480" s="467"/>
      <c r="AK480" s="543"/>
      <c r="AL480" s="543" t="s">
        <v>152</v>
      </c>
      <c r="AM480" s="543"/>
      <c r="AN480" s="543"/>
      <c r="AO480" s="64"/>
      <c r="AP480" s="469">
        <f>SUM(D175:D204)</f>
        <v>1202331</v>
      </c>
      <c r="AQ480" s="64"/>
      <c r="AR480" s="544">
        <f>SUM(W175:W204)</f>
        <v>24042</v>
      </c>
      <c r="AS480" s="64"/>
      <c r="AT480" s="64"/>
      <c r="AU480" s="64"/>
      <c r="AV480" s="489">
        <f t="shared" si="731"/>
        <v>1.9996157464125936E-2</v>
      </c>
      <c r="AW480" s="468"/>
      <c r="AX480" s="500"/>
    </row>
    <row r="481" spans="2:87" ht="15.6" x14ac:dyDescent="0.3">
      <c r="D481" s="428"/>
      <c r="AD481" s="1"/>
      <c r="AE481" s="507"/>
      <c r="AF481" s="546"/>
      <c r="AG481" s="1"/>
      <c r="AH481" s="1"/>
      <c r="AI481" s="485"/>
      <c r="AJ481" s="467"/>
      <c r="AK481" s="543"/>
      <c r="AL481" s="543" t="s">
        <v>153</v>
      </c>
      <c r="AM481" s="543"/>
      <c r="AN481" s="543"/>
      <c r="AO481" s="64"/>
      <c r="AP481" s="469">
        <f>SUM(D205:D230)</f>
        <v>1470960</v>
      </c>
      <c r="AQ481" s="64"/>
      <c r="AR481" s="469">
        <f>SUM(W205:W235)</f>
        <v>24156</v>
      </c>
      <c r="AS481" s="64"/>
      <c r="AT481" s="64"/>
      <c r="AU481" s="64"/>
      <c r="AV481" s="489">
        <f t="shared" si="731"/>
        <v>1.6421928536465982E-2</v>
      </c>
      <c r="AW481" s="468"/>
      <c r="AX481" s="500"/>
      <c r="BA481" s="486">
        <f>+AV475-AV481</f>
        <v>4.5521892988085955E-2</v>
      </c>
    </row>
    <row r="482" spans="2:87" ht="15" thickBot="1" x14ac:dyDescent="0.35">
      <c r="B482" s="427"/>
      <c r="D482" s="235"/>
      <c r="AD482" s="1"/>
      <c r="AE482" s="507"/>
      <c r="AF482" s="546"/>
      <c r="AG482" s="1"/>
      <c r="AH482" s="1"/>
      <c r="AI482" s="485"/>
      <c r="AJ482" s="467"/>
      <c r="AK482" s="480"/>
      <c r="AL482" s="480"/>
      <c r="AM482" s="480"/>
      <c r="AN482" s="480"/>
      <c r="AO482" s="481"/>
      <c r="AP482" s="482"/>
      <c r="AQ482" s="481"/>
      <c r="AR482" s="482"/>
      <c r="AS482" s="481"/>
      <c r="AT482" s="481"/>
      <c r="AU482" s="481"/>
      <c r="AV482" s="483"/>
      <c r="AW482" s="468"/>
      <c r="AX482" s="500"/>
      <c r="BA482">
        <f>+BA481/AV475</f>
        <v>0.73488996751747038</v>
      </c>
    </row>
    <row r="483" spans="2:87" ht="15.6" x14ac:dyDescent="0.3">
      <c r="B483" s="427"/>
      <c r="D483" s="235"/>
      <c r="AD483" s="1"/>
      <c r="AE483" s="507"/>
      <c r="AF483" s="546"/>
      <c r="AG483" s="1"/>
      <c r="AH483" s="1"/>
      <c r="AI483" s="485"/>
      <c r="AJ483" s="467"/>
      <c r="AK483" s="590" t="s">
        <v>138</v>
      </c>
      <c r="AL483" s="590"/>
      <c r="AM483" s="590"/>
      <c r="AN483" s="590"/>
      <c r="AO483" s="64"/>
      <c r="AP483" s="469"/>
      <c r="AQ483" s="64"/>
      <c r="AR483" s="469">
        <f>+AR475</f>
        <v>55687</v>
      </c>
      <c r="AS483" s="64"/>
      <c r="AT483" s="64"/>
      <c r="AU483" s="64"/>
      <c r="AV483" s="144"/>
      <c r="AW483" s="468"/>
      <c r="AX483" s="500"/>
    </row>
    <row r="484" spans="2:87" ht="15.6" x14ac:dyDescent="0.3">
      <c r="B484" s="427"/>
      <c r="D484" s="235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10"/>
      <c r="AE484" s="507"/>
      <c r="AF484" s="546"/>
      <c r="AG484" s="33">
        <f>SUM(D113:D143)</f>
        <v>1970617</v>
      </c>
      <c r="AH484" s="1"/>
      <c r="AI484" s="485"/>
      <c r="AJ484" s="467"/>
      <c r="AK484" s="622" t="s">
        <v>153</v>
      </c>
      <c r="AL484" s="622"/>
      <c r="AM484" s="622"/>
      <c r="AN484" s="622"/>
      <c r="AO484" s="64"/>
      <c r="AP484" s="469"/>
      <c r="AQ484" s="64"/>
      <c r="AR484" s="469">
        <f>+AR481</f>
        <v>24156</v>
      </c>
      <c r="AS484" s="64"/>
      <c r="AT484" s="64"/>
      <c r="AU484" s="64"/>
      <c r="AV484" s="144"/>
      <c r="AW484" s="468"/>
      <c r="AX484" s="500"/>
    </row>
    <row r="485" spans="2:87" ht="15.6" x14ac:dyDescent="0.3">
      <c r="B485" s="427"/>
      <c r="D485" s="235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10"/>
      <c r="AE485" s="507"/>
      <c r="AF485" s="546"/>
      <c r="AG485" s="33">
        <f>SUM(W125:W138)</f>
        <v>12117</v>
      </c>
      <c r="AH485" s="1"/>
      <c r="AI485" s="485"/>
      <c r="AJ485" s="467"/>
      <c r="AK485" s="63"/>
      <c r="AL485" s="497" t="s">
        <v>3</v>
      </c>
      <c r="AM485" s="63"/>
      <c r="AN485" s="63"/>
      <c r="AO485" s="64"/>
      <c r="AP485" s="469"/>
      <c r="AQ485" s="64"/>
      <c r="AR485" s="469">
        <f>+AR483-AR484</f>
        <v>31531</v>
      </c>
      <c r="AS485" s="64"/>
      <c r="AT485" s="64"/>
      <c r="AU485" s="64"/>
      <c r="AV485" s="484">
        <f>+AR485/AR483</f>
        <v>0.5662183274372834</v>
      </c>
      <c r="AW485" s="468"/>
      <c r="AX485" s="500"/>
    </row>
    <row r="486" spans="2:87" ht="15" thickBot="1" x14ac:dyDescent="0.35">
      <c r="D486" s="427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10"/>
      <c r="AE486" s="507"/>
      <c r="AF486" s="548"/>
      <c r="AG486" s="33">
        <f>SUM(W113:W143)</f>
        <v>25901</v>
      </c>
      <c r="AH486" s="1"/>
      <c r="AI486" s="485"/>
      <c r="AJ486" s="470"/>
      <c r="AK486" s="471"/>
      <c r="AL486" s="471"/>
      <c r="AM486" s="471"/>
      <c r="AN486" s="471"/>
      <c r="AO486" s="471"/>
      <c r="AP486" s="471"/>
      <c r="AQ486" s="471"/>
      <c r="AR486" s="471"/>
      <c r="AS486" s="471"/>
      <c r="AT486" s="471"/>
      <c r="AU486" s="471"/>
      <c r="AV486" s="471"/>
      <c r="AW486" s="472"/>
      <c r="AX486" s="500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1"/>
      <c r="BT486" s="1"/>
      <c r="BU486" s="1"/>
      <c r="BV486" s="1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</row>
    <row r="487" spans="2:87" x14ac:dyDescent="0.3"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10"/>
      <c r="AE487" s="507"/>
      <c r="AF487" s="507"/>
      <c r="AG487" s="507"/>
      <c r="AH487" s="507"/>
      <c r="AI487" s="507"/>
      <c r="AJ487" s="500"/>
      <c r="AK487" s="500"/>
      <c r="AL487" s="500"/>
      <c r="AM487" s="500"/>
      <c r="AN487" s="500"/>
      <c r="AO487" s="500"/>
      <c r="AP487" s="500"/>
      <c r="AQ487" s="500"/>
      <c r="AR487" s="500"/>
      <c r="AS487" s="500"/>
      <c r="AT487" s="500"/>
      <c r="AU487" s="500"/>
      <c r="AV487" s="500"/>
      <c r="AW487" s="500"/>
      <c r="AX487" s="500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77"/>
      <c r="BX487" s="77"/>
      <c r="BY487" s="77"/>
      <c r="BZ487" s="77"/>
      <c r="CA487" s="109"/>
      <c r="CB487" s="1"/>
      <c r="CC487" s="1"/>
      <c r="CD487" s="1"/>
      <c r="CE487" s="1"/>
      <c r="CF487" s="1"/>
      <c r="CG487" s="1"/>
      <c r="CH487" s="1"/>
      <c r="CI487" s="1"/>
    </row>
    <row r="488" spans="2:87" x14ac:dyDescent="0.3">
      <c r="D488">
        <v>10</v>
      </c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10"/>
      <c r="AE488" s="10"/>
      <c r="AF488" s="10"/>
      <c r="AG488" s="10"/>
      <c r="AH488" s="10"/>
      <c r="AI488" s="10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77"/>
      <c r="BX488" s="77"/>
      <c r="BY488" s="77"/>
      <c r="BZ488" s="77"/>
      <c r="CA488" s="77"/>
      <c r="CB488" s="1"/>
      <c r="CC488" s="1"/>
      <c r="CD488" s="1"/>
      <c r="CE488" s="1"/>
      <c r="CF488" s="1"/>
      <c r="CG488" s="1"/>
      <c r="CH488" s="1"/>
      <c r="CI488" s="1"/>
    </row>
    <row r="489" spans="2:87" x14ac:dyDescent="0.3">
      <c r="D489" s="1">
        <v>77000000</v>
      </c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10"/>
      <c r="AE489" s="10"/>
      <c r="AF489" s="10"/>
      <c r="AG489" s="10"/>
      <c r="AH489" s="10"/>
      <c r="AI489" s="10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77"/>
      <c r="BX489" s="77"/>
      <c r="BY489" s="77"/>
      <c r="BZ489" s="77"/>
      <c r="CA489" s="77"/>
      <c r="CB489" s="1"/>
      <c r="CC489" s="1"/>
      <c r="CD489" s="1"/>
      <c r="CE489" s="1"/>
      <c r="CF489" s="1"/>
      <c r="CG489" s="1"/>
    </row>
    <row r="490" spans="2:87" x14ac:dyDescent="0.3">
      <c r="D490" s="57">
        <f>+D489/D492</f>
        <v>0.23262839879154079</v>
      </c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10"/>
      <c r="AE490" s="10"/>
      <c r="AF490" s="10"/>
      <c r="AG490" s="501"/>
      <c r="AH490" s="10"/>
      <c r="AI490" s="10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77"/>
      <c r="BX490" s="77"/>
      <c r="BY490" s="77"/>
      <c r="BZ490" s="77"/>
      <c r="CA490" s="77"/>
      <c r="CB490" s="1"/>
      <c r="CC490" s="1"/>
      <c r="CD490" s="1"/>
      <c r="CE490" s="1"/>
      <c r="CF490" s="1"/>
      <c r="CG490" s="1"/>
    </row>
    <row r="491" spans="2:87" x14ac:dyDescent="0.3"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10"/>
      <c r="AE491" s="10"/>
      <c r="AF491" s="507"/>
      <c r="AG491" s="526"/>
      <c r="AH491" s="507"/>
      <c r="AI491" s="507"/>
      <c r="AJ491" s="500"/>
      <c r="AK491" s="500"/>
      <c r="AL491" s="500"/>
      <c r="AM491" s="500"/>
      <c r="AN491" s="500"/>
      <c r="AO491" s="500"/>
      <c r="AP491" s="500"/>
      <c r="AQ491" s="500"/>
      <c r="AR491" s="500"/>
      <c r="AS491" s="500"/>
      <c r="AT491" s="500"/>
      <c r="AU491" s="500"/>
      <c r="AV491" s="500"/>
      <c r="AW491" s="500"/>
      <c r="AX491" s="500"/>
      <c r="AY491" s="500"/>
      <c r="AZ491" s="500"/>
      <c r="BA491" s="500"/>
      <c r="BB491" s="500"/>
      <c r="BC491" s="500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77"/>
      <c r="BX491" s="77"/>
      <c r="BY491" s="110"/>
      <c r="BZ491" s="77"/>
      <c r="CA491" s="77"/>
    </row>
    <row r="492" spans="2:87" x14ac:dyDescent="0.3">
      <c r="D492" s="1">
        <v>331000000</v>
      </c>
      <c r="H492">
        <v>0.13400000000000001</v>
      </c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10"/>
      <c r="AE492" s="10"/>
      <c r="AF492" s="507"/>
      <c r="AG492" s="527"/>
      <c r="AH492" s="507"/>
      <c r="AI492" s="507"/>
      <c r="AJ492" s="524"/>
      <c r="AK492" s="524"/>
      <c r="AL492" s="525"/>
      <c r="AM492" s="525"/>
      <c r="AN492" s="525"/>
      <c r="AO492" s="525"/>
      <c r="AP492" s="525"/>
      <c r="AQ492" s="525"/>
      <c r="AR492" s="525"/>
      <c r="AS492" s="525"/>
      <c r="AT492" s="525"/>
      <c r="AU492" s="525"/>
      <c r="AV492" s="525"/>
      <c r="AW492" s="525"/>
      <c r="AX492" s="525"/>
      <c r="AY492" s="525"/>
      <c r="AZ492" s="525"/>
      <c r="BA492" s="525"/>
      <c r="BB492" s="524"/>
      <c r="BC492" s="524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77"/>
      <c r="BX492" s="77"/>
      <c r="BY492" s="77"/>
      <c r="BZ492" s="77"/>
      <c r="CA492" s="77"/>
    </row>
    <row r="493" spans="2:87" x14ac:dyDescent="0.3">
      <c r="D493" s="1">
        <f>+D492*H492</f>
        <v>44354000</v>
      </c>
      <c r="H493" s="1">
        <f>+D493*0.001</f>
        <v>44354</v>
      </c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10"/>
      <c r="AE493" s="10"/>
      <c r="AF493" s="507"/>
      <c r="AG493" s="526"/>
      <c r="AH493" s="507"/>
      <c r="AI493" s="507"/>
      <c r="AJ493" s="524"/>
      <c r="AK493" s="524"/>
      <c r="AL493" s="138"/>
      <c r="AM493" s="138"/>
      <c r="AN493" s="138"/>
      <c r="AO493" s="138"/>
      <c r="AP493" s="138"/>
      <c r="AQ493" s="138"/>
      <c r="AR493" s="138"/>
      <c r="AS493" s="78"/>
      <c r="AT493" s="78"/>
      <c r="AU493" s="78"/>
      <c r="AV493" s="98"/>
      <c r="AW493" s="98"/>
      <c r="AX493" s="98"/>
      <c r="AY493" s="98"/>
      <c r="AZ493" s="524"/>
      <c r="BA493" s="524"/>
      <c r="BB493" s="530"/>
      <c r="BC493" s="524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77"/>
      <c r="BX493" s="77"/>
      <c r="BY493" s="77"/>
      <c r="BZ493" s="77"/>
      <c r="CA493" s="77"/>
    </row>
    <row r="494" spans="2:87" x14ac:dyDescent="0.3">
      <c r="D494" s="425">
        <v>7.1999999999999995E-2</v>
      </c>
      <c r="H494" s="1">
        <f>+AA204*H492</f>
        <v>28746.886000000002</v>
      </c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10"/>
      <c r="AE494" s="10"/>
      <c r="AF494" s="507"/>
      <c r="AG494" s="526">
        <v>44031</v>
      </c>
      <c r="AH494" s="507"/>
      <c r="AI494" s="507"/>
      <c r="AJ494" s="524"/>
      <c r="AK494" s="524"/>
      <c r="AL494" s="138"/>
      <c r="AM494" s="138"/>
      <c r="AN494" s="138"/>
      <c r="AO494" s="138"/>
      <c r="AP494" s="138"/>
      <c r="AQ494" s="138"/>
      <c r="AR494" s="138"/>
      <c r="AS494" s="138"/>
      <c r="AT494" s="98"/>
      <c r="AU494" s="78"/>
      <c r="AV494" s="98"/>
      <c r="AW494" s="98"/>
      <c r="AX494" s="98"/>
      <c r="AY494" s="98"/>
      <c r="AZ494" s="524"/>
      <c r="BA494" s="524"/>
      <c r="BB494" s="530"/>
      <c r="BC494" s="524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77"/>
      <c r="BX494" s="77"/>
      <c r="BY494" s="77"/>
      <c r="BZ494" s="77"/>
      <c r="CA494" s="77"/>
    </row>
    <row r="495" spans="2:87" x14ac:dyDescent="0.3"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10"/>
      <c r="AE495" s="10"/>
      <c r="AF495" s="507"/>
      <c r="AG495" s="526">
        <v>44038</v>
      </c>
      <c r="AH495" s="507"/>
      <c r="AI495" s="507"/>
      <c r="AJ495" s="524"/>
      <c r="AK495" s="524"/>
      <c r="AL495" s="78"/>
      <c r="AM495" s="78"/>
      <c r="AN495" s="139"/>
      <c r="AO495" s="139"/>
      <c r="AP495" s="139"/>
      <c r="AQ495" s="139"/>
      <c r="AR495" s="139"/>
      <c r="AS495" s="78"/>
      <c r="AT495" s="78"/>
      <c r="AU495" s="78"/>
      <c r="AV495" s="98"/>
      <c r="AW495" s="98"/>
      <c r="AX495" s="98"/>
      <c r="AY495" s="98"/>
      <c r="AZ495" s="524"/>
      <c r="BA495" s="524"/>
      <c r="BB495" s="530"/>
      <c r="BC495" s="524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77"/>
      <c r="BX495" s="77"/>
      <c r="BY495" s="77"/>
      <c r="BZ495" s="77"/>
      <c r="CA495" s="77"/>
    </row>
    <row r="496" spans="2:87" x14ac:dyDescent="0.3">
      <c r="D496" s="235">
        <v>4.2000000000000003E-2</v>
      </c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10"/>
      <c r="AE496" s="10"/>
      <c r="AF496" s="507"/>
      <c r="AG496" s="526">
        <v>44045</v>
      </c>
      <c r="AH496" s="507"/>
      <c r="AI496" s="507"/>
      <c r="AJ496" s="524"/>
      <c r="AK496" s="524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98"/>
      <c r="AW496" s="98"/>
      <c r="AX496" s="98"/>
      <c r="AY496" s="98"/>
      <c r="AZ496" s="524"/>
      <c r="BA496" s="524"/>
      <c r="BB496" s="530"/>
      <c r="BC496" s="524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2:79" x14ac:dyDescent="0.3">
      <c r="D497" s="531">
        <f>+D492*D494*D496</f>
        <v>1000944.0000000001</v>
      </c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10"/>
      <c r="AE497" s="10"/>
      <c r="AF497" s="507"/>
      <c r="AG497" s="526">
        <v>44052</v>
      </c>
      <c r="AH497" s="507"/>
      <c r="AI497" s="507"/>
      <c r="AJ497" s="524"/>
      <c r="AK497" s="524"/>
      <c r="AL497" s="78"/>
      <c r="AM497" s="78"/>
      <c r="AN497" s="139"/>
      <c r="AO497" s="139"/>
      <c r="AP497" s="139"/>
      <c r="AQ497" s="139"/>
      <c r="AR497" s="139"/>
      <c r="AS497" s="139"/>
      <c r="AT497" s="139"/>
      <c r="AU497" s="78"/>
      <c r="AV497" s="98"/>
      <c r="AW497" s="98"/>
      <c r="AX497" s="98"/>
      <c r="AY497" s="98"/>
      <c r="AZ497" s="524"/>
      <c r="BA497" s="524"/>
      <c r="BB497" s="530"/>
      <c r="BC497" s="524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2:79" x14ac:dyDescent="0.3"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10"/>
      <c r="AE498" s="10"/>
      <c r="AF498" s="507"/>
      <c r="AG498" s="526"/>
      <c r="AH498" s="507"/>
      <c r="AI498" s="507"/>
      <c r="AJ498" s="524"/>
      <c r="AK498" s="524"/>
      <c r="AL498" s="78"/>
      <c r="AM498" s="78"/>
      <c r="AN498" s="139"/>
      <c r="AO498" s="139"/>
      <c r="AP498" s="139"/>
      <c r="AQ498" s="139"/>
      <c r="AR498" s="139"/>
      <c r="AS498" s="139"/>
      <c r="AT498" s="139"/>
      <c r="AU498" s="78"/>
      <c r="AV498" s="98"/>
      <c r="AW498" s="98"/>
      <c r="AX498" s="98"/>
      <c r="AY498" s="98"/>
      <c r="AZ498" s="524"/>
      <c r="BA498" s="524"/>
      <c r="BB498" s="530"/>
      <c r="BC498" s="524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2:79" x14ac:dyDescent="0.3"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10"/>
      <c r="AE499" s="10"/>
      <c r="AF499" s="507"/>
      <c r="AG499" s="526"/>
      <c r="AH499" s="507"/>
      <c r="AI499" s="507"/>
      <c r="AJ499" s="524"/>
      <c r="AK499" s="524"/>
      <c r="AL499" s="78"/>
      <c r="AM499" s="78"/>
      <c r="AN499" s="139"/>
      <c r="AO499" s="139"/>
      <c r="AP499" s="139"/>
      <c r="AQ499" s="139"/>
      <c r="AR499" s="139"/>
      <c r="AS499" s="139"/>
      <c r="AT499" s="139"/>
      <c r="AU499" s="78"/>
      <c r="AV499" s="98"/>
      <c r="AW499" s="98"/>
      <c r="AX499" s="98"/>
      <c r="AY499" s="98"/>
      <c r="AZ499" s="524"/>
      <c r="BA499" s="524"/>
      <c r="BB499" s="530"/>
      <c r="BC499" s="524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2:79" x14ac:dyDescent="0.3"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10"/>
      <c r="AE500" s="10"/>
      <c r="AF500" s="507"/>
      <c r="AG500" s="528"/>
      <c r="AH500" s="507"/>
      <c r="AI500" s="507"/>
      <c r="AJ500" s="524"/>
      <c r="AK500" s="524"/>
      <c r="AL500" s="78"/>
      <c r="AM500" s="78"/>
      <c r="AN500" s="139"/>
      <c r="AO500" s="139"/>
      <c r="AP500" s="139"/>
      <c r="AQ500" s="139"/>
      <c r="AR500" s="139"/>
      <c r="AS500" s="139"/>
      <c r="AT500" s="139"/>
      <c r="AU500" s="78"/>
      <c r="AV500" s="98"/>
      <c r="AW500" s="98"/>
      <c r="AX500" s="98"/>
      <c r="AY500" s="98"/>
      <c r="AZ500" s="524"/>
      <c r="BA500" s="524"/>
      <c r="BB500" s="530"/>
      <c r="BC500" s="524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2:79" x14ac:dyDescent="0.3"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10"/>
      <c r="AE501" s="10"/>
      <c r="AF501" s="507"/>
      <c r="AG501" s="507"/>
      <c r="AH501" s="507"/>
      <c r="AI501" s="507"/>
      <c r="AJ501" s="524"/>
      <c r="AK501" s="524"/>
      <c r="AL501" s="78"/>
      <c r="AM501" s="78"/>
      <c r="AN501" s="139"/>
      <c r="AO501" s="139"/>
      <c r="AP501" s="139"/>
      <c r="AQ501" s="139"/>
      <c r="AR501" s="139"/>
      <c r="AS501" s="139"/>
      <c r="AT501" s="139"/>
      <c r="AU501" s="78"/>
      <c r="AV501" s="98"/>
      <c r="AW501" s="98"/>
      <c r="AX501" s="98"/>
      <c r="AY501" s="98"/>
      <c r="AZ501" s="524"/>
      <c r="BA501" s="524"/>
      <c r="BB501" s="530"/>
      <c r="BC501" s="524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2:79" x14ac:dyDescent="0.3"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10"/>
      <c r="AE502" s="10"/>
      <c r="AF502" s="507"/>
      <c r="AG502" s="507"/>
      <c r="AH502" s="507"/>
      <c r="AI502" s="507"/>
      <c r="AJ502" s="524"/>
      <c r="AK502" s="524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78"/>
      <c r="AW502" s="78"/>
      <c r="AX502" s="78"/>
      <c r="AY502" s="78"/>
      <c r="AZ502" s="524"/>
      <c r="BA502" s="530"/>
      <c r="BB502" s="530"/>
      <c r="BC502" s="524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2:79" x14ac:dyDescent="0.3">
      <c r="AD503" s="10"/>
      <c r="AE503" s="10"/>
      <c r="AF503" s="507"/>
      <c r="AG503" s="507"/>
      <c r="AH503" s="507"/>
      <c r="AI503" s="507"/>
      <c r="AJ503" s="524"/>
      <c r="AK503" s="524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78"/>
      <c r="AW503" s="78"/>
      <c r="AX503" s="78"/>
      <c r="AY503" s="78"/>
      <c r="AZ503" s="524"/>
      <c r="BA503" s="530"/>
      <c r="BB503" s="530"/>
      <c r="BC503" s="524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2:79" ht="15" thickBot="1" x14ac:dyDescent="0.35">
      <c r="B504" s="500"/>
      <c r="C504" s="500"/>
      <c r="D504" s="500"/>
      <c r="E504" s="500"/>
      <c r="F504" s="500"/>
      <c r="G504" s="500"/>
      <c r="H504" s="500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AD504" s="10"/>
      <c r="AE504" s="10"/>
      <c r="AF504" s="507"/>
      <c r="AG504" s="507"/>
      <c r="AH504" s="507"/>
      <c r="AI504" s="507"/>
      <c r="AJ504" s="524"/>
      <c r="AK504" s="524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78"/>
      <c r="AW504" s="78"/>
      <c r="AX504" s="78"/>
      <c r="AY504" s="78"/>
      <c r="AZ504" s="524"/>
      <c r="BA504" s="530"/>
      <c r="BB504" s="530"/>
      <c r="BC504" s="524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2:79" x14ac:dyDescent="0.3">
      <c r="B505" s="500"/>
      <c r="C505" s="510"/>
      <c r="D505" s="357"/>
      <c r="E505" s="357"/>
      <c r="F505" s="357"/>
      <c r="G505" s="357"/>
      <c r="H505" s="357"/>
      <c r="I505" s="357"/>
      <c r="J505" s="357"/>
      <c r="K505" s="357"/>
      <c r="L505" s="357"/>
      <c r="M505" s="357"/>
      <c r="N505" s="357"/>
      <c r="O505" s="357"/>
      <c r="P505" s="511"/>
      <c r="V505" s="500"/>
      <c r="AD505" s="10"/>
      <c r="AE505" s="10"/>
      <c r="AF505" s="507"/>
      <c r="AG505" s="507"/>
      <c r="AH505" s="507"/>
      <c r="AI505" s="507"/>
      <c r="AJ505" s="524"/>
      <c r="AK505" s="524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78"/>
      <c r="AW505" s="78"/>
      <c r="AX505" s="78"/>
      <c r="AY505" s="78"/>
      <c r="AZ505" s="524"/>
      <c r="BA505" s="530"/>
      <c r="BB505" s="530"/>
      <c r="BC505" s="524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2:79" x14ac:dyDescent="0.3">
      <c r="B506" s="500"/>
      <c r="C506" s="512"/>
      <c r="D506" s="502" t="s">
        <v>149</v>
      </c>
      <c r="E506" s="387"/>
      <c r="F506" s="387"/>
      <c r="G506" s="387"/>
      <c r="H506" s="621" t="s">
        <v>20</v>
      </c>
      <c r="I506" s="621"/>
      <c r="J506" s="621"/>
      <c r="K506" s="387"/>
      <c r="L506" s="387"/>
      <c r="M506" s="387"/>
      <c r="N506" s="387"/>
      <c r="O506" s="387"/>
      <c r="P506" s="513"/>
      <c r="V506" s="500"/>
      <c r="AD506" s="10"/>
      <c r="AE506" s="10"/>
      <c r="AF506" s="507"/>
      <c r="AG506" s="507"/>
      <c r="AH506" s="507"/>
      <c r="AI506" s="507"/>
      <c r="AJ506" s="524"/>
      <c r="AK506" s="524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78"/>
      <c r="AW506" s="78"/>
      <c r="AX506" s="78"/>
      <c r="AY506" s="78"/>
      <c r="AZ506" s="524"/>
      <c r="BA506" s="530"/>
      <c r="BB506" s="530"/>
      <c r="BC506" s="524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2:79" x14ac:dyDescent="0.3">
      <c r="B507" s="500"/>
      <c r="C507" s="512"/>
      <c r="D507" s="514" t="s">
        <v>150</v>
      </c>
      <c r="E507" s="387"/>
      <c r="F507" s="387"/>
      <c r="G507" s="387"/>
      <c r="H507" s="515" t="s">
        <v>147</v>
      </c>
      <c r="I507" s="502"/>
      <c r="J507" s="516" t="s">
        <v>148</v>
      </c>
      <c r="K507" s="502"/>
      <c r="L507" s="502"/>
      <c r="M507" s="502"/>
      <c r="N507" s="502"/>
      <c r="O507" s="517" t="s">
        <v>3</v>
      </c>
      <c r="P507" s="513"/>
      <c r="V507" s="500"/>
      <c r="AD507" s="10"/>
      <c r="AE507" s="10"/>
      <c r="AF507" s="507"/>
      <c r="AG507" s="507"/>
      <c r="AH507" s="507"/>
      <c r="AI507" s="507"/>
      <c r="AJ507" s="524"/>
      <c r="AK507" s="524"/>
      <c r="AL507" s="529"/>
      <c r="AM507" s="529"/>
      <c r="AN507" s="529"/>
      <c r="AO507" s="529"/>
      <c r="AP507" s="529"/>
      <c r="AQ507" s="529"/>
      <c r="AR507" s="529"/>
      <c r="AS507" s="529"/>
      <c r="AT507" s="529"/>
      <c r="AU507" s="529"/>
      <c r="AV507" s="524"/>
      <c r="AW507" s="524"/>
      <c r="AX507" s="524"/>
      <c r="AY507" s="524"/>
      <c r="AZ507" s="524"/>
      <c r="BA507" s="530"/>
      <c r="BB507" s="530"/>
      <c r="BC507" s="524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2:79" x14ac:dyDescent="0.3">
      <c r="B508" s="500"/>
      <c r="C508" s="512"/>
      <c r="D508" s="503" t="s">
        <v>146</v>
      </c>
      <c r="E508" s="15"/>
      <c r="F508" s="15"/>
      <c r="G508" s="15"/>
      <c r="H508" s="518">
        <f>SUM(D133:D139)</f>
        <v>471981</v>
      </c>
      <c r="I508" s="15"/>
      <c r="J508" s="16">
        <f>+H508/7</f>
        <v>67425.857142857145</v>
      </c>
      <c r="K508" s="15"/>
      <c r="L508" s="15"/>
      <c r="M508" s="15"/>
      <c r="N508" s="15"/>
      <c r="O508" s="15"/>
      <c r="P508" s="513"/>
      <c r="V508" s="500"/>
      <c r="AD508" s="10"/>
      <c r="AE508" s="10"/>
      <c r="AF508" s="507"/>
      <c r="AG508" s="507"/>
      <c r="AH508" s="507"/>
      <c r="AI508" s="507"/>
      <c r="AJ508" s="524"/>
      <c r="AK508" s="524"/>
      <c r="AL508" s="529"/>
      <c r="AM508" s="529"/>
      <c r="AN508" s="529"/>
      <c r="AO508" s="529"/>
      <c r="AP508" s="529"/>
      <c r="AQ508" s="529"/>
      <c r="AR508" s="529"/>
      <c r="AS508" s="529"/>
      <c r="AT508" s="529"/>
      <c r="AU508" s="529"/>
      <c r="AV508" s="529"/>
      <c r="AW508" s="529"/>
      <c r="AX508" s="529"/>
      <c r="AY508" s="529"/>
      <c r="AZ508" s="524"/>
      <c r="BA508" s="524"/>
      <c r="BB508" s="530"/>
      <c r="BC508" s="524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2:79" x14ac:dyDescent="0.3">
      <c r="B509" s="500"/>
      <c r="C509" s="512"/>
      <c r="D509" s="503" t="s">
        <v>145</v>
      </c>
      <c r="E509" s="15"/>
      <c r="F509" s="15"/>
      <c r="G509" s="15"/>
      <c r="H509" s="16">
        <f>SUM(D140:D146)</f>
        <v>427527</v>
      </c>
      <c r="I509" s="15"/>
      <c r="J509" s="16">
        <f>+H509/7</f>
        <v>61075.285714285717</v>
      </c>
      <c r="K509" s="15"/>
      <c r="L509" s="15"/>
      <c r="M509" s="15"/>
      <c r="N509" s="15"/>
      <c r="O509" s="15"/>
      <c r="P509" s="513"/>
      <c r="V509" s="500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78"/>
      <c r="AU509" s="98"/>
      <c r="AV509" s="140"/>
      <c r="AW509" s="140"/>
      <c r="AX509" s="140"/>
      <c r="AY509" s="140"/>
      <c r="AZ509" s="98"/>
      <c r="BA509" s="98"/>
      <c r="BB509" s="98"/>
      <c r="BC509" s="98"/>
    </row>
    <row r="510" spans="2:79" x14ac:dyDescent="0.3">
      <c r="B510" s="506"/>
      <c r="C510" s="512"/>
      <c r="D510" s="503" t="s">
        <v>144</v>
      </c>
      <c r="E510" s="15"/>
      <c r="F510" s="15"/>
      <c r="G510" s="15"/>
      <c r="H510" s="16">
        <f>SUM(D147:D153)</f>
        <v>383516</v>
      </c>
      <c r="I510" s="15"/>
      <c r="J510" s="16">
        <f>+H510/7</f>
        <v>54788</v>
      </c>
      <c r="K510" s="15"/>
      <c r="L510" s="15"/>
      <c r="M510" s="15"/>
      <c r="N510" s="15"/>
      <c r="O510" s="518">
        <f>+H508-H510</f>
        <v>88465</v>
      </c>
      <c r="P510" s="513"/>
      <c r="V510" s="500"/>
      <c r="AA510">
        <f>+O510/7</f>
        <v>12637.857142857143</v>
      </c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78"/>
      <c r="AW510" s="78"/>
      <c r="AX510" s="78"/>
      <c r="AY510" s="78"/>
      <c r="AZ510" s="98"/>
      <c r="BA510" s="141"/>
      <c r="BB510" s="98"/>
      <c r="BC510" s="98"/>
    </row>
    <row r="511" spans="2:79" x14ac:dyDescent="0.3">
      <c r="B511" s="507"/>
      <c r="C511" s="512"/>
      <c r="D511" s="5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60">
        <f>+O510/H508</f>
        <v>0.18743339244588236</v>
      </c>
      <c r="P511" s="513"/>
      <c r="V511" s="500"/>
      <c r="X511" s="61"/>
      <c r="Y511" s="61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  <c r="AN511" s="98"/>
      <c r="AO511" s="98"/>
      <c r="AP511" s="78">
        <v>480454</v>
      </c>
      <c r="AQ511" s="98"/>
      <c r="AR511" s="98"/>
      <c r="AS511" s="98"/>
      <c r="AT511" s="98"/>
      <c r="AU511" s="98"/>
      <c r="AV511" s="98"/>
      <c r="AW511" s="98"/>
      <c r="AX511" s="98"/>
      <c r="AY511" s="98"/>
      <c r="AZ511" s="98"/>
      <c r="BA511" s="98"/>
      <c r="BB511" s="98"/>
      <c r="BC511" s="98"/>
    </row>
    <row r="512" spans="2:79" ht="15" thickBot="1" x14ac:dyDescent="0.35">
      <c r="B512" s="507"/>
      <c r="C512" s="520"/>
      <c r="D512" s="521"/>
      <c r="E512" s="521"/>
      <c r="F512" s="521"/>
      <c r="G512" s="521"/>
      <c r="H512" s="521"/>
      <c r="I512" s="521"/>
      <c r="J512" s="522"/>
      <c r="K512" s="521"/>
      <c r="L512" s="521"/>
      <c r="M512" s="521"/>
      <c r="N512" s="521"/>
      <c r="O512" s="521"/>
      <c r="P512" s="523"/>
      <c r="V512" s="500"/>
      <c r="X512" s="61"/>
      <c r="Y512" s="61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  <c r="AN512" s="98"/>
      <c r="AO512" s="98"/>
      <c r="AP512" s="140">
        <f>+N201</f>
        <v>290088</v>
      </c>
      <c r="AQ512" s="98"/>
      <c r="AR512" s="98"/>
      <c r="AS512" s="98"/>
      <c r="AT512" s="98"/>
      <c r="AU512" s="98"/>
      <c r="AV512" s="98"/>
      <c r="AW512" s="98"/>
      <c r="AX512" s="98"/>
      <c r="AY512" s="98"/>
      <c r="AZ512" s="98"/>
      <c r="BA512" s="98"/>
      <c r="BB512" s="98"/>
      <c r="BC512" s="98"/>
    </row>
    <row r="513" spans="2:61" x14ac:dyDescent="0.3">
      <c r="B513" s="507"/>
      <c r="C513" s="500"/>
      <c r="D513" s="508"/>
      <c r="E513" s="500"/>
      <c r="F513" s="500"/>
      <c r="G513" s="500"/>
      <c r="H513" s="509"/>
      <c r="I513" s="500"/>
      <c r="J513" s="500"/>
      <c r="K513" s="500"/>
      <c r="L513" s="500"/>
      <c r="M513" s="500"/>
      <c r="N513" s="500"/>
      <c r="O513" s="500"/>
      <c r="P513" s="500"/>
      <c r="Q513" s="500"/>
      <c r="R513" s="500"/>
      <c r="S513" s="500"/>
      <c r="T513" s="500"/>
      <c r="U513" s="500"/>
      <c r="V513" s="500"/>
      <c r="X513" s="61"/>
      <c r="Y513" s="61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140">
        <f>+AP511-AP512</f>
        <v>190366</v>
      </c>
      <c r="AQ513" s="98"/>
      <c r="AR513" s="98"/>
    </row>
    <row r="514" spans="2:61" x14ac:dyDescent="0.3">
      <c r="B514" s="1"/>
      <c r="D514" s="55"/>
      <c r="X514" s="61"/>
      <c r="Y514" s="61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  <c r="AN514" s="98"/>
      <c r="AO514" s="98"/>
      <c r="AP514" s="84">
        <f>+AP513/AP511</f>
        <v>0.3962210742339537</v>
      </c>
      <c r="AQ514" s="98"/>
      <c r="AR514" s="98"/>
    </row>
    <row r="515" spans="2:61" x14ac:dyDescent="0.3">
      <c r="B515" s="55"/>
      <c r="D515" s="55"/>
      <c r="J515" s="56">
        <f>+J508-J510</f>
        <v>12637.857142857145</v>
      </c>
      <c r="X515" s="61"/>
      <c r="Y515" s="61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</row>
    <row r="516" spans="2:61" x14ac:dyDescent="0.3">
      <c r="B516" s="57"/>
      <c r="D516" s="55"/>
      <c r="X516" s="61"/>
      <c r="Y516" s="61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</row>
    <row r="517" spans="2:61" x14ac:dyDescent="0.3">
      <c r="B517" s="1"/>
      <c r="D517" s="55"/>
      <c r="X517" s="61"/>
      <c r="Y517" s="61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</row>
    <row r="518" spans="2:61" x14ac:dyDescent="0.3">
      <c r="B518" s="1"/>
      <c r="D518" s="55"/>
      <c r="Z518" s="106"/>
      <c r="AA518" s="106"/>
      <c r="AB518" s="106"/>
      <c r="AC518" s="106"/>
      <c r="AD518" s="106"/>
      <c r="AE518" s="106"/>
      <c r="AF518" s="106"/>
      <c r="AG518" s="106"/>
      <c r="AH518" s="106"/>
      <c r="AI518" s="106"/>
      <c r="AJ518" s="106"/>
      <c r="AK518" s="106"/>
      <c r="AL518" s="106"/>
      <c r="AM518" s="106"/>
      <c r="AN518" s="106"/>
      <c r="AO518" s="106"/>
      <c r="AP518" s="106"/>
      <c r="AQ518" s="106"/>
      <c r="AR518" s="106"/>
    </row>
    <row r="519" spans="2:61" x14ac:dyDescent="0.3">
      <c r="B519" s="1"/>
      <c r="D519" s="55"/>
      <c r="AT519" s="500"/>
      <c r="AU519" s="500"/>
      <c r="AV519" s="500"/>
      <c r="AW519" s="500"/>
      <c r="AX519" s="500"/>
      <c r="AY519" s="500"/>
      <c r="AZ519" s="500"/>
      <c r="BA519" s="500"/>
      <c r="BB519" s="500"/>
      <c r="BC519" s="500"/>
      <c r="BD519" s="500"/>
      <c r="BE519" s="500"/>
      <c r="BF519" s="500"/>
      <c r="BG519" s="500"/>
      <c r="BH519" s="500"/>
      <c r="BI519" s="500"/>
    </row>
    <row r="520" spans="2:61" ht="15.6" x14ac:dyDescent="0.3">
      <c r="B520" s="1"/>
      <c r="D520" s="55"/>
      <c r="AT520" s="500"/>
      <c r="AU520" s="533"/>
      <c r="AV520" s="534"/>
      <c r="AW520" s="534"/>
      <c r="AX520" s="534"/>
      <c r="AY520" s="534"/>
      <c r="AZ520" s="534"/>
      <c r="BA520" s="534"/>
      <c r="BB520" s="534"/>
      <c r="BC520" s="534"/>
      <c r="BD520" s="534"/>
      <c r="BE520" s="534" t="s">
        <v>156</v>
      </c>
      <c r="BF520" s="534"/>
      <c r="BG520" s="534" t="s">
        <v>2</v>
      </c>
      <c r="BH520" s="533"/>
      <c r="BI520" s="500"/>
    </row>
    <row r="521" spans="2:61" ht="16.2" thickBot="1" x14ac:dyDescent="0.35">
      <c r="B521" s="57" t="e">
        <f>+B520/B519</f>
        <v>#DIV/0!</v>
      </c>
      <c r="D521" s="55"/>
      <c r="AT521" s="500"/>
      <c r="AU521" s="533"/>
      <c r="AV521" s="627" t="s">
        <v>155</v>
      </c>
      <c r="AW521" s="627"/>
      <c r="AX521" s="627"/>
      <c r="AY521" s="534"/>
      <c r="AZ521" s="534"/>
      <c r="BA521" s="535" t="s">
        <v>20</v>
      </c>
      <c r="BB521" s="534"/>
      <c r="BC521" s="535" t="s">
        <v>3</v>
      </c>
      <c r="BD521" s="534"/>
      <c r="BE521" s="535" t="s">
        <v>65</v>
      </c>
      <c r="BF521" s="534"/>
      <c r="BG521" s="535" t="s">
        <v>65</v>
      </c>
      <c r="BH521" s="533"/>
      <c r="BI521" s="500"/>
    </row>
    <row r="522" spans="2:61" ht="21" x14ac:dyDescent="0.4">
      <c r="B522" s="1"/>
      <c r="D522" s="55"/>
      <c r="AT522" s="500"/>
      <c r="AU522" s="533"/>
      <c r="AV522" s="536" t="s">
        <v>143</v>
      </c>
      <c r="AW522" s="533"/>
      <c r="AX522" s="537"/>
      <c r="AY522" s="533"/>
      <c r="AZ522" s="533"/>
      <c r="BA522" s="538">
        <f>+N143</f>
        <v>1970617</v>
      </c>
      <c r="BB522" s="537"/>
      <c r="BC522" s="537"/>
      <c r="BD522" s="537"/>
      <c r="BE522" s="537"/>
      <c r="BF522" s="537"/>
      <c r="BG522" s="537"/>
      <c r="BH522" s="533"/>
      <c r="BI522" s="500"/>
    </row>
    <row r="523" spans="2:61" ht="21" x14ac:dyDescent="0.4">
      <c r="B523" s="1"/>
      <c r="D523" s="55"/>
      <c r="AT523" s="500"/>
      <c r="AU523" s="533"/>
      <c r="AV523" s="536" t="s">
        <v>151</v>
      </c>
      <c r="AW523" s="533"/>
      <c r="AX523" s="537"/>
      <c r="AY523" s="533"/>
      <c r="AZ523" s="533"/>
      <c r="BA523" s="538">
        <f>+N174</f>
        <v>1493931</v>
      </c>
      <c r="BB523" s="537"/>
      <c r="BC523" s="538">
        <f>+BA523-BA522</f>
        <v>-476686</v>
      </c>
      <c r="BD523" s="537"/>
      <c r="BE523" s="539">
        <f>+BC523/BA522</f>
        <v>-0.24189682723735764</v>
      </c>
      <c r="BF523" s="537"/>
      <c r="BG523" s="537"/>
      <c r="BH523" s="533"/>
      <c r="BI523" s="500"/>
    </row>
    <row r="524" spans="2:61" ht="21" x14ac:dyDescent="0.4">
      <c r="B524" s="1">
        <f>+B520*50</f>
        <v>0</v>
      </c>
      <c r="D524" s="55"/>
      <c r="AT524" s="500"/>
      <c r="AU524" s="533"/>
      <c r="AV524" s="536" t="s">
        <v>152</v>
      </c>
      <c r="AW524" s="533"/>
      <c r="AX524" s="537"/>
      <c r="AY524" s="533"/>
      <c r="AZ524" s="533"/>
      <c r="BA524" s="538">
        <f>+N204</f>
        <v>1202331</v>
      </c>
      <c r="BB524" s="537"/>
      <c r="BC524" s="538">
        <f>+BA524-BA523</f>
        <v>-291600</v>
      </c>
      <c r="BD524" s="537"/>
      <c r="BE524" s="539">
        <f>+BC524/BA523</f>
        <v>-0.19518973767864781</v>
      </c>
      <c r="BF524" s="537"/>
      <c r="BG524" s="537"/>
      <c r="BH524" s="533"/>
      <c r="BI524" s="500"/>
    </row>
    <row r="525" spans="2:61" ht="21" x14ac:dyDescent="0.4">
      <c r="B525" s="1"/>
      <c r="D525" s="55"/>
      <c r="AT525" s="500"/>
      <c r="AU525" s="533"/>
      <c r="AV525" s="536" t="s">
        <v>153</v>
      </c>
      <c r="AW525" s="533"/>
      <c r="AX525" s="537"/>
      <c r="AY525" s="533"/>
      <c r="AZ525" s="540" t="s">
        <v>26</v>
      </c>
      <c r="BA525" s="538">
        <f>+N218</f>
        <v>371489</v>
      </c>
      <c r="BB525" s="537"/>
      <c r="BC525" s="538">
        <f>+BA525-BA524</f>
        <v>-830842</v>
      </c>
      <c r="BD525" s="537"/>
      <c r="BE525" s="539">
        <f>+BC525/BA524</f>
        <v>-0.69102601529861574</v>
      </c>
      <c r="BF525" s="537"/>
      <c r="BG525" s="539">
        <f>+(BA525-BA522)/BA522</f>
        <v>-0.81148594577231392</v>
      </c>
      <c r="BH525" s="533"/>
      <c r="BI525" s="500"/>
    </row>
    <row r="526" spans="2:61" x14ac:dyDescent="0.3">
      <c r="B526" s="1"/>
      <c r="D526" s="55"/>
      <c r="AT526" s="500"/>
      <c r="AU526" s="533"/>
      <c r="AV526" s="533"/>
      <c r="AW526" s="533"/>
      <c r="AX526" s="533"/>
      <c r="AY526" s="533"/>
      <c r="AZ526" s="533"/>
      <c r="BA526" s="533"/>
      <c r="BB526" s="533"/>
      <c r="BC526" s="533"/>
      <c r="BD526" s="533"/>
      <c r="BE526" s="533"/>
      <c r="BF526" s="533"/>
      <c r="BG526" s="533"/>
      <c r="BH526" s="533"/>
      <c r="BI526" s="500"/>
    </row>
    <row r="527" spans="2:61" ht="16.2" x14ac:dyDescent="0.3">
      <c r="B527" s="1"/>
      <c r="D527" s="55"/>
      <c r="AT527" s="500"/>
      <c r="AU527" s="533"/>
      <c r="AV527" s="533"/>
      <c r="AW527" s="533"/>
      <c r="AX527" s="541" t="s">
        <v>26</v>
      </c>
      <c r="AY527" s="533"/>
      <c r="AZ527" s="542" t="s">
        <v>154</v>
      </c>
      <c r="BA527" s="533"/>
      <c r="BB527" s="533"/>
      <c r="BC527" s="533"/>
      <c r="BD527" s="533"/>
      <c r="BE527" s="533"/>
      <c r="BF527" s="533"/>
      <c r="BG527" s="533"/>
      <c r="BH527" s="533"/>
      <c r="BI527" s="500"/>
    </row>
    <row r="528" spans="2:61" x14ac:dyDescent="0.3">
      <c r="B528" s="1"/>
      <c r="D528" s="55"/>
      <c r="AT528" s="500"/>
      <c r="AU528" s="533"/>
      <c r="AV528" s="533"/>
      <c r="AW528" s="533"/>
      <c r="AX528" s="533"/>
      <c r="AY528" s="533"/>
      <c r="AZ528" s="533"/>
      <c r="BA528" s="533"/>
      <c r="BB528" s="533"/>
      <c r="BC528" s="533"/>
      <c r="BD528" s="533"/>
      <c r="BE528" s="533"/>
      <c r="BF528" s="533"/>
      <c r="BG528" s="533"/>
      <c r="BH528" s="533"/>
      <c r="BI528" s="500"/>
    </row>
    <row r="529" spans="2:61" x14ac:dyDescent="0.3">
      <c r="B529" s="1"/>
      <c r="D529" s="55"/>
      <c r="AT529" s="532"/>
      <c r="AU529" s="532"/>
      <c r="AV529" s="532"/>
      <c r="AW529" s="532"/>
      <c r="AX529" s="532"/>
      <c r="AY529" s="532"/>
      <c r="AZ529" s="532"/>
      <c r="BA529" s="532"/>
      <c r="BB529" s="532"/>
      <c r="BC529" s="532"/>
      <c r="BD529" s="532"/>
      <c r="BE529" s="532"/>
      <c r="BF529" s="532"/>
      <c r="BG529" s="532"/>
      <c r="BH529" s="532"/>
      <c r="BI529" s="532"/>
    </row>
    <row r="530" spans="2:61" x14ac:dyDescent="0.3">
      <c r="B530" s="1"/>
      <c r="D530" s="55"/>
    </row>
    <row r="531" spans="2:61" x14ac:dyDescent="0.3">
      <c r="B531" s="1"/>
      <c r="D531" s="55"/>
      <c r="AS531" s="61"/>
      <c r="AT531" s="500"/>
      <c r="AU531" s="500"/>
      <c r="AV531" s="500"/>
      <c r="AW531" s="500"/>
      <c r="AX531" s="500"/>
      <c r="AY531" s="500"/>
      <c r="AZ531" s="500"/>
      <c r="BA531" s="500"/>
      <c r="BB531" s="500"/>
      <c r="BC531" s="500"/>
      <c r="BD531" s="500"/>
      <c r="BE531" s="500"/>
      <c r="BF531" s="500"/>
      <c r="BG531" s="500"/>
      <c r="BH531" s="500"/>
      <c r="BI531" s="500"/>
    </row>
    <row r="532" spans="2:61" x14ac:dyDescent="0.3">
      <c r="B532" s="1"/>
      <c r="D532" s="55"/>
      <c r="AT532" s="500"/>
      <c r="AU532" s="550"/>
      <c r="AV532" s="550"/>
      <c r="AW532" s="550"/>
      <c r="AX532" s="550"/>
      <c r="AY532" s="550"/>
      <c r="AZ532" s="550"/>
      <c r="BA532" s="550"/>
      <c r="BB532" s="550"/>
      <c r="BC532" s="550"/>
      <c r="BD532" s="550"/>
      <c r="BE532" s="550"/>
      <c r="BF532" s="550"/>
      <c r="BG532" s="550"/>
      <c r="BH532" s="550"/>
      <c r="BI532" s="500"/>
    </row>
    <row r="533" spans="2:61" ht="15" thickBot="1" x14ac:dyDescent="0.35">
      <c r="B533" s="1"/>
      <c r="D533" s="55"/>
      <c r="AT533" s="500"/>
      <c r="AU533" s="550"/>
      <c r="AV533" s="623" t="s">
        <v>160</v>
      </c>
      <c r="AW533" s="623"/>
      <c r="AX533" s="623"/>
      <c r="AY533" s="551"/>
      <c r="AZ533" s="551"/>
      <c r="BA533" s="552" t="s">
        <v>23</v>
      </c>
      <c r="BB533" s="553"/>
      <c r="BC533" s="552" t="s">
        <v>3</v>
      </c>
      <c r="BD533" s="553"/>
      <c r="BE533" s="552" t="s">
        <v>20</v>
      </c>
      <c r="BF533" s="553"/>
      <c r="BG533" s="552" t="s">
        <v>21</v>
      </c>
      <c r="BH533" s="550"/>
      <c r="BI533" s="500"/>
    </row>
    <row r="534" spans="2:61" x14ac:dyDescent="0.3">
      <c r="B534" s="1"/>
      <c r="AT534" s="500"/>
      <c r="AU534" s="550"/>
      <c r="AV534" s="551" t="s">
        <v>143</v>
      </c>
      <c r="AW534" s="551"/>
      <c r="AX534" s="551"/>
      <c r="AY534" s="551"/>
      <c r="AZ534" s="551"/>
      <c r="BA534" s="554">
        <f>+BK275</f>
        <v>13351981</v>
      </c>
      <c r="BB534" s="551"/>
      <c r="BC534" s="551"/>
      <c r="BD534" s="551"/>
      <c r="BE534" s="555">
        <f>+N143</f>
        <v>1970617</v>
      </c>
      <c r="BF534" s="551"/>
      <c r="BG534" s="556">
        <f>+BE534/BA534</f>
        <v>0.14758985951223269</v>
      </c>
      <c r="BH534" s="550"/>
      <c r="BI534" s="500"/>
    </row>
    <row r="535" spans="2:61" x14ac:dyDescent="0.3">
      <c r="B535" s="1"/>
      <c r="AT535" s="500"/>
      <c r="AU535" s="550"/>
      <c r="AV535" s="551"/>
      <c r="AW535" s="551"/>
      <c r="AX535" s="551"/>
      <c r="AY535" s="551"/>
      <c r="AZ535" s="551"/>
      <c r="BA535" s="554"/>
      <c r="BB535" s="551"/>
      <c r="BC535" s="551"/>
      <c r="BD535" s="551"/>
      <c r="BE535" s="551"/>
      <c r="BF535" s="551"/>
      <c r="BG535" s="556"/>
      <c r="BH535" s="550"/>
      <c r="BI535" s="500"/>
    </row>
    <row r="536" spans="2:61" x14ac:dyDescent="0.3">
      <c r="B536" s="1"/>
      <c r="AT536" s="500"/>
      <c r="AU536" s="550"/>
      <c r="AV536" s="551" t="s">
        <v>159</v>
      </c>
      <c r="AW536" s="551"/>
      <c r="AX536" s="551"/>
      <c r="AY536" s="551"/>
      <c r="AZ536" s="551"/>
      <c r="BA536" s="554">
        <v>52440389</v>
      </c>
      <c r="BB536" s="551"/>
      <c r="BC536" s="556">
        <f>+(BA536-BA534)/BA534</f>
        <v>2.9275362210296736</v>
      </c>
      <c r="BD536" s="551"/>
      <c r="BE536" s="555">
        <f>+N273</f>
        <v>1462688</v>
      </c>
      <c r="BF536" s="551"/>
      <c r="BG536" s="556">
        <f>+BE536/BA536</f>
        <v>2.7892394162064665E-2</v>
      </c>
      <c r="BH536" s="550"/>
      <c r="BI536" s="500"/>
    </row>
    <row r="537" spans="2:61" x14ac:dyDescent="0.3">
      <c r="B537" s="1"/>
      <c r="AT537" s="500"/>
      <c r="AU537" s="550"/>
      <c r="AV537" s="551"/>
      <c r="AW537" s="551"/>
      <c r="AX537" s="551"/>
      <c r="AY537" s="551"/>
      <c r="AZ537" s="551"/>
      <c r="BA537" s="554"/>
      <c r="BB537" s="551"/>
      <c r="BC537" s="551"/>
      <c r="BD537" s="551"/>
      <c r="BE537" s="551"/>
      <c r="BF537" s="551"/>
      <c r="BG537" s="551"/>
      <c r="BH537" s="550"/>
      <c r="BI537" s="500"/>
    </row>
    <row r="538" spans="2:61" x14ac:dyDescent="0.3">
      <c r="B538" s="1"/>
      <c r="AT538" s="500"/>
      <c r="AU538" s="550"/>
      <c r="AV538" s="624" t="s">
        <v>105</v>
      </c>
      <c r="AW538" s="624"/>
      <c r="AX538" s="624"/>
      <c r="AY538" s="624"/>
      <c r="AZ538" s="551"/>
      <c r="BA538" s="555">
        <f>+BA536-BA534</f>
        <v>39088408</v>
      </c>
      <c r="BB538" s="551"/>
      <c r="BC538" s="551"/>
      <c r="BD538" s="551"/>
      <c r="BE538" s="555">
        <f>+BE536-BE534</f>
        <v>-507929</v>
      </c>
      <c r="BF538" s="551"/>
      <c r="BG538" s="558"/>
      <c r="BH538" s="550"/>
      <c r="BI538" s="500"/>
    </row>
    <row r="539" spans="2:61" x14ac:dyDescent="0.3">
      <c r="B539" s="1"/>
      <c r="AT539" s="500"/>
      <c r="AU539" s="550"/>
      <c r="AV539" s="550"/>
      <c r="AW539" s="550"/>
      <c r="AX539" s="550"/>
      <c r="AY539" s="550"/>
      <c r="AZ539" s="550"/>
      <c r="BA539" s="550"/>
      <c r="BB539" s="550"/>
      <c r="BC539" s="550"/>
      <c r="BD539" s="550"/>
      <c r="BE539" s="550"/>
      <c r="BF539" s="550"/>
      <c r="BG539" s="550"/>
      <c r="BH539" s="550"/>
      <c r="BI539" s="500"/>
    </row>
    <row r="540" spans="2:61" x14ac:dyDescent="0.3">
      <c r="B540" s="1"/>
      <c r="AT540" s="500"/>
      <c r="AU540" s="500"/>
      <c r="AV540" s="500"/>
      <c r="AW540" s="500"/>
      <c r="AX540" s="500"/>
      <c r="AY540" s="500"/>
      <c r="AZ540" s="500"/>
      <c r="BA540" s="500"/>
      <c r="BB540" s="500"/>
      <c r="BC540" s="500"/>
      <c r="BD540" s="500"/>
      <c r="BE540" s="557"/>
      <c r="BF540" s="500"/>
      <c r="BG540" s="507"/>
      <c r="BH540" s="500"/>
      <c r="BI540" s="500"/>
    </row>
    <row r="541" spans="2:61" x14ac:dyDescent="0.3">
      <c r="B541" s="1"/>
    </row>
    <row r="542" spans="2:61" x14ac:dyDescent="0.3">
      <c r="B542" s="1"/>
    </row>
    <row r="543" spans="2:61" x14ac:dyDescent="0.3">
      <c r="B543" s="1"/>
      <c r="H543" s="1">
        <v>4000000</v>
      </c>
      <c r="AR543" s="500"/>
      <c r="AS543" s="500"/>
      <c r="AT543" s="500"/>
      <c r="AU543" s="500"/>
      <c r="AV543" s="500"/>
      <c r="AW543" s="500"/>
      <c r="AX543" s="500"/>
      <c r="AY543" s="500"/>
      <c r="AZ543" s="500"/>
      <c r="BA543" s="500"/>
      <c r="BB543" s="500"/>
      <c r="BC543" s="500"/>
      <c r="BD543" s="500"/>
      <c r="BE543" s="500"/>
      <c r="BF543" s="500"/>
      <c r="BG543" s="500"/>
      <c r="BH543" s="500"/>
      <c r="BI543" s="500"/>
    </row>
    <row r="544" spans="2:61" ht="15.6" x14ac:dyDescent="0.3">
      <c r="B544" s="1"/>
      <c r="H544" s="1"/>
      <c r="AR544" s="500"/>
      <c r="AS544" s="630" t="s">
        <v>171</v>
      </c>
      <c r="AT544" s="630"/>
      <c r="AU544" s="630"/>
      <c r="AV544" s="630"/>
      <c r="AW544" s="630"/>
      <c r="AX544" s="630"/>
      <c r="AY544" s="630"/>
      <c r="AZ544" s="630"/>
      <c r="BA544" s="630"/>
      <c r="BB544" s="630"/>
      <c r="BC544" s="630"/>
      <c r="BD544" s="630"/>
      <c r="BE544" s="630"/>
      <c r="BF544" s="630"/>
      <c r="BG544" s="630"/>
      <c r="BH544" s="630"/>
      <c r="BI544" s="500"/>
    </row>
    <row r="545" spans="4:68" x14ac:dyDescent="0.3">
      <c r="H545" s="1">
        <f>+H543/7</f>
        <v>571428.57142857148</v>
      </c>
      <c r="AR545" s="500"/>
      <c r="AS545" s="533"/>
      <c r="AT545" s="561"/>
      <c r="AU545" s="561"/>
      <c r="AV545" s="561"/>
      <c r="AW545" s="561"/>
      <c r="AX545" s="561"/>
      <c r="AY545" s="561"/>
      <c r="AZ545" s="561"/>
      <c r="BA545" s="561"/>
      <c r="BB545" s="561"/>
      <c r="BC545" s="561"/>
      <c r="BD545" s="561"/>
      <c r="BE545" s="625" t="s">
        <v>167</v>
      </c>
      <c r="BF545" s="561"/>
      <c r="BG545" s="589" t="s">
        <v>168</v>
      </c>
      <c r="BH545" s="533"/>
      <c r="BI545" s="500"/>
    </row>
    <row r="546" spans="4:68" x14ac:dyDescent="0.3">
      <c r="AR546" s="500"/>
      <c r="AS546" s="533"/>
      <c r="AT546" s="580" t="s">
        <v>19</v>
      </c>
      <c r="AU546" s="580"/>
      <c r="AV546" s="580"/>
      <c r="AW546" s="580"/>
      <c r="AX546" s="580"/>
      <c r="AY546" s="580"/>
      <c r="AZ546" s="561"/>
      <c r="BA546" s="560" t="s">
        <v>20</v>
      </c>
      <c r="BB546" s="561"/>
      <c r="BC546" s="560" t="s">
        <v>166</v>
      </c>
      <c r="BD546" s="561"/>
      <c r="BE546" s="626"/>
      <c r="BF546" s="561"/>
      <c r="BG546" s="587"/>
      <c r="BH546" s="533"/>
      <c r="BI546" s="500"/>
    </row>
    <row r="547" spans="4:68" x14ac:dyDescent="0.3">
      <c r="H547" t="s">
        <v>169</v>
      </c>
      <c r="J547">
        <v>28</v>
      </c>
      <c r="N547" s="1">
        <f>+H545*J547</f>
        <v>16000000.000000002</v>
      </c>
      <c r="AR547" s="500"/>
      <c r="AS547" s="533"/>
      <c r="AT547" s="578" t="s">
        <v>162</v>
      </c>
      <c r="AU547" s="578"/>
      <c r="AV547" s="578"/>
      <c r="AW547" s="578"/>
      <c r="AX547" s="578"/>
      <c r="AY547" s="561"/>
      <c r="AZ547" s="561"/>
      <c r="BA547" s="562">
        <f>+H174</f>
        <v>6826001</v>
      </c>
      <c r="BB547" s="561"/>
      <c r="BC547" s="561">
        <v>10</v>
      </c>
      <c r="BD547" s="561"/>
      <c r="BE547" s="563">
        <f>+BA547*BC547</f>
        <v>68260010</v>
      </c>
      <c r="BF547" s="561"/>
      <c r="BG547" s="561"/>
      <c r="BH547" s="533"/>
      <c r="BI547" s="500"/>
      <c r="BP547" s="56">
        <f>+BE547-BA547</f>
        <v>61434009</v>
      </c>
    </row>
    <row r="548" spans="4:68" x14ac:dyDescent="0.3">
      <c r="D548" s="56">
        <f>+N547+N548</f>
        <v>33714285.714285716</v>
      </c>
      <c r="H548" t="s">
        <v>170</v>
      </c>
      <c r="J548">
        <v>31</v>
      </c>
      <c r="N548" s="1">
        <f>+J548*H$545</f>
        <v>17714285.714285716</v>
      </c>
      <c r="AR548" s="500"/>
      <c r="AS548" s="533"/>
      <c r="AT548" s="578" t="s">
        <v>172</v>
      </c>
      <c r="AU548" s="578"/>
      <c r="AV548" s="578"/>
      <c r="AW548" s="578"/>
      <c r="AX548" s="578"/>
      <c r="AY548" s="561"/>
      <c r="AZ548" s="561"/>
      <c r="BA548" s="562">
        <f>+BA560-BA547</f>
        <v>3109228</v>
      </c>
      <c r="BB548" s="561"/>
      <c r="BC548" s="561">
        <v>5</v>
      </c>
      <c r="BD548" s="561"/>
      <c r="BE548" s="563">
        <f>+BA548*BC548</f>
        <v>15546140</v>
      </c>
      <c r="BF548" s="561"/>
      <c r="BG548" s="561"/>
      <c r="BH548" s="533"/>
      <c r="BI548" s="500"/>
      <c r="BP548" s="56">
        <f>+BE548-BA548</f>
        <v>12436912</v>
      </c>
    </row>
    <row r="549" spans="4:68" x14ac:dyDescent="0.3">
      <c r="D549" s="56">
        <f>+D548+N549</f>
        <v>50857142.857142866</v>
      </c>
      <c r="H549" t="s">
        <v>138</v>
      </c>
      <c r="J549">
        <v>30</v>
      </c>
      <c r="N549" s="1">
        <f>+J549*H$545</f>
        <v>17142857.142857146</v>
      </c>
      <c r="AR549" s="500"/>
      <c r="AS549" s="533"/>
      <c r="AT549" s="578" t="s">
        <v>163</v>
      </c>
      <c r="AU549" s="578"/>
      <c r="AV549" s="578"/>
      <c r="AW549" s="578"/>
      <c r="AX549" s="578"/>
      <c r="AY549" s="578"/>
      <c r="AZ549" s="578"/>
      <c r="BA549" s="562">
        <f>+BA562-BA560</f>
        <v>16784558</v>
      </c>
      <c r="BB549" s="561"/>
      <c r="BC549" s="561">
        <v>1</v>
      </c>
      <c r="BD549" s="561"/>
      <c r="BE549" s="563">
        <f>+BC549*BA549</f>
        <v>16784558</v>
      </c>
      <c r="BF549" s="561"/>
      <c r="BG549" s="561"/>
      <c r="BH549" s="533"/>
      <c r="BI549" s="500"/>
      <c r="BP549" s="56">
        <f>+BE549-BA549</f>
        <v>0</v>
      </c>
    </row>
    <row r="550" spans="4:68" x14ac:dyDescent="0.3">
      <c r="D550" s="56">
        <f>+D549+N550</f>
        <v>68571428.571428582</v>
      </c>
      <c r="H550" t="s">
        <v>139</v>
      </c>
      <c r="J550">
        <v>31</v>
      </c>
      <c r="N550" s="1">
        <f>+J550*H$545</f>
        <v>17714285.714285716</v>
      </c>
      <c r="AR550" s="500"/>
      <c r="AS550" s="533"/>
      <c r="AT550" s="569" t="s">
        <v>184</v>
      </c>
      <c r="AU550" s="561"/>
      <c r="AV550" s="561"/>
      <c r="AW550" s="561"/>
      <c r="AX550" s="561"/>
      <c r="AY550" s="561"/>
      <c r="AZ550" s="561"/>
      <c r="BA550" s="562">
        <f>SUM(D328:D386)</f>
        <v>4197929</v>
      </c>
      <c r="BB550" s="561"/>
      <c r="BC550" s="561">
        <v>1</v>
      </c>
      <c r="BD550" s="561"/>
      <c r="BE550" s="563">
        <f>+BC550*BA550</f>
        <v>4197929</v>
      </c>
      <c r="BF550" s="561"/>
      <c r="BG550" s="561"/>
      <c r="BH550" s="533"/>
      <c r="BI550" s="500"/>
      <c r="BP550" s="56">
        <f>+BE550-BA550</f>
        <v>0</v>
      </c>
    </row>
    <row r="551" spans="4:68" x14ac:dyDescent="0.3">
      <c r="D551" s="56"/>
      <c r="N551" s="1"/>
      <c r="AR551" s="500"/>
      <c r="AS551" s="533"/>
      <c r="AT551" s="569" t="s">
        <v>189</v>
      </c>
      <c r="AU551" s="561"/>
      <c r="AV551" s="561"/>
      <c r="AW551" s="561"/>
      <c r="AX551" s="561"/>
      <c r="AY551" s="561"/>
      <c r="AZ551" s="561"/>
      <c r="BA551" s="562">
        <f>SUM(D387:D453)</f>
        <v>2818159</v>
      </c>
      <c r="BB551" s="561"/>
      <c r="BC551" s="561">
        <v>1</v>
      </c>
      <c r="BD551" s="561"/>
      <c r="BE551" s="563">
        <f>+BC551*BA551</f>
        <v>2818159</v>
      </c>
      <c r="BF551" s="561"/>
      <c r="BG551" s="561"/>
      <c r="BH551" s="533"/>
      <c r="BI551" s="500"/>
      <c r="BP551" s="56"/>
    </row>
    <row r="552" spans="4:68" x14ac:dyDescent="0.3">
      <c r="AR552" s="500"/>
      <c r="AS552" s="533"/>
      <c r="AT552" s="585" t="s">
        <v>165</v>
      </c>
      <c r="AU552" s="585"/>
      <c r="AV552" s="585"/>
      <c r="AW552" s="585"/>
      <c r="AX552" s="585"/>
      <c r="AY552" s="585"/>
      <c r="AZ552" s="585"/>
      <c r="BA552" s="561"/>
      <c r="BB552" s="561"/>
      <c r="BC552" s="561"/>
      <c r="BD552" s="561"/>
      <c r="BE552" s="563"/>
      <c r="BF552" s="561"/>
      <c r="BG552" s="561"/>
      <c r="BH552" s="533"/>
      <c r="BI552" s="500"/>
      <c r="BP552" s="56">
        <f>+BA550-BA551</f>
        <v>1379770</v>
      </c>
    </row>
    <row r="553" spans="4:68" ht="15" thickBot="1" x14ac:dyDescent="0.35">
      <c r="D553" s="56">
        <f>+BE553+D550</f>
        <v>176178224.5714286</v>
      </c>
      <c r="H553" s="59">
        <f>+D553/320000000</f>
        <v>0.5505569517857144</v>
      </c>
      <c r="AR553" s="500"/>
      <c r="AS553" s="533"/>
      <c r="AT553" s="561"/>
      <c r="AU553" s="561"/>
      <c r="AV553" s="561"/>
      <c r="AW553" s="561"/>
      <c r="AX553" s="561"/>
      <c r="AY553" s="561"/>
      <c r="AZ553" s="561"/>
      <c r="BA553" s="564">
        <f>SUM(BA547:BA551)</f>
        <v>33735875</v>
      </c>
      <c r="BB553" s="561"/>
      <c r="BC553" s="561"/>
      <c r="BD553" s="561"/>
      <c r="BE553" s="564">
        <f>SUM(BE547:BE552)</f>
        <v>107606796</v>
      </c>
      <c r="BF553" s="561"/>
      <c r="BG553" s="565">
        <f>+BE553/320000000</f>
        <v>0.33627123749999999</v>
      </c>
      <c r="BH553" s="533"/>
      <c r="BI553" s="500"/>
      <c r="BP553" s="59">
        <f>+BP552/BA550</f>
        <v>0.32867873658654068</v>
      </c>
    </row>
    <row r="554" spans="4:68" ht="15" thickTop="1" x14ac:dyDescent="0.3">
      <c r="D554" s="56"/>
      <c r="H554" s="59"/>
      <c r="AR554" s="500"/>
      <c r="AS554" s="533"/>
      <c r="AT554" s="575" t="s">
        <v>186</v>
      </c>
      <c r="AU554" s="561"/>
      <c r="AV554" s="561"/>
      <c r="AW554" s="561"/>
      <c r="AX554" s="561"/>
      <c r="AY554" s="561"/>
      <c r="AZ554" s="561"/>
      <c r="BA554" s="484">
        <f>+BY573</f>
        <v>0.41858433734939759</v>
      </c>
      <c r="BB554" s="561"/>
      <c r="BC554" s="561"/>
      <c r="BD554" s="561"/>
      <c r="BE554" s="574"/>
      <c r="BF554" s="561"/>
      <c r="BG554" s="484"/>
      <c r="BH554" s="533"/>
      <c r="BI554" s="500"/>
      <c r="BP554" s="59"/>
    </row>
    <row r="555" spans="4:68" x14ac:dyDescent="0.3">
      <c r="D555" s="56"/>
      <c r="H555" s="59"/>
      <c r="AR555" s="500"/>
      <c r="AS555" s="533"/>
      <c r="AT555" s="575" t="s">
        <v>188</v>
      </c>
      <c r="AU555" s="561"/>
      <c r="AV555" s="561"/>
      <c r="AW555" s="561"/>
      <c r="AX555" s="561"/>
      <c r="AY555" s="561"/>
      <c r="AZ555" s="561"/>
      <c r="BA555" s="576">
        <f>+BA553*BA554</f>
        <v>14121308.881777108</v>
      </c>
      <c r="BB555" s="561"/>
      <c r="BC555" s="561"/>
      <c r="BD555" s="561"/>
      <c r="BE555" s="574"/>
      <c r="BF555" s="561"/>
      <c r="BG555" s="484"/>
      <c r="BH555" s="533"/>
      <c r="BI555" s="500"/>
      <c r="BP555" s="59"/>
    </row>
    <row r="556" spans="4:68" ht="15" thickBot="1" x14ac:dyDescent="0.35">
      <c r="D556" s="56"/>
      <c r="H556" s="59"/>
      <c r="AR556" s="500"/>
      <c r="AS556" s="533"/>
      <c r="AT556" s="575" t="s">
        <v>187</v>
      </c>
      <c r="AU556" s="561"/>
      <c r="AV556" s="561"/>
      <c r="AW556" s="561"/>
      <c r="AX556" s="561"/>
      <c r="AY556" s="561"/>
      <c r="AZ556" s="561"/>
      <c r="BA556" s="564">
        <f>+BA553-BA555</f>
        <v>19614566.118222892</v>
      </c>
      <c r="BB556" s="561"/>
      <c r="BC556" s="561"/>
      <c r="BD556" s="561"/>
      <c r="BE556" s="574"/>
      <c r="BF556" s="561"/>
      <c r="BG556" s="484"/>
      <c r="BH556" s="533"/>
      <c r="BI556" s="500"/>
      <c r="BP556" s="59"/>
    </row>
    <row r="557" spans="4:68" ht="15" thickTop="1" x14ac:dyDescent="0.3">
      <c r="AR557" s="500"/>
      <c r="AS557" s="533"/>
      <c r="AT557" s="561"/>
      <c r="AU557" s="561"/>
      <c r="AV557" s="561"/>
      <c r="AW557" s="561"/>
      <c r="AX557" s="561"/>
      <c r="AY557" s="561"/>
      <c r="AZ557" s="561"/>
      <c r="BA557" s="561"/>
      <c r="BB557" s="561"/>
      <c r="BC557" s="561"/>
      <c r="BD557" s="561"/>
      <c r="BE557" s="561"/>
      <c r="BF557" s="561"/>
      <c r="BG557" s="561"/>
      <c r="BH557" s="533"/>
      <c r="BI557" s="500"/>
    </row>
    <row r="558" spans="4:68" x14ac:dyDescent="0.3">
      <c r="AR558" s="500"/>
      <c r="AS558" s="500"/>
      <c r="AT558" s="500"/>
      <c r="AU558" s="500"/>
      <c r="AV558" s="500"/>
      <c r="AW558" s="500"/>
      <c r="AX558" s="500"/>
      <c r="AY558" s="500"/>
      <c r="AZ558" s="500"/>
      <c r="BA558" s="500"/>
      <c r="BB558" s="500"/>
      <c r="BC558" s="500"/>
      <c r="BD558" s="500"/>
      <c r="BE558" s="500"/>
      <c r="BF558" s="500"/>
      <c r="BG558" s="500"/>
      <c r="BH558" s="500"/>
      <c r="BI558" s="500"/>
    </row>
    <row r="560" spans="4:68" x14ac:dyDescent="0.3">
      <c r="AV560" t="s">
        <v>153</v>
      </c>
      <c r="BA560" s="56">
        <f>+H235</f>
        <v>9935229</v>
      </c>
    </row>
    <row r="562" spans="44:90" x14ac:dyDescent="0.3">
      <c r="AV562" t="s">
        <v>164</v>
      </c>
      <c r="BA562" s="56">
        <f>+H327</f>
        <v>26719787</v>
      </c>
    </row>
    <row r="563" spans="44:90" x14ac:dyDescent="0.3">
      <c r="BA563" s="56"/>
    </row>
    <row r="564" spans="44:90" x14ac:dyDescent="0.3">
      <c r="AR564" s="500"/>
      <c r="AS564" s="500"/>
      <c r="AT564" s="500"/>
      <c r="AU564" s="500"/>
      <c r="AV564" s="500"/>
      <c r="AW564" s="500"/>
      <c r="AX564" s="500"/>
      <c r="AY564" s="500"/>
      <c r="AZ564" s="500"/>
      <c r="BA564" s="557"/>
      <c r="BB564" s="500"/>
      <c r="BC564" s="500"/>
      <c r="BD564" s="500"/>
      <c r="BE564" s="500"/>
      <c r="BF564" s="500"/>
      <c r="BG564" s="500"/>
      <c r="BH564" s="500"/>
      <c r="BI564" s="500"/>
      <c r="BJ564" s="500"/>
      <c r="BK564" s="500"/>
      <c r="BL564" s="500"/>
      <c r="BM564" s="500"/>
      <c r="BN564" s="500"/>
      <c r="BO564" s="500"/>
      <c r="BP564" s="500"/>
      <c r="BQ564" s="500"/>
      <c r="BR564" s="500"/>
      <c r="BS564" s="500"/>
      <c r="BT564" s="500"/>
      <c r="BU564" s="500"/>
      <c r="BV564" s="500"/>
      <c r="BW564" s="500"/>
    </row>
    <row r="565" spans="44:90" ht="14.4" customHeight="1" x14ac:dyDescent="0.3">
      <c r="AR565" s="500"/>
      <c r="AS565" s="533"/>
      <c r="AT565" s="580" t="s">
        <v>177</v>
      </c>
      <c r="AU565" s="580"/>
      <c r="AV565" s="580"/>
      <c r="AW565" s="580"/>
      <c r="AX565" s="580"/>
      <c r="AY565" s="580"/>
      <c r="AZ565" s="580"/>
      <c r="BA565" s="580"/>
      <c r="BB565" s="580"/>
      <c r="BC565" s="580"/>
      <c r="BD565" s="580"/>
      <c r="BE565" s="580"/>
      <c r="BF565" s="580"/>
      <c r="BG565" s="580"/>
      <c r="BH565" s="580"/>
      <c r="BI565" s="580"/>
      <c r="BJ565" s="580"/>
      <c r="BK565" s="580"/>
      <c r="BL565" s="580"/>
      <c r="BM565" s="580"/>
      <c r="BN565" s="580"/>
      <c r="BO565" s="580"/>
      <c r="BP565" s="580"/>
      <c r="BQ565" s="580"/>
      <c r="BR565" s="580"/>
      <c r="BS565" s="580"/>
      <c r="BT565" s="580"/>
      <c r="BU565" s="580"/>
      <c r="BV565" s="580"/>
      <c r="BW565" s="500"/>
    </row>
    <row r="566" spans="44:90" ht="14.4" customHeight="1" x14ac:dyDescent="0.3">
      <c r="AR566" s="500"/>
      <c r="AS566" s="533"/>
      <c r="AT566" s="533"/>
      <c r="AU566" s="533"/>
      <c r="AV566" s="533"/>
      <c r="AW566" s="533"/>
      <c r="AX566" s="533"/>
      <c r="AY566" s="533"/>
      <c r="AZ566" s="533"/>
      <c r="BA566" s="579" t="s">
        <v>173</v>
      </c>
      <c r="BB566" s="579"/>
      <c r="BC566" s="579"/>
      <c r="BD566" s="579"/>
      <c r="BE566" s="579"/>
      <c r="BF566" s="561"/>
      <c r="BG566" s="580" t="s">
        <v>181</v>
      </c>
      <c r="BH566" s="580"/>
      <c r="BI566" s="580"/>
      <c r="BJ566" s="580"/>
      <c r="BK566" s="580"/>
      <c r="BL566" s="580"/>
      <c r="BM566" s="580"/>
      <c r="BN566" s="580"/>
      <c r="BO566" s="580"/>
      <c r="BP566" s="580"/>
      <c r="BQ566" s="533"/>
      <c r="BR566" s="586" t="s">
        <v>177</v>
      </c>
      <c r="BS566" s="586"/>
      <c r="BT566" s="586"/>
      <c r="BU566" s="586"/>
      <c r="BV566" s="586"/>
      <c r="BW566" s="500"/>
    </row>
    <row r="567" spans="44:90" x14ac:dyDescent="0.3">
      <c r="AR567" s="500"/>
      <c r="AS567" s="533"/>
      <c r="AT567" s="533"/>
      <c r="AU567" s="533"/>
      <c r="AV567" s="533"/>
      <c r="AW567" s="533"/>
      <c r="AX567" s="533"/>
      <c r="AY567" s="533"/>
      <c r="AZ567" s="533"/>
      <c r="BA567" s="570" t="s">
        <v>178</v>
      </c>
      <c r="BB567" s="571"/>
      <c r="BC567" s="572" t="s">
        <v>183</v>
      </c>
      <c r="BD567" s="571"/>
      <c r="BE567" s="572" t="s">
        <v>179</v>
      </c>
      <c r="BF567" s="561"/>
      <c r="BG567" s="570"/>
      <c r="BH567" s="571"/>
      <c r="BI567" s="583"/>
      <c r="BJ567" s="583"/>
      <c r="BK567" s="583"/>
      <c r="BL567" s="583"/>
      <c r="BM567" s="583"/>
      <c r="BN567" s="583"/>
      <c r="BO567" s="473"/>
      <c r="BP567" s="572"/>
      <c r="BQ567" s="533"/>
      <c r="BR567" s="587"/>
      <c r="BS567" s="587"/>
      <c r="BT567" s="587"/>
      <c r="BU567" s="587"/>
      <c r="BV567" s="587"/>
      <c r="BW567" s="500"/>
    </row>
    <row r="568" spans="44:90" x14ac:dyDescent="0.3">
      <c r="AR568" s="500"/>
      <c r="AS568" s="533"/>
      <c r="AT568" s="533"/>
      <c r="AU568" s="533"/>
      <c r="AV568" s="533"/>
      <c r="AW568" s="533"/>
      <c r="AX568" s="533"/>
      <c r="AY568" s="533"/>
      <c r="AZ568" s="533"/>
      <c r="BA568" s="568" t="s">
        <v>174</v>
      </c>
      <c r="BB568" s="566"/>
      <c r="BC568" s="568" t="s">
        <v>176</v>
      </c>
      <c r="BD568" s="566"/>
      <c r="BE568" s="568" t="s">
        <v>175</v>
      </c>
      <c r="BF568" s="561"/>
      <c r="BG568" s="567" t="s">
        <v>181</v>
      </c>
      <c r="BH568" s="561"/>
      <c r="BI568" s="581" t="s">
        <v>185</v>
      </c>
      <c r="BJ568" s="581"/>
      <c r="BK568" s="581"/>
      <c r="BL568" s="581"/>
      <c r="BM568" s="581"/>
      <c r="BN568" s="581"/>
      <c r="BO568" s="561"/>
      <c r="BP568" s="568" t="s">
        <v>182</v>
      </c>
      <c r="BQ568" s="533"/>
      <c r="BR568" s="588" t="s">
        <v>180</v>
      </c>
      <c r="BS568" s="588"/>
      <c r="BT568" s="588"/>
      <c r="BU568" s="588"/>
      <c r="BV568" s="588"/>
      <c r="BW568" s="500"/>
    </row>
    <row r="569" spans="44:90" x14ac:dyDescent="0.3">
      <c r="AR569" s="500"/>
      <c r="AS569" s="533"/>
      <c r="AT569" s="578" t="s">
        <v>162</v>
      </c>
      <c r="AU569" s="578"/>
      <c r="AV569" s="578"/>
      <c r="AW569" s="578"/>
      <c r="AX569" s="578"/>
      <c r="AY569" s="561"/>
      <c r="AZ569" s="561"/>
      <c r="BA569" s="562">
        <f>+BA547</f>
        <v>6826001</v>
      </c>
      <c r="BB569" s="561"/>
      <c r="BC569" s="562">
        <f>+BE569-BA569</f>
        <v>61434009</v>
      </c>
      <c r="BD569" s="561"/>
      <c r="BE569" s="562">
        <f>+BE547</f>
        <v>68260010</v>
      </c>
      <c r="BF569" s="533"/>
      <c r="BG569" s="563">
        <v>0</v>
      </c>
      <c r="BH569" s="563"/>
      <c r="BI569" s="563"/>
      <c r="BJ569" s="563"/>
      <c r="BK569" s="563"/>
      <c r="BL569" s="563"/>
      <c r="BM569" s="563"/>
      <c r="BN569" s="563">
        <f>+BG569</f>
        <v>0</v>
      </c>
      <c r="BO569" s="563"/>
      <c r="BP569" s="563">
        <f>+BN569*0.5</f>
        <v>0</v>
      </c>
      <c r="BQ569" s="561"/>
      <c r="BR569" s="584">
        <f>+BE569+BP569</f>
        <v>68260010</v>
      </c>
      <c r="BS569" s="585"/>
      <c r="BT569" s="585"/>
      <c r="BU569" s="585"/>
      <c r="BV569" s="585"/>
      <c r="BW569" s="500"/>
    </row>
    <row r="570" spans="44:90" x14ac:dyDescent="0.3">
      <c r="AR570" s="500"/>
      <c r="AS570" s="533"/>
      <c r="AT570" s="578" t="s">
        <v>172</v>
      </c>
      <c r="AU570" s="578"/>
      <c r="AV570" s="578"/>
      <c r="AW570" s="578"/>
      <c r="AX570" s="578"/>
      <c r="AY570" s="561"/>
      <c r="AZ570" s="561"/>
      <c r="BA570" s="562">
        <f>+BA569+BA548</f>
        <v>9935229</v>
      </c>
      <c r="BB570" s="561"/>
      <c r="BC570" s="562">
        <f>+BE570-BA570</f>
        <v>73870921</v>
      </c>
      <c r="BD570" s="561"/>
      <c r="BE570" s="562">
        <f>+BE569+BE548</f>
        <v>83806150</v>
      </c>
      <c r="BF570" s="533"/>
      <c r="BG570" s="563">
        <v>0</v>
      </c>
      <c r="BH570" s="563"/>
      <c r="BI570" s="563"/>
      <c r="BJ570" s="563"/>
      <c r="BK570" s="563"/>
      <c r="BL570" s="563"/>
      <c r="BM570" s="563"/>
      <c r="BN570" s="563">
        <f>+BN569+BG570</f>
        <v>0</v>
      </c>
      <c r="BO570" s="563"/>
      <c r="BP570" s="563">
        <f>+BN570*0.5</f>
        <v>0</v>
      </c>
      <c r="BQ570" s="561"/>
      <c r="BR570" s="584">
        <f>+BE570+BP570</f>
        <v>83806150</v>
      </c>
      <c r="BS570" s="585"/>
      <c r="BT570" s="585"/>
      <c r="BU570" s="585"/>
      <c r="BV570" s="585"/>
      <c r="BW570" s="500"/>
    </row>
    <row r="571" spans="44:90" x14ac:dyDescent="0.3">
      <c r="AR571" s="500"/>
      <c r="AS571" s="533"/>
      <c r="AT571" s="578" t="s">
        <v>163</v>
      </c>
      <c r="AU571" s="578"/>
      <c r="AV571" s="578"/>
      <c r="AW571" s="578"/>
      <c r="AX571" s="578"/>
      <c r="AY571" s="578"/>
      <c r="AZ571" s="578"/>
      <c r="BA571" s="562">
        <f>+BA570+BA549</f>
        <v>26719787</v>
      </c>
      <c r="BB571" s="561"/>
      <c r="BC571" s="562">
        <f>+BE571-BA571</f>
        <v>73870921</v>
      </c>
      <c r="BD571" s="561"/>
      <c r="BE571" s="562">
        <f>+BE570+BE549</f>
        <v>100590708</v>
      </c>
      <c r="BF571" s="533"/>
      <c r="BG571" s="563">
        <f>13400000+5660000</f>
        <v>19060000</v>
      </c>
      <c r="BH571" s="563"/>
      <c r="BI571" s="582"/>
      <c r="BJ571" s="582"/>
      <c r="BK571" s="582"/>
      <c r="BL571" s="582"/>
      <c r="BM571" s="582"/>
      <c r="BN571" s="582"/>
      <c r="BO571" s="563"/>
      <c r="BP571" s="563">
        <f>+BG571</f>
        <v>19060000</v>
      </c>
      <c r="BQ571" s="561"/>
      <c r="BR571" s="584">
        <f>+BE571+BP571</f>
        <v>119650708</v>
      </c>
      <c r="BS571" s="585"/>
      <c r="BT571" s="585"/>
      <c r="BU571" s="585"/>
      <c r="BV571" s="585"/>
      <c r="BW571" s="500"/>
    </row>
    <row r="572" spans="44:90" x14ac:dyDescent="0.3">
      <c r="AR572" s="500"/>
      <c r="AS572" s="533"/>
      <c r="AT572" s="569" t="s">
        <v>184</v>
      </c>
      <c r="AU572" s="561"/>
      <c r="AV572" s="561"/>
      <c r="AW572" s="561"/>
      <c r="AX572" s="561"/>
      <c r="AY572" s="561"/>
      <c r="AZ572" s="561"/>
      <c r="BA572" s="562">
        <f>+BA571+BA550</f>
        <v>30917716</v>
      </c>
      <c r="BB572" s="561"/>
      <c r="BC572" s="562">
        <f>+BE572-BA572</f>
        <v>73870921</v>
      </c>
      <c r="BD572" s="561"/>
      <c r="BE572" s="562">
        <f>+BE571+BE550</f>
        <v>104788637</v>
      </c>
      <c r="BF572" s="533"/>
      <c r="BG572" s="563">
        <f>53420000-BG571</f>
        <v>34360000</v>
      </c>
      <c r="BH572" s="563"/>
      <c r="BI572" s="582"/>
      <c r="BJ572" s="582"/>
      <c r="BK572" s="582"/>
      <c r="BL572" s="582"/>
      <c r="BM572" s="582"/>
      <c r="BN572" s="582"/>
      <c r="BO572" s="563"/>
      <c r="BP572" s="563">
        <f>+BP571+BG572</f>
        <v>53420000</v>
      </c>
      <c r="BQ572" s="561"/>
      <c r="BR572" s="584">
        <f>+BE572+BP572</f>
        <v>158208637</v>
      </c>
      <c r="BS572" s="585"/>
      <c r="BT572" s="585"/>
      <c r="BU572" s="585"/>
      <c r="BV572" s="585"/>
      <c r="BW572" s="500"/>
    </row>
    <row r="573" spans="44:90" x14ac:dyDescent="0.3">
      <c r="AR573" s="500"/>
      <c r="AS573" s="533"/>
      <c r="AT573" s="569" t="s">
        <v>189</v>
      </c>
      <c r="AU573" s="561"/>
      <c r="AV573" s="561"/>
      <c r="AW573" s="561"/>
      <c r="AX573" s="561"/>
      <c r="AY573" s="561"/>
      <c r="AZ573" s="561"/>
      <c r="BA573" s="562">
        <f>+BA556</f>
        <v>19614566.118222892</v>
      </c>
      <c r="BB573" s="561"/>
      <c r="BC573" s="562">
        <f>+BE573-BA573</f>
        <v>73870921</v>
      </c>
      <c r="BD573" s="561"/>
      <c r="BE573" s="562">
        <f>+BE572+BE551-BA555</f>
        <v>93485487.118222892</v>
      </c>
      <c r="BF573" s="533"/>
      <c r="BG573" s="563">
        <f>138970000-BP572</f>
        <v>85550000</v>
      </c>
      <c r="BH573" s="563"/>
      <c r="BI573" s="582"/>
      <c r="BJ573" s="582"/>
      <c r="BK573" s="582"/>
      <c r="BL573" s="582"/>
      <c r="BM573" s="582"/>
      <c r="BN573" s="582"/>
      <c r="BO573" s="563"/>
      <c r="BP573" s="563">
        <f>+BP572+BG573</f>
        <v>138970000</v>
      </c>
      <c r="BQ573" s="561"/>
      <c r="BR573" s="584">
        <f>+BE573+BP573</f>
        <v>232455487.11822289</v>
      </c>
      <c r="BS573" s="585"/>
      <c r="BT573" s="585"/>
      <c r="BU573" s="585"/>
      <c r="BV573" s="585"/>
      <c r="BW573" s="500"/>
      <c r="BY573" s="59">
        <f>+BP573/CL573</f>
        <v>0.41858433734939759</v>
      </c>
      <c r="CL573" s="1">
        <v>332000000</v>
      </c>
    </row>
    <row r="574" spans="44:90" x14ac:dyDescent="0.3">
      <c r="AR574" s="500"/>
      <c r="AS574" s="500"/>
      <c r="AT574" s="500"/>
      <c r="AU574" s="500"/>
      <c r="AV574" s="500"/>
      <c r="AW574" s="500"/>
      <c r="AX574" s="500"/>
      <c r="AY574" s="500"/>
      <c r="AZ574" s="500"/>
      <c r="BA574" s="500"/>
      <c r="BB574" s="500"/>
      <c r="BC574" s="500"/>
      <c r="BD574" s="500"/>
      <c r="BE574" s="500"/>
      <c r="BF574" s="500"/>
      <c r="BG574" s="500"/>
      <c r="BH574" s="500"/>
      <c r="BI574" s="500"/>
      <c r="BJ574" s="500"/>
      <c r="BK574" s="500"/>
      <c r="BL574" s="500"/>
      <c r="BM574" s="500"/>
      <c r="BN574" s="500"/>
      <c r="BO574" s="500"/>
      <c r="BP574" s="500"/>
      <c r="BQ574" s="500"/>
      <c r="BR574" s="500"/>
      <c r="BS574" s="500"/>
      <c r="BT574" s="500"/>
      <c r="BU574" s="500"/>
      <c r="BV574" s="500"/>
      <c r="BW574" s="500"/>
      <c r="CL574" s="59">
        <f>+BR573/CL573</f>
        <v>0.70016712987416529</v>
      </c>
    </row>
    <row r="576" spans="44:90" x14ac:dyDescent="0.3">
      <c r="BA576" s="56">
        <f>+BR573+BA555</f>
        <v>246576796</v>
      </c>
      <c r="BC576" s="59">
        <f>+BA576/CL573</f>
        <v>0.74270119277108437</v>
      </c>
      <c r="BE576" s="56"/>
      <c r="CL576" s="56">
        <f>+CL573-BR573</f>
        <v>99544512.881777108</v>
      </c>
    </row>
    <row r="579" spans="42:90" x14ac:dyDescent="0.3">
      <c r="CL579" s="59">
        <f>+BP573/CL573</f>
        <v>0.41858433734939759</v>
      </c>
    </row>
    <row r="581" spans="42:90" x14ac:dyDescent="0.3">
      <c r="BE581" s="500"/>
      <c r="BF581" s="500"/>
      <c r="BG581" s="500"/>
      <c r="BH581" s="500"/>
      <c r="BI581" s="500"/>
      <c r="BJ581" s="500"/>
      <c r="BK581" s="500"/>
      <c r="BL581" s="500"/>
      <c r="BM581" s="500"/>
      <c r="BN581" s="500"/>
      <c r="BO581" s="500"/>
      <c r="BP581" s="500"/>
      <c r="BQ581" s="500"/>
      <c r="BR581" s="500"/>
      <c r="BS581" s="500"/>
      <c r="BT581" s="500"/>
      <c r="BU581" s="500"/>
      <c r="BV581" s="500"/>
      <c r="BW581" s="500"/>
      <c r="BX581" s="500"/>
      <c r="BY581" s="500"/>
    </row>
    <row r="582" spans="42:90" x14ac:dyDescent="0.3">
      <c r="BE582" s="500"/>
      <c r="BF582" s="500"/>
      <c r="BG582" s="500"/>
      <c r="BH582" s="500"/>
      <c r="BI582" s="500"/>
      <c r="BJ582" s="500"/>
      <c r="BK582" s="500"/>
      <c r="BL582" s="500"/>
      <c r="BM582" s="500"/>
      <c r="BN582" s="500"/>
      <c r="BO582" s="500"/>
      <c r="BP582" s="500"/>
      <c r="BQ582" s="500"/>
      <c r="BR582" s="500"/>
      <c r="BS582" s="500"/>
      <c r="BT582" s="500"/>
      <c r="BU582" s="500"/>
      <c r="BV582" s="500"/>
      <c r="BW582" s="500"/>
      <c r="BX582" s="500"/>
      <c r="BY582" s="500"/>
    </row>
    <row r="583" spans="42:90" x14ac:dyDescent="0.3">
      <c r="AP583" s="1">
        <v>1500000</v>
      </c>
      <c r="BE583" s="500"/>
      <c r="BF583" s="500"/>
      <c r="BG583" s="500"/>
      <c r="BH583" s="500"/>
      <c r="BI583" s="500"/>
      <c r="BJ583" s="500"/>
      <c r="BK583" s="500"/>
      <c r="BL583" s="500"/>
      <c r="BM583" s="500"/>
      <c r="BN583" s="500"/>
      <c r="BO583" s="500"/>
      <c r="BP583" s="500"/>
      <c r="BQ583" s="500"/>
      <c r="BR583" s="500"/>
      <c r="BS583" s="500"/>
      <c r="BT583" s="500"/>
      <c r="BU583" s="500"/>
      <c r="BV583" s="500"/>
      <c r="BW583" s="500"/>
      <c r="BX583" s="500"/>
      <c r="BY583" s="500"/>
    </row>
    <row r="584" spans="42:90" x14ac:dyDescent="0.3">
      <c r="AP584">
        <v>7</v>
      </c>
      <c r="BE584" s="500"/>
      <c r="BY584" s="500"/>
    </row>
    <row r="585" spans="42:90" x14ac:dyDescent="0.3">
      <c r="AP585" s="1">
        <f>+AP583*AP584</f>
        <v>10500000</v>
      </c>
      <c r="BE585" s="500"/>
      <c r="BY585" s="500"/>
    </row>
    <row r="586" spans="42:90" x14ac:dyDescent="0.3">
      <c r="BE586" s="500"/>
      <c r="BY586" s="500"/>
    </row>
    <row r="587" spans="42:90" x14ac:dyDescent="0.3">
      <c r="BE587" s="500"/>
      <c r="BY587" s="500"/>
    </row>
    <row r="588" spans="42:90" x14ac:dyDescent="0.3">
      <c r="BE588" s="500"/>
      <c r="BY588" s="500"/>
    </row>
    <row r="589" spans="42:90" x14ac:dyDescent="0.3">
      <c r="BE589" s="500"/>
      <c r="BY589" s="500"/>
    </row>
    <row r="590" spans="42:90" x14ac:dyDescent="0.3">
      <c r="BE590" s="500"/>
      <c r="BY590" s="500"/>
    </row>
    <row r="591" spans="42:90" x14ac:dyDescent="0.3">
      <c r="BE591" s="500"/>
      <c r="BY591" s="500"/>
    </row>
    <row r="592" spans="42:90" x14ac:dyDescent="0.3">
      <c r="BE592" s="500"/>
      <c r="BY592" s="500"/>
    </row>
    <row r="593" spans="57:77" x14ac:dyDescent="0.3">
      <c r="BE593" s="500"/>
      <c r="BY593" s="500"/>
    </row>
    <row r="594" spans="57:77" x14ac:dyDescent="0.3">
      <c r="BE594" s="500"/>
      <c r="BY594" s="500"/>
    </row>
    <row r="595" spans="57:77" x14ac:dyDescent="0.3">
      <c r="BE595" s="500"/>
      <c r="BY595" s="500"/>
    </row>
    <row r="596" spans="57:77" x14ac:dyDescent="0.3">
      <c r="BE596" s="500"/>
      <c r="BY596" s="500"/>
    </row>
    <row r="597" spans="57:77" x14ac:dyDescent="0.3">
      <c r="BE597" s="500"/>
      <c r="BF597" s="500"/>
      <c r="BG597" s="500"/>
      <c r="BH597" s="500"/>
      <c r="BI597" s="500"/>
      <c r="BJ597" s="500"/>
      <c r="BK597" s="500"/>
      <c r="BL597" s="500"/>
      <c r="BM597" s="500"/>
      <c r="BN597" s="500"/>
      <c r="BO597" s="500"/>
      <c r="BP597" s="500"/>
      <c r="BQ597" s="500"/>
      <c r="BR597" s="500"/>
      <c r="BS597" s="500"/>
      <c r="BT597" s="500"/>
      <c r="BU597" s="500"/>
      <c r="BV597" s="500"/>
      <c r="BW597" s="500"/>
      <c r="BX597" s="500"/>
      <c r="BY597" s="500"/>
    </row>
    <row r="598" spans="57:77" x14ac:dyDescent="0.3">
      <c r="BE598" s="500"/>
      <c r="BF598" s="500"/>
      <c r="BG598" s="500"/>
      <c r="BH598" s="500"/>
      <c r="BI598" s="500"/>
      <c r="BJ598" s="500"/>
      <c r="BK598" s="500"/>
      <c r="BL598" s="500"/>
      <c r="BM598" s="500"/>
      <c r="BN598" s="500"/>
      <c r="BO598" s="500"/>
      <c r="BP598" s="500"/>
      <c r="BQ598" s="500"/>
      <c r="BR598" s="500"/>
      <c r="BS598" s="500"/>
      <c r="BT598" s="500"/>
      <c r="BU598" s="500"/>
      <c r="BV598" s="500"/>
      <c r="BW598" s="500"/>
      <c r="BX598" s="500"/>
      <c r="BY598" s="500"/>
    </row>
    <row r="599" spans="57:77" x14ac:dyDescent="0.3">
      <c r="BE599" s="500"/>
      <c r="BF599" s="500"/>
      <c r="BG599" s="500"/>
      <c r="BH599" s="500"/>
      <c r="BI599" s="500"/>
      <c r="BJ599" s="500"/>
      <c r="BK599" s="500"/>
      <c r="BL599" s="500"/>
      <c r="BM599" s="500"/>
      <c r="BN599" s="500"/>
      <c r="BO599" s="500"/>
      <c r="BP599" s="500"/>
      <c r="BQ599" s="500"/>
      <c r="BR599" s="500"/>
      <c r="BS599" s="500"/>
      <c r="BT599" s="500"/>
      <c r="BU599" s="500"/>
      <c r="BV599" s="500"/>
      <c r="BW599" s="500"/>
      <c r="BX599" s="500"/>
      <c r="BY599" s="500"/>
    </row>
    <row r="600" spans="57:77" x14ac:dyDescent="0.3">
      <c r="BE600" s="500"/>
      <c r="BF600" s="500"/>
      <c r="BG600" s="500"/>
      <c r="BH600" s="500"/>
      <c r="BI600" s="500"/>
      <c r="BJ600" s="500"/>
      <c r="BK600" s="500"/>
      <c r="BL600" s="500"/>
      <c r="BM600" s="500"/>
      <c r="BN600" s="500"/>
      <c r="BO600" s="500"/>
      <c r="BP600" s="500"/>
      <c r="BQ600" s="500"/>
      <c r="BR600" s="500"/>
      <c r="BS600" s="500"/>
      <c r="BT600" s="500"/>
      <c r="BU600" s="500"/>
      <c r="BV600" s="500"/>
      <c r="BW600" s="500"/>
      <c r="BX600" s="500"/>
      <c r="BY600" s="500"/>
    </row>
    <row r="601" spans="57:77" x14ac:dyDescent="0.3">
      <c r="BE601" s="500"/>
      <c r="BF601" s="500"/>
      <c r="BG601" s="500"/>
      <c r="BH601" s="500"/>
      <c r="BI601" s="500"/>
      <c r="BJ601" s="500"/>
      <c r="BK601" s="500"/>
      <c r="BL601" s="500"/>
      <c r="BM601" s="500"/>
      <c r="BN601" s="500"/>
      <c r="BO601" s="500"/>
      <c r="BP601" s="500"/>
      <c r="BQ601" s="500"/>
      <c r="BR601" s="500"/>
      <c r="BS601" s="500"/>
      <c r="BT601" s="500"/>
      <c r="BU601" s="500"/>
      <c r="BV601" s="500"/>
      <c r="BW601" s="500"/>
      <c r="BX601" s="500"/>
      <c r="BY601" s="500"/>
    </row>
    <row r="602" spans="57:77" x14ac:dyDescent="0.3">
      <c r="BE602" s="500"/>
      <c r="BF602" s="500"/>
      <c r="BG602" s="500"/>
      <c r="BH602" s="500"/>
      <c r="BI602" s="500"/>
      <c r="BJ602" s="500"/>
      <c r="BK602" s="500"/>
      <c r="BL602" s="500"/>
      <c r="BM602" s="500"/>
      <c r="BN602" s="500"/>
      <c r="BO602" s="500"/>
      <c r="BP602" s="500"/>
      <c r="BQ602" s="500"/>
      <c r="BR602" s="500"/>
      <c r="BS602" s="500"/>
      <c r="BT602" s="500"/>
      <c r="BU602" s="500"/>
      <c r="BV602" s="500"/>
      <c r="BW602" s="500"/>
      <c r="BX602" s="500"/>
      <c r="BY602" s="500"/>
    </row>
    <row r="603" spans="57:77" x14ac:dyDescent="0.3">
      <c r="BE603" s="500"/>
      <c r="BF603" s="500"/>
      <c r="BG603" s="500"/>
      <c r="BH603" s="500"/>
      <c r="BI603" s="500"/>
      <c r="BJ603" s="500"/>
      <c r="BK603" s="500"/>
      <c r="BL603" s="500"/>
      <c r="BM603" s="500"/>
      <c r="BN603" s="500"/>
      <c r="BO603" s="500"/>
      <c r="BP603" s="500"/>
      <c r="BQ603" s="500"/>
      <c r="BR603" s="500"/>
      <c r="BS603" s="500"/>
      <c r="BT603" s="500"/>
      <c r="BU603" s="500"/>
      <c r="BV603" s="500"/>
      <c r="BW603" s="500"/>
      <c r="BX603" s="500"/>
      <c r="BY603" s="500"/>
    </row>
    <row r="604" spans="57:77" x14ac:dyDescent="0.3">
      <c r="BE604" s="500"/>
      <c r="BF604" s="500"/>
      <c r="BG604" s="500"/>
      <c r="BH604" s="500"/>
      <c r="BI604" s="500"/>
      <c r="BJ604" s="500"/>
      <c r="BK604" s="500"/>
      <c r="BL604" s="500"/>
      <c r="BM604" s="500"/>
      <c r="BN604" s="500"/>
      <c r="BO604" s="500"/>
      <c r="BP604" s="500"/>
      <c r="BQ604" s="500"/>
      <c r="BR604" s="500"/>
      <c r="BS604" s="500"/>
      <c r="BT604" s="500"/>
      <c r="BU604" s="500"/>
      <c r="BV604" s="500"/>
      <c r="BW604" s="500"/>
      <c r="BX604" s="500"/>
      <c r="BY604" s="500"/>
    </row>
  </sheetData>
  <mergeCells count="57">
    <mergeCell ref="AV538:AY538"/>
    <mergeCell ref="BE545:BE546"/>
    <mergeCell ref="AV521:AX521"/>
    <mergeCell ref="AK476:AN476"/>
    <mergeCell ref="AK477:AN477"/>
    <mergeCell ref="AK478:AN478"/>
    <mergeCell ref="AS544:BH544"/>
    <mergeCell ref="H506:J506"/>
    <mergeCell ref="AK483:AN483"/>
    <mergeCell ref="AK474:AN474"/>
    <mergeCell ref="AK484:AN484"/>
    <mergeCell ref="AV533:AX533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473:AV473"/>
    <mergeCell ref="AK475:AN475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566:BV567"/>
    <mergeCell ref="BR568:BV568"/>
    <mergeCell ref="AT548:AX548"/>
    <mergeCell ref="AT552:AZ552"/>
    <mergeCell ref="AT546:AY546"/>
    <mergeCell ref="AT549:AZ549"/>
    <mergeCell ref="AT565:BV565"/>
    <mergeCell ref="BG545:BG546"/>
    <mergeCell ref="AT547:AX547"/>
    <mergeCell ref="BI573:BN573"/>
    <mergeCell ref="BR569:BV569"/>
    <mergeCell ref="BR570:BV570"/>
    <mergeCell ref="BR571:BV571"/>
    <mergeCell ref="BR573:BV573"/>
    <mergeCell ref="BI572:BN572"/>
    <mergeCell ref="BR572:BV572"/>
    <mergeCell ref="AT569:AX569"/>
    <mergeCell ref="AT570:AX570"/>
    <mergeCell ref="AT571:AZ571"/>
    <mergeCell ref="BA566:BE566"/>
    <mergeCell ref="BG566:BP566"/>
    <mergeCell ref="BI568:BN568"/>
    <mergeCell ref="BI571:BN571"/>
    <mergeCell ref="BI567:BN56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79:AP481 AR479:AR4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70"/>
  <sheetViews>
    <sheetView topLeftCell="A10" workbookViewId="0">
      <selection activeCell="AG29" sqref="AG2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+K458</f>
        <v>3465351</v>
      </c>
      <c r="AG16" s="187"/>
      <c r="AH16" s="201">
        <f>+AJ31</f>
        <v>10797.150287269429</v>
      </c>
      <c r="AI16" s="201"/>
      <c r="AJ16" s="202">
        <f>+S458</f>
        <v>87730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708083</v>
      </c>
      <c r="AG17" s="188"/>
      <c r="AH17" s="149">
        <v>10273</v>
      </c>
      <c r="AI17" s="201"/>
      <c r="AJ17" s="148">
        <v>17911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1210224</v>
      </c>
      <c r="AG18" s="188"/>
      <c r="AH18" s="149">
        <v>9453</v>
      </c>
      <c r="AI18" s="201"/>
      <c r="AJ18" s="148">
        <v>27348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5383658</v>
      </c>
      <c r="AG19" s="188"/>
      <c r="AH19" s="188"/>
      <c r="AI19" s="188"/>
      <c r="AJ19" s="206">
        <f>SUM(AJ16:AJ18)</f>
        <v>132989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Table'!H460</f>
        <v>0.1595825808579146</v>
      </c>
      <c r="AG21" s="188"/>
      <c r="AH21" s="188"/>
      <c r="AI21" s="188"/>
      <c r="AJ21" s="208">
        <f>+AJ19/'Main Table'!AA460</f>
        <v>0.22234092531569172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+E458</f>
        <v>2101875</v>
      </c>
      <c r="AE27" s="155"/>
      <c r="AF27" s="186">
        <v>10825</v>
      </c>
      <c r="AG27" s="155"/>
      <c r="AH27" s="177">
        <f>+AD27/AD$31</f>
        <v>0.50363202101674542</v>
      </c>
      <c r="AI27" s="177"/>
      <c r="AJ27" s="155">
        <f>+AF27*AH27</f>
        <v>5451.8166275062695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+G458</f>
        <v>1016135</v>
      </c>
      <c r="AE28" s="155"/>
      <c r="AF28" s="186">
        <v>11460</v>
      </c>
      <c r="AG28" s="155"/>
      <c r="AH28" s="177">
        <f>+AD28/AD$31</f>
        <v>0.24347695446962861</v>
      </c>
      <c r="AI28" s="177"/>
      <c r="AJ28" s="155">
        <f>+AF28*AH28</f>
        <v>2790.2458982219437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+I458</f>
        <v>347341</v>
      </c>
      <c r="AE29" s="155"/>
      <c r="AF29" s="186">
        <v>9758</v>
      </c>
      <c r="AG29" s="155"/>
      <c r="AH29" s="177">
        <f>+AD29/AD$31</f>
        <v>8.322666657721195E-2</v>
      </c>
      <c r="AI29" s="177"/>
      <c r="AJ29" s="155">
        <f>+AF29*AH29</f>
        <v>812.12581246043419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708083</v>
      </c>
      <c r="AE30" s="237"/>
      <c r="AF30" s="155">
        <f>+AH17</f>
        <v>10273</v>
      </c>
      <c r="AG30" s="237"/>
      <c r="AH30" s="177">
        <f>+AD30/AD$31</f>
        <v>0.16966435793641399</v>
      </c>
      <c r="AI30" s="237"/>
      <c r="AJ30" s="155">
        <f>+AF30*AH30</f>
        <v>1742.9619490807809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4173434</v>
      </c>
      <c r="AE31" s="155"/>
      <c r="AF31" s="155"/>
      <c r="AG31" s="155"/>
      <c r="AH31" s="180">
        <f>SUM(AH27:AH30)</f>
        <v>0.99999999999999989</v>
      </c>
      <c r="AI31" s="177"/>
      <c r="AJ31" s="179">
        <f>SUM(AJ27:AJ30)</f>
        <v>10797.150287269429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Table'!AA460</f>
        <v>598131</v>
      </c>
      <c r="AJ49" s="56">
        <f>+AJ19</f>
        <v>132989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132989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465142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195359.63999999998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269782.36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0.45104226331689878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54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56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/>
      <c r="F455" s="7"/>
      <c r="G455" s="7"/>
      <c r="H455" s="7"/>
      <c r="I455" s="7"/>
      <c r="J455" s="244"/>
      <c r="K455" s="7"/>
      <c r="L455" s="6"/>
      <c r="M455" s="438"/>
      <c r="N455" s="29"/>
      <c r="O455" s="29"/>
      <c r="P455" s="29"/>
      <c r="Q455" s="332"/>
      <c r="R455" s="6"/>
      <c r="S455" s="7"/>
      <c r="T455" s="6"/>
      <c r="U455" s="243"/>
      <c r="Y455" s="56"/>
    </row>
    <row r="456" spans="3:25" ht="15" thickBot="1" x14ac:dyDescent="0.35">
      <c r="C456" s="157">
        <f t="shared" si="75"/>
        <v>44355</v>
      </c>
      <c r="E456" s="245"/>
      <c r="F456" s="246"/>
      <c r="G456" s="246"/>
      <c r="H456" s="246"/>
      <c r="I456" s="246"/>
      <c r="J456" s="246"/>
      <c r="K456" s="246"/>
      <c r="L456" s="247"/>
      <c r="M456" s="248"/>
      <c r="N456" s="248"/>
      <c r="O456" s="248"/>
      <c r="P456" s="248"/>
      <c r="Q456" s="331"/>
      <c r="R456" s="247"/>
      <c r="S456" s="247"/>
      <c r="T456" s="247"/>
      <c r="U456" s="249"/>
      <c r="W456">
        <f>+W405+1</f>
        <v>396</v>
      </c>
      <c r="Y456" s="59"/>
    </row>
    <row r="457" spans="3:25" x14ac:dyDescent="0.3">
      <c r="E457" s="56"/>
      <c r="F457" s="1"/>
      <c r="G457" s="56"/>
      <c r="H457" s="56"/>
      <c r="I457" s="56"/>
      <c r="J457" s="1"/>
      <c r="K457" s="56"/>
      <c r="S457" s="56"/>
    </row>
    <row r="458" spans="3:25" x14ac:dyDescent="0.3">
      <c r="C458" s="166" t="s">
        <v>73</v>
      </c>
      <c r="E458" s="56">
        <f>+E447</f>
        <v>2101875</v>
      </c>
      <c r="F458" s="56"/>
      <c r="G458" s="56">
        <f t="shared" ref="G458:U458" si="136">+G447</f>
        <v>1016135</v>
      </c>
      <c r="H458" s="56">
        <f t="shared" si="136"/>
        <v>0</v>
      </c>
      <c r="I458" s="56">
        <f t="shared" si="136"/>
        <v>347341</v>
      </c>
      <c r="J458" s="56">
        <f t="shared" si="136"/>
        <v>0</v>
      </c>
      <c r="K458" s="56">
        <f t="shared" si="136"/>
        <v>3465351</v>
      </c>
      <c r="L458" s="56">
        <f t="shared" si="136"/>
        <v>0</v>
      </c>
      <c r="M458" s="56">
        <f t="shared" si="136"/>
        <v>3.0771140365183582E-4</v>
      </c>
      <c r="N458" s="56">
        <f t="shared" si="136"/>
        <v>0</v>
      </c>
      <c r="O458" s="56">
        <f t="shared" si="136"/>
        <v>0</v>
      </c>
      <c r="P458" s="56">
        <f t="shared" si="136"/>
        <v>0</v>
      </c>
      <c r="Q458" s="56">
        <f t="shared" si="136"/>
        <v>1066</v>
      </c>
      <c r="R458" s="56">
        <f t="shared" si="136"/>
        <v>0</v>
      </c>
      <c r="S458" s="56">
        <f t="shared" si="136"/>
        <v>87730</v>
      </c>
      <c r="T458" s="56">
        <f t="shared" si="136"/>
        <v>0</v>
      </c>
      <c r="U458" s="56">
        <f t="shared" si="136"/>
        <v>2.5316338806660565E-2</v>
      </c>
      <c r="V458" s="56">
        <f>+V259</f>
        <v>0</v>
      </c>
    </row>
    <row r="459" spans="3:25" x14ac:dyDescent="0.3">
      <c r="E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</row>
    <row r="460" spans="3:25" x14ac:dyDescent="0.3">
      <c r="E460" s="59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</row>
    <row r="461" spans="3:25" x14ac:dyDescent="0.3">
      <c r="C461" s="111"/>
      <c r="D461" s="112"/>
      <c r="E461" s="349"/>
      <c r="F461" s="10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</row>
    <row r="462" spans="3:25" x14ac:dyDescent="0.3">
      <c r="E462" s="56"/>
      <c r="K462" s="56"/>
      <c r="Q462" s="56"/>
    </row>
    <row r="463" spans="3:25" x14ac:dyDescent="0.3">
      <c r="D463" s="549" t="s">
        <v>26</v>
      </c>
      <c r="E463" t="s">
        <v>158</v>
      </c>
      <c r="K463" s="549"/>
      <c r="Q463" s="56"/>
      <c r="S463" s="59"/>
    </row>
    <row r="466" spans="3:41" x14ac:dyDescent="0.3">
      <c r="AO466" s="1">
        <v>3797000</v>
      </c>
    </row>
    <row r="467" spans="3:41" x14ac:dyDescent="0.3">
      <c r="C467" s="1"/>
    </row>
    <row r="468" spans="3:41" x14ac:dyDescent="0.3">
      <c r="C468" s="1"/>
      <c r="AO468" s="1">
        <v>30000</v>
      </c>
    </row>
    <row r="469" spans="3:41" x14ac:dyDescent="0.3">
      <c r="C469" s="59"/>
    </row>
    <row r="470" spans="3:41" x14ac:dyDescent="0.3">
      <c r="AO470" s="235">
        <f>+AO468/AO466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49"/>
  <sheetViews>
    <sheetView topLeftCell="A398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3.3685208994875633E-3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Table'!H444</f>
        <v>33627522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Table'!AA460</f>
        <v>598131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5287</v>
      </c>
      <c r="J22" s="116"/>
      <c r="K22" s="127"/>
      <c r="L22" s="238">
        <v>5395</v>
      </c>
      <c r="M22" s="127"/>
      <c r="N22" s="147">
        <f>+(I22-L22)/I22</f>
        <v>-2.0427463589937581E-2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33024104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Table'!AP460</f>
        <v>28122737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4901367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28122737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33024104</v>
      </c>
      <c r="J27" s="116"/>
      <c r="K27" s="725">
        <v>33001347</v>
      </c>
      <c r="L27" s="725"/>
      <c r="M27" s="127"/>
      <c r="N27" s="137">
        <f>+I27-K27</f>
        <v>22757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0.97890165884240443</v>
      </c>
      <c r="J28" s="127"/>
      <c r="K28" s="127"/>
      <c r="L28" s="127"/>
      <c r="M28" s="98"/>
      <c r="N28" s="463">
        <f>+N27/K27</f>
        <v>6.8957791328941819E-4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Table'!H460</f>
        <v>33735875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33024104</v>
      </c>
      <c r="J34" s="698"/>
      <c r="K34" s="22"/>
      <c r="L34" s="25">
        <f>+I34/$I$32</f>
        <v>0.97890165884240443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598131</v>
      </c>
      <c r="J35" s="705"/>
      <c r="K35" s="22"/>
      <c r="L35" s="25">
        <f>+I35/$I$32</f>
        <v>1.7729820258108021E-2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113640</v>
      </c>
      <c r="J36" s="700"/>
      <c r="K36" s="259"/>
      <c r="L36" s="234">
        <f>+I36/$I$32</f>
        <v>3.3685208994875633E-3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Table'!AP478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Table'!AP519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3.3685208994875633E-3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3.3685208994875633E-3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3.3685208994875633E-3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3.3685208994875633E-3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1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f>+I$36</f>
        <v>113640</v>
      </c>
      <c r="X408" s="6"/>
      <c r="Y408" s="44">
        <f>+L$36</f>
        <v>3.3685208994875633E-3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/>
      <c r="X409" s="6"/>
      <c r="Y409" s="44"/>
      <c r="Z409" s="6"/>
      <c r="AA409" s="254"/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/>
      <c r="X410" s="6"/>
      <c r="Y410" s="44"/>
      <c r="Z410" s="6"/>
      <c r="AA410" s="254"/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/>
      <c r="X411" s="6"/>
      <c r="Y411" s="44"/>
      <c r="Z411" s="6"/>
      <c r="AA411" s="254"/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/>
      <c r="X412" s="6"/>
      <c r="Y412" s="44"/>
      <c r="Z412" s="6"/>
      <c r="AA412" s="254"/>
      <c r="AB412" s="6"/>
      <c r="AC412" s="258"/>
      <c r="AD412" s="251"/>
    </row>
    <row r="413" spans="15:30" ht="15" thickBot="1" x14ac:dyDescent="0.35">
      <c r="O413" s="98"/>
      <c r="T413" s="255"/>
      <c r="U413" s="350">
        <f t="shared" si="21"/>
        <v>44358</v>
      </c>
      <c r="V413" s="247"/>
      <c r="W413" s="351"/>
      <c r="X413" s="247"/>
      <c r="Y413" s="256"/>
      <c r="Z413" s="247"/>
      <c r="AA413" s="352"/>
      <c r="AB413" s="247"/>
      <c r="AC413" s="353"/>
      <c r="AD413" s="257"/>
    </row>
    <row r="414" spans="15:30" x14ac:dyDescent="0.3">
      <c r="O414" s="98"/>
    </row>
    <row r="415" spans="15:30" x14ac:dyDescent="0.3">
      <c r="O415" s="98"/>
      <c r="P415" s="57"/>
      <c r="Q415" s="57"/>
      <c r="R415" s="57"/>
    </row>
    <row r="416" spans="15:30" x14ac:dyDescent="0.3">
      <c r="O416" s="98"/>
    </row>
    <row r="417" spans="4:36" ht="15" thickBot="1" x14ac:dyDescent="0.35">
      <c r="O417" s="98"/>
    </row>
    <row r="418" spans="4:36" ht="15.6" thickTop="1" thickBot="1" x14ac:dyDescent="0.35">
      <c r="Q418" s="441"/>
      <c r="R418" s="442"/>
      <c r="S418" s="442"/>
      <c r="T418" s="442"/>
      <c r="U418" s="442"/>
      <c r="V418" s="442"/>
      <c r="W418" s="442"/>
      <c r="X418" s="442"/>
      <c r="Y418" s="442"/>
      <c r="Z418" s="442"/>
      <c r="AA418" s="442"/>
      <c r="AB418" s="443"/>
    </row>
    <row r="419" spans="4:36" ht="15" thickBot="1" x14ac:dyDescent="0.35">
      <c r="E419" s="666" t="s">
        <v>106</v>
      </c>
      <c r="F419" s="667"/>
      <c r="G419" s="667"/>
      <c r="H419" s="667"/>
      <c r="I419" s="667"/>
      <c r="J419" s="667"/>
      <c r="K419" s="667"/>
      <c r="L419" s="667"/>
      <c r="M419" s="668"/>
      <c r="Q419" s="444"/>
      <c r="R419" s="6"/>
      <c r="S419" s="6"/>
      <c r="T419" s="6"/>
      <c r="U419" s="5" t="s">
        <v>132</v>
      </c>
      <c r="V419" s="5"/>
      <c r="W419" s="5"/>
      <c r="X419" s="5"/>
      <c r="Y419" s="5"/>
      <c r="Z419" s="5"/>
      <c r="AA419" s="5" t="s">
        <v>28</v>
      </c>
      <c r="AB419" s="445"/>
    </row>
    <row r="420" spans="4:36" x14ac:dyDescent="0.3">
      <c r="E420" s="395"/>
      <c r="F420" s="396" t="s">
        <v>107</v>
      </c>
      <c r="G420" s="396"/>
      <c r="H420" s="396"/>
      <c r="I420" s="669">
        <v>21477737</v>
      </c>
      <c r="J420" s="669"/>
      <c r="K420" s="669"/>
      <c r="L420" s="669"/>
      <c r="M420" s="397"/>
      <c r="Q420" s="444"/>
      <c r="R420" s="437" t="s">
        <v>134</v>
      </c>
      <c r="S420" s="6"/>
      <c r="T420" s="6"/>
      <c r="U420" s="437" t="s">
        <v>133</v>
      </c>
      <c r="V420" s="5"/>
      <c r="W420" s="437" t="s">
        <v>20</v>
      </c>
      <c r="X420" s="5"/>
      <c r="Y420" s="437" t="s">
        <v>4</v>
      </c>
      <c r="Z420" s="5"/>
      <c r="AA420" s="446" t="s">
        <v>131</v>
      </c>
      <c r="AB420" s="445"/>
    </row>
    <row r="421" spans="4:36" x14ac:dyDescent="0.3">
      <c r="E421" s="395"/>
      <c r="F421" s="396" t="s">
        <v>97</v>
      </c>
      <c r="G421" s="396"/>
      <c r="H421" s="396"/>
      <c r="I421" s="396"/>
      <c r="J421" s="396"/>
      <c r="K421" s="396"/>
      <c r="L421" s="398">
        <f>+I433/I420</f>
        <v>4.5847474526762295E-4</v>
      </c>
      <c r="M421" s="397"/>
      <c r="Q421" s="444"/>
      <c r="R421" s="6" t="s">
        <v>121</v>
      </c>
      <c r="S421" s="6"/>
      <c r="T421" s="6"/>
      <c r="U421" s="7">
        <v>2003</v>
      </c>
      <c r="V421" s="6"/>
      <c r="W421" s="7">
        <v>389666</v>
      </c>
      <c r="X421" s="6"/>
      <c r="Y421" s="7">
        <v>31257</v>
      </c>
      <c r="Z421" s="6"/>
      <c r="AA421" s="253">
        <f>+AJ421</f>
        <v>19500</v>
      </c>
      <c r="AB421" s="445"/>
      <c r="AJ421" s="1">
        <v>19500</v>
      </c>
    </row>
    <row r="422" spans="4:36" x14ac:dyDescent="0.3">
      <c r="E422" s="395"/>
      <c r="F422" s="670" t="s">
        <v>95</v>
      </c>
      <c r="G422" s="670"/>
      <c r="H422" s="396"/>
      <c r="I422" s="396"/>
      <c r="J422" s="396"/>
      <c r="K422" s="396"/>
      <c r="L422" s="399">
        <f>+I433/(I420/100000)</f>
        <v>45.847474526762298</v>
      </c>
      <c r="M422" s="397"/>
      <c r="Q422" s="444"/>
      <c r="R422" s="6" t="s">
        <v>122</v>
      </c>
      <c r="S422" s="6"/>
      <c r="T422" s="6"/>
      <c r="U422" s="7">
        <v>1913</v>
      </c>
      <c r="V422" s="6"/>
      <c r="W422" s="7">
        <v>169892</v>
      </c>
      <c r="X422" s="6"/>
      <c r="Y422" s="7">
        <v>13076</v>
      </c>
      <c r="Z422" s="6"/>
      <c r="AA422" s="253">
        <f t="shared" ref="AA422:AA430" si="36">+AJ422</f>
        <v>8900</v>
      </c>
      <c r="AB422" s="445"/>
      <c r="AJ422" s="1">
        <v>8900</v>
      </c>
    </row>
    <row r="423" spans="4:36" x14ac:dyDescent="0.3">
      <c r="E423" s="395"/>
      <c r="F423" s="400"/>
      <c r="G423" s="400"/>
      <c r="H423" s="396"/>
      <c r="I423" s="396"/>
      <c r="J423" s="396"/>
      <c r="K423" s="396"/>
      <c r="L423" s="399"/>
      <c r="M423" s="397"/>
      <c r="Q423" s="444"/>
      <c r="R423" s="6" t="s">
        <v>123</v>
      </c>
      <c r="S423" s="6"/>
      <c r="T423" s="6"/>
      <c r="U423" s="7">
        <v>1568</v>
      </c>
      <c r="V423" s="6"/>
      <c r="W423" s="7">
        <v>16606</v>
      </c>
      <c r="X423" s="6"/>
      <c r="Y423" s="7">
        <v>912</v>
      </c>
      <c r="Z423" s="6"/>
      <c r="AA423" s="253">
        <f t="shared" si="36"/>
        <v>1100</v>
      </c>
      <c r="AB423" s="445"/>
      <c r="AJ423" s="1">
        <v>1100</v>
      </c>
    </row>
    <row r="424" spans="4:36" x14ac:dyDescent="0.3">
      <c r="E424" s="395"/>
      <c r="F424" s="400" t="s">
        <v>108</v>
      </c>
      <c r="G424" s="400"/>
      <c r="H424" s="670" t="s">
        <v>109</v>
      </c>
      <c r="I424" s="670"/>
      <c r="J424" s="396"/>
      <c r="K424" s="396"/>
      <c r="L424" s="399"/>
      <c r="M424" s="397"/>
      <c r="Q424" s="444"/>
      <c r="R424" s="6" t="s">
        <v>56</v>
      </c>
      <c r="S424" s="6"/>
      <c r="T424" s="6"/>
      <c r="U424" s="7">
        <v>1561</v>
      </c>
      <c r="V424" s="6"/>
      <c r="W424" s="7">
        <v>107611</v>
      </c>
      <c r="X424" s="6"/>
      <c r="Y424" s="7">
        <v>7937</v>
      </c>
      <c r="Z424" s="6"/>
      <c r="AA424" s="253">
        <f t="shared" si="36"/>
        <v>7000</v>
      </c>
      <c r="AB424" s="445"/>
      <c r="AJ424" s="1">
        <v>7000</v>
      </c>
    </row>
    <row r="425" spans="4:36" ht="15" thickBot="1" x14ac:dyDescent="0.35">
      <c r="E425" s="401"/>
      <c r="F425" s="402"/>
      <c r="G425" s="402"/>
      <c r="H425" s="402"/>
      <c r="I425" s="402"/>
      <c r="J425" s="402"/>
      <c r="K425" s="402"/>
      <c r="L425" s="402"/>
      <c r="M425" s="403"/>
      <c r="Q425" s="444"/>
      <c r="R425" s="6" t="s">
        <v>128</v>
      </c>
      <c r="S425" s="6"/>
      <c r="T425" s="6"/>
      <c r="U425" s="7">
        <v>1435</v>
      </c>
      <c r="V425" s="6"/>
      <c r="W425" s="7">
        <v>10128</v>
      </c>
      <c r="X425" s="6"/>
      <c r="Y425" s="7">
        <v>541</v>
      </c>
      <c r="Z425" s="6"/>
      <c r="AA425" s="253">
        <f t="shared" si="36"/>
        <v>700</v>
      </c>
      <c r="AB425" s="445"/>
      <c r="AJ425" s="1">
        <v>700</v>
      </c>
    </row>
    <row r="426" spans="4:36" x14ac:dyDescent="0.3">
      <c r="Q426" s="444"/>
      <c r="R426" s="6" t="s">
        <v>124</v>
      </c>
      <c r="S426" s="6"/>
      <c r="T426" s="6"/>
      <c r="U426" s="7">
        <v>1288</v>
      </c>
      <c r="V426" s="6"/>
      <c r="W426" s="7">
        <v>45913</v>
      </c>
      <c r="X426" s="6"/>
      <c r="Y426" s="7">
        <v>4287</v>
      </c>
      <c r="Z426" s="6"/>
      <c r="AA426" s="253">
        <f t="shared" si="36"/>
        <v>3600</v>
      </c>
      <c r="AB426" s="445"/>
      <c r="AJ426" s="1">
        <v>3600</v>
      </c>
    </row>
    <row r="427" spans="4:36" ht="15" thickBot="1" x14ac:dyDescent="0.35">
      <c r="D427" s="78"/>
      <c r="E427" s="139"/>
      <c r="F427" s="139"/>
      <c r="G427" s="139"/>
      <c r="H427" s="139"/>
      <c r="I427" s="310"/>
      <c r="J427" s="78"/>
      <c r="K427" s="98"/>
      <c r="L427" s="98"/>
      <c r="M427" s="98"/>
      <c r="N427" s="98"/>
      <c r="Q427" s="444"/>
      <c r="R427" s="6" t="s">
        <v>129</v>
      </c>
      <c r="S427" s="6"/>
      <c r="T427" s="6"/>
      <c r="U427" s="7">
        <v>1129</v>
      </c>
      <c r="V427" s="6"/>
      <c r="W427" s="7">
        <v>52477</v>
      </c>
      <c r="X427" s="6"/>
      <c r="Y427" s="7">
        <v>3152</v>
      </c>
      <c r="Z427" s="6"/>
      <c r="AA427" s="253">
        <f t="shared" si="36"/>
        <v>4600</v>
      </c>
      <c r="AB427" s="445"/>
      <c r="AJ427" s="1">
        <v>4600</v>
      </c>
    </row>
    <row r="428" spans="4:36" ht="16.2" thickBot="1" x14ac:dyDescent="0.35">
      <c r="D428" s="381"/>
      <c r="E428" s="671" t="s">
        <v>119</v>
      </c>
      <c r="F428" s="672"/>
      <c r="G428" s="672"/>
      <c r="H428" s="672"/>
      <c r="I428" s="672"/>
      <c r="J428" s="673"/>
      <c r="K428" s="382"/>
      <c r="L428" s="394" t="s">
        <v>10</v>
      </c>
      <c r="M428" s="383"/>
      <c r="N428" s="98"/>
      <c r="Q428" s="444"/>
      <c r="R428" s="6" t="s">
        <v>125</v>
      </c>
      <c r="S428" s="6"/>
      <c r="T428" s="6"/>
      <c r="U428" s="7">
        <v>1118</v>
      </c>
      <c r="V428" s="6"/>
      <c r="W428" s="7">
        <v>10889</v>
      </c>
      <c r="X428" s="6"/>
      <c r="Y428" s="7">
        <v>505</v>
      </c>
      <c r="Z428" s="6"/>
      <c r="AA428" s="253">
        <f t="shared" si="36"/>
        <v>980</v>
      </c>
      <c r="AB428" s="445"/>
      <c r="AJ428" s="1">
        <v>980</v>
      </c>
    </row>
    <row r="429" spans="4:36" x14ac:dyDescent="0.3">
      <c r="D429" s="360"/>
      <c r="E429" s="384" t="s">
        <v>75</v>
      </c>
      <c r="F429" s="16"/>
      <c r="G429" s="16"/>
      <c r="H429" s="16"/>
      <c r="I429" s="674">
        <f>+K81</f>
        <v>48675</v>
      </c>
      <c r="J429" s="674"/>
      <c r="K429" s="16"/>
      <c r="L429" s="60">
        <f>+I429/$I$429</f>
        <v>1</v>
      </c>
      <c r="M429" s="385"/>
      <c r="N429" s="98"/>
      <c r="Q429" s="444"/>
      <c r="R429" s="6" t="s">
        <v>126</v>
      </c>
      <c r="S429" s="6"/>
      <c r="T429" s="6"/>
      <c r="U429" s="7">
        <v>1093</v>
      </c>
      <c r="V429" s="6"/>
      <c r="W429" s="7">
        <v>138546</v>
      </c>
      <c r="X429" s="6"/>
      <c r="Y429" s="7">
        <v>6770</v>
      </c>
      <c r="Z429" s="6"/>
      <c r="AA429" s="253">
        <f t="shared" si="36"/>
        <v>12700</v>
      </c>
      <c r="AB429" s="445"/>
      <c r="AJ429" s="1">
        <v>12700</v>
      </c>
    </row>
    <row r="430" spans="4:36" x14ac:dyDescent="0.3">
      <c r="D430" s="360"/>
      <c r="E430" s="384"/>
      <c r="F430" s="16"/>
      <c r="G430" s="16"/>
      <c r="H430" s="16"/>
      <c r="I430" s="16"/>
      <c r="J430" s="16"/>
      <c r="K430" s="16"/>
      <c r="L430" s="16"/>
      <c r="M430" s="385"/>
      <c r="N430" s="98"/>
      <c r="Q430" s="444"/>
      <c r="R430" s="6" t="s">
        <v>127</v>
      </c>
      <c r="S430" s="6"/>
      <c r="T430" s="6"/>
      <c r="U430" s="447">
        <v>1081</v>
      </c>
      <c r="V430" s="6"/>
      <c r="W430" s="447">
        <v>65337</v>
      </c>
      <c r="X430" s="6"/>
      <c r="Y430" s="447">
        <v>3108</v>
      </c>
      <c r="Z430" s="6"/>
      <c r="AA430" s="448">
        <f t="shared" si="36"/>
        <v>6100</v>
      </c>
      <c r="AB430" s="445"/>
      <c r="AJ430" s="439">
        <v>6100</v>
      </c>
    </row>
    <row r="431" spans="4:36" x14ac:dyDescent="0.3">
      <c r="D431" s="372"/>
      <c r="E431" s="15"/>
      <c r="F431" s="386" t="s">
        <v>100</v>
      </c>
      <c r="G431" s="386"/>
      <c r="H431" s="15"/>
      <c r="I431" s="675">
        <f>+I81</f>
        <v>36684</v>
      </c>
      <c r="J431" s="676"/>
      <c r="K431" s="15"/>
      <c r="L431" s="60">
        <f>+I431/$I$429</f>
        <v>0.75365177195685673</v>
      </c>
      <c r="M431" s="365"/>
      <c r="N431" s="98"/>
      <c r="Q431" s="444"/>
      <c r="R431" s="5" t="s">
        <v>31</v>
      </c>
      <c r="S431" s="6"/>
      <c r="T431" s="6"/>
      <c r="U431" s="253">
        <f>+W431/(AA431/100)</f>
        <v>1545.0521632402579</v>
      </c>
      <c r="V431" s="6"/>
      <c r="W431" s="253">
        <f>SUM(W421:W430)</f>
        <v>1007065</v>
      </c>
      <c r="X431" s="6"/>
      <c r="Y431" s="253">
        <f>SUM(Y421:Y430)</f>
        <v>71545</v>
      </c>
      <c r="Z431" s="6"/>
      <c r="AA431" s="253">
        <f>SUM(AA421:AA430)</f>
        <v>65180</v>
      </c>
      <c r="AB431" s="445"/>
      <c r="AJ431" s="56">
        <f>SUM(AJ421:AJ430)</f>
        <v>65180</v>
      </c>
    </row>
    <row r="432" spans="4:36" x14ac:dyDescent="0.3">
      <c r="D432" s="372"/>
      <c r="E432" s="15"/>
      <c r="F432" s="15" t="s">
        <v>76</v>
      </c>
      <c r="G432" s="15"/>
      <c r="H432" s="15"/>
      <c r="I432" s="677">
        <f>+I75</f>
        <v>2144</v>
      </c>
      <c r="J432" s="678"/>
      <c r="K432" s="15"/>
      <c r="L432" s="60">
        <f>+I432/$I$429</f>
        <v>4.4047252182845401E-2</v>
      </c>
      <c r="M432" s="365"/>
      <c r="N432" s="98"/>
      <c r="Q432" s="444"/>
      <c r="R432" s="5"/>
      <c r="S432" s="6"/>
      <c r="T432" s="6"/>
      <c r="U432" s="6"/>
      <c r="V432" s="6"/>
      <c r="W432" s="253"/>
      <c r="X432" s="6"/>
      <c r="Y432" s="253"/>
      <c r="Z432" s="6"/>
      <c r="AA432" s="6"/>
      <c r="AB432" s="445"/>
      <c r="AJ432" s="56"/>
    </row>
    <row r="433" spans="4:36" ht="15" thickBot="1" x14ac:dyDescent="0.35">
      <c r="D433" s="372"/>
      <c r="E433" s="663" t="s">
        <v>101</v>
      </c>
      <c r="F433" s="663"/>
      <c r="G433" s="663"/>
      <c r="H433" s="15"/>
      <c r="I433" s="664">
        <f>+I429-I431-I432</f>
        <v>9847</v>
      </c>
      <c r="J433" s="665"/>
      <c r="K433" s="387"/>
      <c r="L433" s="388">
        <f>+I433/$I$429</f>
        <v>0.20230097586029788</v>
      </c>
      <c r="M433" s="365"/>
      <c r="N433" s="98"/>
      <c r="Q433" s="444"/>
      <c r="R433" s="5" t="s">
        <v>57</v>
      </c>
      <c r="S433" s="6"/>
      <c r="T433" s="6"/>
      <c r="U433" s="7">
        <v>7441</v>
      </c>
      <c r="V433" s="6"/>
      <c r="W433" s="7">
        <f>+'Main Table'!H106</f>
        <v>3029734</v>
      </c>
      <c r="X433" s="6"/>
      <c r="Y433" s="7">
        <f>+'Main Table'!AA106</f>
        <v>129682</v>
      </c>
      <c r="Z433" s="6"/>
      <c r="AA433" s="253">
        <f>+AJ433</f>
        <v>333000</v>
      </c>
      <c r="AB433" s="445"/>
      <c r="AJ433" s="56">
        <v>333000</v>
      </c>
    </row>
    <row r="434" spans="4:36" ht="15.6" thickTop="1" thickBot="1" x14ac:dyDescent="0.35">
      <c r="D434" s="372"/>
      <c r="E434" s="389"/>
      <c r="F434" s="389"/>
      <c r="G434" s="389"/>
      <c r="H434" s="15"/>
      <c r="I434" s="390"/>
      <c r="J434" s="389"/>
      <c r="K434" s="387"/>
      <c r="L434" s="391"/>
      <c r="M434" s="365"/>
      <c r="N434" s="98"/>
      <c r="Q434" s="444"/>
      <c r="R434" s="5" t="s">
        <v>130</v>
      </c>
      <c r="S434" s="6"/>
      <c r="T434" s="6"/>
      <c r="U434" s="449"/>
      <c r="V434" s="6"/>
      <c r="W434" s="450">
        <f>+W431/W433</f>
        <v>0.33239386692033029</v>
      </c>
      <c r="X434" s="6"/>
      <c r="Y434" s="450">
        <f>+Y431/Y433</f>
        <v>0.55169568637127742</v>
      </c>
      <c r="Z434" s="6"/>
      <c r="AA434" s="450">
        <f>+AA431/AA433</f>
        <v>0.19573573573573574</v>
      </c>
      <c r="AB434" s="445"/>
      <c r="AJ434" s="440">
        <f>+AJ431/AJ433</f>
        <v>0.19573573573573574</v>
      </c>
    </row>
    <row r="435" spans="4:36" ht="15.6" thickTop="1" thickBot="1" x14ac:dyDescent="0.35">
      <c r="D435" s="392"/>
      <c r="E435" s="393"/>
      <c r="F435" s="393"/>
      <c r="G435" s="393"/>
      <c r="H435" s="393"/>
      <c r="I435" s="393"/>
      <c r="J435" s="393"/>
      <c r="K435" s="393"/>
      <c r="L435" s="393"/>
      <c r="M435" s="380"/>
      <c r="N435" s="98"/>
      <c r="Q435" s="451"/>
      <c r="R435" s="452"/>
      <c r="S435" s="452"/>
      <c r="T435" s="452"/>
      <c r="U435" s="452"/>
      <c r="V435" s="452"/>
      <c r="W435" s="452"/>
      <c r="X435" s="452"/>
      <c r="Y435" s="452"/>
      <c r="Z435" s="452"/>
      <c r="AA435" s="452"/>
      <c r="AB435" s="453"/>
    </row>
    <row r="439" spans="4:36" x14ac:dyDescent="0.3">
      <c r="F439" s="1">
        <v>1248371</v>
      </c>
    </row>
    <row r="440" spans="4:36" x14ac:dyDescent="0.3">
      <c r="W440" s="1"/>
    </row>
    <row r="441" spans="4:36" x14ac:dyDescent="0.3">
      <c r="F441">
        <v>700</v>
      </c>
    </row>
    <row r="442" spans="4:36" x14ac:dyDescent="0.3">
      <c r="F442" s="76">
        <f>+F441/F439</f>
        <v>5.6073074430597954E-4</v>
      </c>
    </row>
    <row r="444" spans="4:36" x14ac:dyDescent="0.3">
      <c r="F444" s="1">
        <v>60000</v>
      </c>
    </row>
    <row r="445" spans="4:36" x14ac:dyDescent="0.3">
      <c r="F445">
        <f>+F442*F444</f>
        <v>33.643844658358773</v>
      </c>
    </row>
    <row r="447" spans="4:36" x14ac:dyDescent="0.3">
      <c r="F447" s="1">
        <v>331000000</v>
      </c>
    </row>
    <row r="448" spans="4:36" x14ac:dyDescent="0.3">
      <c r="F448" s="56">
        <f>+W86</f>
        <v>811067</v>
      </c>
    </row>
    <row r="449" spans="6:6" x14ac:dyDescent="0.3">
      <c r="F449" s="57">
        <f>+F448/F447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33:G433"/>
    <mergeCell ref="I433:J433"/>
    <mergeCell ref="E419:M419"/>
    <mergeCell ref="I420:L420"/>
    <mergeCell ref="F422:G422"/>
    <mergeCell ref="E428:J428"/>
    <mergeCell ref="I429:J429"/>
    <mergeCell ref="I431:J431"/>
    <mergeCell ref="I432:J432"/>
    <mergeCell ref="H424:I424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2021-06-07T23:10:29Z</dcterms:modified>
</cp:coreProperties>
</file>