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BB00AC79-8BCD-4A28-AB24-613FDAADC93F}" xr6:coauthVersionLast="47" xr6:coauthVersionMax="47" xr10:uidLastSave="{00000000-0000-0000-0000-000000000000}"/>
  <bookViews>
    <workbookView xWindow="-108" yWindow="-108" windowWidth="30936" windowHeight="168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Table'!$A$1:$CJ$831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3" l="1"/>
  <c r="BL830" i="1"/>
  <c r="BJ830" i="1"/>
  <c r="BI830" i="1"/>
  <c r="BH830" i="1"/>
  <c r="BD830" i="1"/>
  <c r="BB830" i="1"/>
  <c r="AZ830" i="1"/>
  <c r="AT830" i="1"/>
  <c r="AS830" i="1"/>
  <c r="AN830" i="1"/>
  <c r="AK830" i="1"/>
  <c r="AJ830" i="1"/>
  <c r="AF830" i="1"/>
  <c r="AD830" i="1"/>
  <c r="AB830" i="1"/>
  <c r="X830" i="1"/>
  <c r="V830" i="1"/>
  <c r="U830" i="1"/>
  <c r="T830" i="1"/>
  <c r="P830" i="1"/>
  <c r="N830" i="1"/>
  <c r="M830" i="1"/>
  <c r="L830" i="1"/>
  <c r="BO829" i="1"/>
  <c r="BO830" i="1" s="1"/>
  <c r="BN829" i="1"/>
  <c r="BN830" i="1" s="1"/>
  <c r="BM829" i="1"/>
  <c r="BM830" i="1" s="1"/>
  <c r="BL829" i="1"/>
  <c r="BK829" i="1"/>
  <c r="BK830" i="1" s="1"/>
  <c r="BJ829" i="1"/>
  <c r="BI829" i="1"/>
  <c r="BH829" i="1"/>
  <c r="BF829" i="1"/>
  <c r="BF830" i="1" s="1"/>
  <c r="BE829" i="1"/>
  <c r="BE830" i="1" s="1"/>
  <c r="BD829" i="1"/>
  <c r="BC829" i="1"/>
  <c r="BC830" i="1" s="1"/>
  <c r="BB829" i="1"/>
  <c r="AZ829" i="1"/>
  <c r="AY829" i="1"/>
  <c r="AY830" i="1" s="1"/>
  <c r="AW829" i="1"/>
  <c r="AW830" i="1" s="1"/>
  <c r="AV829" i="1"/>
  <c r="AV830" i="1" s="1"/>
  <c r="AU829" i="1"/>
  <c r="AU830" i="1" s="1"/>
  <c r="AT829" i="1"/>
  <c r="AS829" i="1"/>
  <c r="AQ829" i="1"/>
  <c r="AQ830" i="1" s="1"/>
  <c r="AP829" i="1"/>
  <c r="AP830" i="1" s="1"/>
  <c r="AO829" i="1"/>
  <c r="AO830" i="1" s="1"/>
  <c r="AN829" i="1"/>
  <c r="AM829" i="1"/>
  <c r="AM830" i="1" s="1"/>
  <c r="AL829" i="1"/>
  <c r="AL830" i="1" s="1"/>
  <c r="AK829" i="1"/>
  <c r="AJ829" i="1"/>
  <c r="AI829" i="1"/>
  <c r="AI830" i="1" s="1"/>
  <c r="AH829" i="1"/>
  <c r="AH830" i="1" s="1"/>
  <c r="AG829" i="1"/>
  <c r="AG830" i="1" s="1"/>
  <c r="AF829" i="1"/>
  <c r="AD829" i="1"/>
  <c r="AB829" i="1"/>
  <c r="Y829" i="1"/>
  <c r="Y830" i="1" s="1"/>
  <c r="X829" i="1"/>
  <c r="W829" i="1"/>
  <c r="W830" i="1" s="1"/>
  <c r="V829" i="1"/>
  <c r="U829" i="1"/>
  <c r="T829" i="1"/>
  <c r="R829" i="1"/>
  <c r="R830" i="1" s="1"/>
  <c r="P829" i="1"/>
  <c r="N829" i="1"/>
  <c r="M829" i="1"/>
  <c r="L829" i="1"/>
  <c r="K829" i="1"/>
  <c r="K830" i="1" s="1"/>
  <c r="J829" i="1"/>
  <c r="J830" i="1" s="1"/>
  <c r="I829" i="1"/>
  <c r="I830" i="1" s="1"/>
  <c r="H829" i="1"/>
  <c r="H830" i="1" s="1"/>
  <c r="D830" i="1"/>
  <c r="D829" i="1"/>
  <c r="BW824" i="1"/>
  <c r="BN824" i="1" s="1"/>
  <c r="BE824" i="1"/>
  <c r="BP824" i="1" s="1"/>
  <c r="BR824" i="1" s="1"/>
  <c r="BA824" i="1"/>
  <c r="BA829" i="1" s="1"/>
  <c r="BA830" i="1" s="1"/>
  <c r="AL824" i="1"/>
  <c r="AR824" i="1" s="1"/>
  <c r="AR829" i="1" s="1"/>
  <c r="AR830" i="1" s="1"/>
  <c r="AA824" i="1"/>
  <c r="AC824" i="1" s="1"/>
  <c r="AC829" i="1" s="1"/>
  <c r="AC830" i="1" s="1"/>
  <c r="Z824" i="1"/>
  <c r="Z829" i="1" s="1"/>
  <c r="Z830" i="1" s="1"/>
  <c r="V824" i="1"/>
  <c r="Q824" i="1"/>
  <c r="S824" i="1" s="1"/>
  <c r="S829" i="1" s="1"/>
  <c r="S830" i="1" s="1"/>
  <c r="N824" i="1"/>
  <c r="J824" i="1"/>
  <c r="H824" i="1"/>
  <c r="AV824" i="1" s="1"/>
  <c r="BW823" i="1"/>
  <c r="BN823" i="1" s="1"/>
  <c r="BE823" i="1"/>
  <c r="BP823" i="1" s="1"/>
  <c r="BR823" i="1" s="1"/>
  <c r="BA823" i="1"/>
  <c r="AX823" i="1"/>
  <c r="AR823" i="1"/>
  <c r="AL823" i="1"/>
  <c r="AA823" i="1"/>
  <c r="AC823" i="1" s="1"/>
  <c r="Z823" i="1"/>
  <c r="V823" i="1"/>
  <c r="Q823" i="1"/>
  <c r="S823" i="1" s="1"/>
  <c r="N823" i="1"/>
  <c r="J823" i="1"/>
  <c r="H823" i="1"/>
  <c r="AV823" i="1" s="1"/>
  <c r="BW822" i="1"/>
  <c r="BN822" i="1" s="1"/>
  <c r="BE822" i="1"/>
  <c r="BP822" i="1" s="1"/>
  <c r="BR822" i="1" s="1"/>
  <c r="BA822" i="1"/>
  <c r="AX822" i="1"/>
  <c r="AR822" i="1"/>
  <c r="AL822" i="1"/>
  <c r="AA822" i="1"/>
  <c r="AE822" i="1" s="1"/>
  <c r="Z822" i="1"/>
  <c r="V822" i="1"/>
  <c r="Q822" i="1"/>
  <c r="S822" i="1" s="1"/>
  <c r="N822" i="1"/>
  <c r="J822" i="1"/>
  <c r="H822" i="1"/>
  <c r="AV822" i="1" s="1"/>
  <c r="B822" i="1"/>
  <c r="B823" i="1" s="1"/>
  <c r="B824" i="1" s="1"/>
  <c r="B825" i="1" s="1"/>
  <c r="B826" i="1" s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S820" i="1" s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U775" i="3"/>
  <c r="U776" i="3" s="1"/>
  <c r="U777" i="3" s="1"/>
  <c r="U778" i="3" s="1"/>
  <c r="U779" i="3" s="1"/>
  <c r="U780" i="3" s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S815" i="1" s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E830" i="2"/>
  <c r="S825" i="2"/>
  <c r="W825" i="2"/>
  <c r="K825" i="2"/>
  <c r="Q825" i="2" s="1"/>
  <c r="S824" i="2"/>
  <c r="W824" i="2"/>
  <c r="K824" i="2"/>
  <c r="Q824" i="2" s="1"/>
  <c r="S823" i="2"/>
  <c r="W823" i="2"/>
  <c r="K823" i="2"/>
  <c r="Q823" i="2" s="1"/>
  <c r="W822" i="2"/>
  <c r="S822" i="2"/>
  <c r="K822" i="2"/>
  <c r="Q822" i="2" s="1"/>
  <c r="C822" i="2"/>
  <c r="C823" i="2" s="1"/>
  <c r="C824" i="2" s="1"/>
  <c r="C825" i="2" s="1"/>
  <c r="C826" i="2" s="1"/>
  <c r="C827" i="2" s="1"/>
  <c r="S821" i="2"/>
  <c r="K821" i="2"/>
  <c r="S820" i="2"/>
  <c r="K820" i="2"/>
  <c r="Q820" i="2" s="1"/>
  <c r="S819" i="2"/>
  <c r="K819" i="2"/>
  <c r="S818" i="2"/>
  <c r="K818" i="2"/>
  <c r="S817" i="2"/>
  <c r="K817" i="2"/>
  <c r="S816" i="2"/>
  <c r="K816" i="2"/>
  <c r="S815" i="2"/>
  <c r="K815" i="2"/>
  <c r="S814" i="2"/>
  <c r="K814" i="2"/>
  <c r="M814" i="2" s="1"/>
  <c r="S813" i="2"/>
  <c r="K813" i="2"/>
  <c r="S812" i="2"/>
  <c r="K812" i="2"/>
  <c r="S811" i="2"/>
  <c r="K811" i="2"/>
  <c r="S810" i="2"/>
  <c r="K810" i="2"/>
  <c r="Q810" i="2" s="1"/>
  <c r="S809" i="2"/>
  <c r="K809" i="2"/>
  <c r="S808" i="2"/>
  <c r="K808" i="2"/>
  <c r="Q808" i="2" s="1"/>
  <c r="S807" i="2"/>
  <c r="K807" i="2"/>
  <c r="S806" i="2"/>
  <c r="K806" i="2"/>
  <c r="S805" i="2"/>
  <c r="K805" i="2"/>
  <c r="AA829" i="1" l="1"/>
  <c r="AA830" i="1" s="1"/>
  <c r="Q829" i="1"/>
  <c r="Q830" i="1" s="1"/>
  <c r="BP829" i="1"/>
  <c r="BP830" i="1" s="1"/>
  <c r="AX824" i="1"/>
  <c r="AX829" i="1" s="1"/>
  <c r="AX830" i="1" s="1"/>
  <c r="BG824" i="1"/>
  <c r="BG829" i="1" s="1"/>
  <c r="BG830" i="1" s="1"/>
  <c r="AE824" i="1"/>
  <c r="AE829" i="1" s="1"/>
  <c r="AE830" i="1" s="1"/>
  <c r="O824" i="1"/>
  <c r="O829" i="1" s="1"/>
  <c r="O830" i="1" s="1"/>
  <c r="BG823" i="1"/>
  <c r="AE823" i="1"/>
  <c r="O823" i="1"/>
  <c r="AC822" i="1"/>
  <c r="BG822" i="1"/>
  <c r="O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N832" i="1" s="1"/>
  <c r="N833" i="1" s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N841" i="1" s="1"/>
  <c r="N842" i="1" s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N843" i="1" s="1"/>
  <c r="N844" i="1" s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W834" i="1" l="1"/>
  <c r="W833" i="1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30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29" i="1"/>
  <c r="BQ830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Q734" i="2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M733" i="2" l="1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W832" i="1"/>
  <c r="CA684" i="1" l="1"/>
  <c r="CG684" i="1" s="1"/>
  <c r="BY690" i="1"/>
  <c r="BY769" i="1" s="1"/>
  <c r="BY826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21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BA834" i="1"/>
  <c r="BE834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G834" i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20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29" i="1"/>
  <c r="BU830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29" i="1"/>
  <c r="BV830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955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02" i="3"/>
  <c r="AJ800" i="3"/>
  <c r="AJ803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19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D841" i="1"/>
  <c r="D840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20" i="1"/>
  <c r="BG940" i="1"/>
  <c r="BG941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40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955" i="1"/>
  <c r="BP941" i="1"/>
  <c r="BG942" i="1" s="1"/>
  <c r="BN938" i="1"/>
  <c r="BP938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19" i="1"/>
  <c r="BP919" i="1" s="1"/>
  <c r="BP921" i="1"/>
  <c r="BP922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42" i="1"/>
  <c r="BG943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39" i="1"/>
  <c r="BP939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943" i="1" l="1"/>
  <c r="BY943" i="1" s="1"/>
  <c r="Q358" i="2"/>
  <c r="M357" i="2"/>
  <c r="U357" i="2"/>
  <c r="M358" i="2"/>
  <c r="CL949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23" i="1" l="1"/>
  <c r="BG947" i="1"/>
  <c r="BP946" i="1"/>
  <c r="BP948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14" i="1"/>
  <c r="N916" i="1" s="1"/>
  <c r="N917" i="1" l="1"/>
  <c r="D917" i="1" s="1"/>
  <c r="N918" i="1"/>
  <c r="N919" i="1"/>
  <c r="D918" i="1" l="1"/>
  <c r="D919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05" i="1"/>
  <c r="BG905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850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35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29" i="1"/>
  <c r="G830" i="1" s="1"/>
  <c r="F829" i="1"/>
  <c r="F830" i="1" s="1"/>
  <c r="E829" i="1"/>
  <c r="E830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853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850" i="1" l="1"/>
  <c r="AR849" i="1"/>
  <c r="AP849" i="1"/>
  <c r="AR848" i="1"/>
  <c r="AP848" i="1"/>
  <c r="AV848" i="1" l="1"/>
  <c r="AV849" i="1"/>
  <c r="AV850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894" i="1"/>
  <c r="N214" i="1"/>
  <c r="N204" i="1"/>
  <c r="BA893" i="1" s="1"/>
  <c r="N174" i="1"/>
  <c r="BA892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893" i="1" l="1"/>
  <c r="BE893" i="1" s="1"/>
  <c r="Q218" i="2"/>
  <c r="BC894" i="1"/>
  <c r="BE894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862" i="1"/>
  <c r="H862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881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34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32" i="1"/>
  <c r="BK835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882" i="1"/>
  <c r="AP883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877" i="1"/>
  <c r="H878" i="1"/>
  <c r="J878" i="1" s="1"/>
  <c r="H879" i="1"/>
  <c r="J879" i="1" s="1"/>
  <c r="S154" i="2"/>
  <c r="M156" i="2" l="1"/>
  <c r="Q156" i="2"/>
  <c r="O879" i="1"/>
  <c r="AI154" i="1"/>
  <c r="AI161" i="1"/>
  <c r="BK160" i="1"/>
  <c r="BM160" i="1" s="1"/>
  <c r="AR154" i="1"/>
  <c r="BG154" i="1"/>
  <c r="U155" i="2"/>
  <c r="J877" i="1"/>
  <c r="J884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880" i="1"/>
  <c r="AA879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17" i="3"/>
  <c r="F818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855" i="1" l="1"/>
  <c r="AR847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854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859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846" i="1" s="1"/>
  <c r="AH113" i="1"/>
  <c r="AP846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846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866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853" i="1"/>
  <c r="AP847" i="1" s="1"/>
  <c r="AV847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891" i="1"/>
  <c r="BC892" i="1" s="1"/>
  <c r="BE892" i="1" s="1"/>
  <c r="BE903" i="1"/>
  <c r="BE907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894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03" i="1" s="1"/>
  <c r="AL113" i="1"/>
  <c r="K114" i="2"/>
  <c r="V578" i="1" l="1"/>
  <c r="BA907" i="1"/>
  <c r="BC905" i="1"/>
  <c r="BG903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799" i="3"/>
  <c r="AA798" i="3"/>
  <c r="AA797" i="3"/>
  <c r="AA796" i="3"/>
  <c r="AA795" i="3"/>
  <c r="AA794" i="3"/>
  <c r="AA793" i="3"/>
  <c r="AA792" i="3"/>
  <c r="AA791" i="3"/>
  <c r="AA790" i="3"/>
  <c r="Y800" i="3"/>
  <c r="W800" i="3"/>
  <c r="S107" i="2"/>
  <c r="V621" i="1" l="1"/>
  <c r="V622" i="1" s="1"/>
  <c r="V623" i="1" s="1"/>
  <c r="V624" i="1" s="1"/>
  <c r="V625" i="1" s="1"/>
  <c r="V626" i="1" s="1"/>
  <c r="V627" i="1" s="1"/>
  <c r="V628" i="1" s="1"/>
  <c r="AA800" i="3"/>
  <c r="AA803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00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11" i="3"/>
  <c r="F814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845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M80" i="2"/>
  <c r="Q80" i="2"/>
  <c r="U79" i="2"/>
  <c r="BG78" i="1"/>
  <c r="S78" i="2" l="1"/>
  <c r="BE77" i="1"/>
  <c r="BA77" i="1"/>
  <c r="AL77" i="1"/>
  <c r="AR77" i="1" s="1"/>
  <c r="K78" i="2"/>
  <c r="Q79" i="2" l="1"/>
  <c r="M79" i="2"/>
  <c r="BG77" i="1"/>
  <c r="U78" i="2"/>
  <c r="BE76" i="1"/>
  <c r="BA76" i="1"/>
  <c r="AL76" i="1"/>
  <c r="AR76" i="1" s="1"/>
  <c r="S77" i="2"/>
  <c r="K77" i="2"/>
  <c r="Q78" i="2" s="1"/>
  <c r="BK82" i="1" l="1"/>
  <c r="BK83" i="1"/>
  <c r="M78" i="2"/>
  <c r="BG76" i="1"/>
  <c r="U77" i="2"/>
  <c r="S76" i="2"/>
  <c r="BM82" i="1" l="1"/>
  <c r="BE75" i="1"/>
  <c r="BA75" i="1"/>
  <c r="AL75" i="1"/>
  <c r="AR75" i="1" s="1"/>
  <c r="K76" i="2"/>
  <c r="Q77" i="2" l="1"/>
  <c r="M77" i="2"/>
  <c r="BG75" i="1"/>
  <c r="U76" i="2"/>
  <c r="S75" i="2" l="1"/>
  <c r="BE74" i="1"/>
  <c r="BA74" i="1"/>
  <c r="AL74" i="1"/>
  <c r="AR74" i="1" s="1"/>
  <c r="K75" i="2"/>
  <c r="M76" i="2" l="1"/>
  <c r="Q76" i="2"/>
  <c r="BG74" i="1"/>
  <c r="U75" i="2"/>
  <c r="S74" i="2"/>
  <c r="K74" i="2"/>
  <c r="BE73" i="1"/>
  <c r="BA73" i="1"/>
  <c r="AL73" i="1"/>
  <c r="M75" i="2" l="1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845" i="1"/>
  <c r="AV845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01" i="3" l="1"/>
  <c r="I798" i="3"/>
  <c r="L798" i="3" s="1"/>
  <c r="I78" i="3"/>
  <c r="I80" i="3" s="1"/>
  <c r="I77" i="3"/>
  <c r="BE64" i="1"/>
  <c r="BA64" i="1"/>
  <c r="AL64" i="1"/>
  <c r="AR64" i="1" s="1"/>
  <c r="K65" i="2"/>
  <c r="Y19" i="3"/>
  <c r="Q66" i="2" l="1"/>
  <c r="M66" i="2"/>
  <c r="L801" i="3"/>
  <c r="I79" i="3"/>
  <c r="I81" i="3" s="1"/>
  <c r="I82" i="3" s="1"/>
  <c r="BG64" i="1"/>
  <c r="U65" i="2"/>
  <c r="S64" i="2"/>
  <c r="N81" i="3" l="1"/>
  <c r="N82" i="3" s="1"/>
  <c r="I800" i="3"/>
  <c r="L800" i="3" s="1"/>
  <c r="K64" i="2"/>
  <c r="BE63" i="1"/>
  <c r="BA63" i="1"/>
  <c r="AL63" i="1"/>
  <c r="AR63" i="1" s="1"/>
  <c r="Y18" i="3"/>
  <c r="Q65" i="2" l="1"/>
  <c r="M65" i="2"/>
  <c r="I802" i="3"/>
  <c r="U64" i="2"/>
  <c r="BG63" i="1"/>
  <c r="L791" i="3" l="1"/>
  <c r="L802" i="3"/>
  <c r="L790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42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890" i="1"/>
  <c r="B893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AR844" i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852" i="1"/>
  <c r="AR854" i="1" s="1"/>
  <c r="AV854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844" i="1"/>
  <c r="AV844" i="1" s="1"/>
  <c r="BA850" i="1" s="1"/>
  <c r="BA851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28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C828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U701" i="3" l="1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U706" i="3" l="1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U710" i="3" l="1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U713" i="3" l="1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U717" i="3" l="1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U730" i="3" l="1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U732" i="3" l="1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U735" i="3" l="1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U739" i="3" l="1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U743" i="3" l="1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U746" i="3" l="1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02" i="3"/>
  <c r="Y803" i="3" s="1"/>
  <c r="O92" i="1"/>
  <c r="H93" i="1"/>
  <c r="J93" i="1"/>
  <c r="AC92" i="1"/>
  <c r="AV92" i="1"/>
  <c r="U749" i="3" l="1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U781" i="3" s="1"/>
  <c r="U782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B665" i="1" l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B669" i="1" l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B673" i="1" l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B676" i="1" l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B680" i="1" l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B682" i="1" l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02" i="3"/>
  <c r="W803" i="3" s="1"/>
  <c r="AC106" i="1"/>
  <c r="B684" i="1" l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B687" i="1" l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B691" i="1" l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B694" i="1" l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B699" i="1" l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B703" i="1" l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B705" i="1" l="1"/>
  <c r="BW178" i="1"/>
  <c r="BN177" i="1"/>
  <c r="AX177" i="1"/>
  <c r="BR159" i="1"/>
  <c r="BP160" i="1"/>
  <c r="AA137" i="1"/>
  <c r="AE136" i="1"/>
  <c r="J114" i="1"/>
  <c r="O113" i="1"/>
  <c r="AV113" i="1"/>
  <c r="AC113" i="1"/>
  <c r="B706" i="1" l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B711" i="1" l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827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W211" i="1" l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W212" i="1" l="1"/>
  <c r="AX211" i="1"/>
  <c r="BN211" i="1"/>
  <c r="BR197" i="1"/>
  <c r="BP198" i="1"/>
  <c r="AE178" i="1"/>
  <c r="AA179" i="1"/>
  <c r="O143" i="1"/>
  <c r="J144" i="1"/>
  <c r="H144" i="1"/>
  <c r="AV143" i="1"/>
  <c r="AC143" i="1"/>
  <c r="AX212" i="1" l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W214" i="1" l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N215" i="1" l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W217" i="1" l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AX217" i="1" l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AX218" i="1" l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AX219" i="1" l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N220" i="1" l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N222" i="1" l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863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16" i="1" s="1"/>
  <c r="O173" i="1"/>
  <c r="AV173" i="1"/>
  <c r="AC173" i="1"/>
  <c r="BE916" i="1" l="1"/>
  <c r="BA938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38" i="1" l="1"/>
  <c r="BP916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38" i="1" l="1"/>
  <c r="CA938" i="1" s="1"/>
  <c r="BC938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29" i="1" s="1"/>
  <c r="BA917" i="1" s="1"/>
  <c r="J235" i="1"/>
  <c r="O234" i="1"/>
  <c r="AC234" i="1"/>
  <c r="BE917" i="1" l="1"/>
  <c r="BA939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17" i="1" l="1"/>
  <c r="BE939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39" i="1" l="1"/>
  <c r="BC939" i="1"/>
  <c r="BC943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H843" i="1"/>
  <c r="AV269" i="1"/>
  <c r="H844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31" i="1"/>
  <c r="BA918" i="1" s="1"/>
  <c r="BA922" i="1" s="1"/>
  <c r="BR926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24" i="1"/>
  <c r="AA403" i="1"/>
  <c r="AA404" i="1" s="1"/>
  <c r="AE402" i="1"/>
  <c r="BE918" i="1"/>
  <c r="BA940" i="1"/>
  <c r="BA941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25" i="1"/>
  <c r="AA405" i="1"/>
  <c r="AE404" i="1"/>
  <c r="AE403" i="1"/>
  <c r="BE922" i="1"/>
  <c r="BE940" i="1"/>
  <c r="BP918" i="1"/>
  <c r="AC329" i="1"/>
  <c r="J330" i="1"/>
  <c r="H330" i="1"/>
  <c r="AV329" i="1"/>
  <c r="O329" i="1"/>
  <c r="BE942" i="1" l="1"/>
  <c r="BA943" i="1"/>
  <c r="BE943" i="1" s="1"/>
  <c r="BR943" i="1" s="1"/>
  <c r="CL944" i="1" s="1"/>
  <c r="BE941" i="1"/>
  <c r="BC940" i="1"/>
  <c r="AX439" i="1"/>
  <c r="BW440" i="1"/>
  <c r="BW441" i="1" s="1"/>
  <c r="BN439" i="1"/>
  <c r="BR424" i="1"/>
  <c r="BP425" i="1"/>
  <c r="BP426" i="1" s="1"/>
  <c r="AE405" i="1"/>
  <c r="AA406" i="1"/>
  <c r="AA407" i="1" s="1"/>
  <c r="BR940" i="1"/>
  <c r="D922" i="1"/>
  <c r="AH580" i="1" s="1"/>
  <c r="BG922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41" i="1"/>
  <c r="BC941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22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W826" i="1"/>
  <c r="BW827" i="1" s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42" i="1"/>
  <c r="CL958" i="1" s="1"/>
  <c r="CL960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946" i="1"/>
  <c r="BC946" i="1" s="1"/>
  <c r="CL946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AX820" i="1"/>
  <c r="BP798" i="1"/>
  <c r="BR797" i="1"/>
  <c r="BR796" i="1"/>
  <c r="AA786" i="1"/>
  <c r="AE785" i="1"/>
  <c r="J616" i="1"/>
  <c r="H616" i="1"/>
  <c r="O615" i="1"/>
  <c r="AV615" i="1"/>
  <c r="AC615" i="1"/>
  <c r="AX821" i="1" l="1"/>
  <c r="BN821" i="1"/>
  <c r="BR798" i="1"/>
  <c r="BP799" i="1"/>
  <c r="AE786" i="1"/>
  <c r="AA787" i="1"/>
  <c r="O616" i="1"/>
  <c r="J617" i="1"/>
  <c r="H617" i="1"/>
  <c r="AV616" i="1"/>
  <c r="AC616" i="1"/>
  <c r="BR799" i="1" l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R800" i="1" l="1"/>
  <c r="BP801" i="1"/>
  <c r="AE789" i="1"/>
  <c r="AA790" i="1"/>
  <c r="AE788" i="1"/>
  <c r="O618" i="1"/>
  <c r="J619" i="1"/>
  <c r="H619" i="1"/>
  <c r="AV618" i="1"/>
  <c r="AC618" i="1"/>
  <c r="BR801" i="1" l="1"/>
  <c r="BP802" i="1"/>
  <c r="AA791" i="1"/>
  <c r="AE790" i="1"/>
  <c r="AV619" i="1"/>
  <c r="J620" i="1"/>
  <c r="H620" i="1"/>
  <c r="O619" i="1"/>
  <c r="AC619" i="1"/>
  <c r="BR802" i="1" l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R804" i="1" l="1"/>
  <c r="BP805" i="1"/>
  <c r="BR803" i="1"/>
  <c r="AE793" i="1"/>
  <c r="AA794" i="1"/>
  <c r="AE792" i="1"/>
  <c r="J622" i="1"/>
  <c r="H622" i="1"/>
  <c r="O621" i="1"/>
  <c r="AV621" i="1"/>
  <c r="AC621" i="1"/>
  <c r="BR805" i="1" l="1"/>
  <c r="BP806" i="1"/>
  <c r="AE794" i="1"/>
  <c r="AA795" i="1"/>
  <c r="O622" i="1"/>
  <c r="H623" i="1"/>
  <c r="J623" i="1"/>
  <c r="AV622" i="1"/>
  <c r="AC622" i="1"/>
  <c r="BR806" i="1" l="1"/>
  <c r="BP807" i="1"/>
  <c r="AE795" i="1"/>
  <c r="AA796" i="1"/>
  <c r="AA797" i="1" s="1"/>
  <c r="O623" i="1"/>
  <c r="H624" i="1"/>
  <c r="J624" i="1"/>
  <c r="AV623" i="1"/>
  <c r="AC623" i="1"/>
  <c r="BR807" i="1" l="1"/>
  <c r="BP808" i="1"/>
  <c r="BP809" i="1" s="1"/>
  <c r="AA798" i="1"/>
  <c r="AE797" i="1"/>
  <c r="AA840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R809" i="1" l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R810" i="1" l="1"/>
  <c r="BP811" i="1"/>
  <c r="AE800" i="1"/>
  <c r="AA801" i="1"/>
  <c r="AE799" i="1"/>
  <c r="AC626" i="1"/>
  <c r="J627" i="1"/>
  <c r="AV626" i="1"/>
  <c r="H627" i="1"/>
  <c r="O626" i="1"/>
  <c r="BR811" i="1" l="1"/>
  <c r="BP812" i="1"/>
  <c r="AE801" i="1"/>
  <c r="AA802" i="1"/>
  <c r="O627" i="1"/>
  <c r="H628" i="1"/>
  <c r="J628" i="1"/>
  <c r="AV627" i="1"/>
  <c r="AC627" i="1"/>
  <c r="BR812" i="1" l="1"/>
  <c r="BP813" i="1"/>
  <c r="BP814" i="1" s="1"/>
  <c r="AE802" i="1"/>
  <c r="AA803" i="1"/>
  <c r="AA804" i="1" s="1"/>
  <c r="AC628" i="1"/>
  <c r="H629" i="1"/>
  <c r="J629" i="1"/>
  <c r="O628" i="1"/>
  <c r="AV628" i="1"/>
  <c r="BR814" i="1" l="1"/>
  <c r="BP815" i="1"/>
  <c r="BR813" i="1"/>
  <c r="AE804" i="1"/>
  <c r="AA805" i="1"/>
  <c r="AE803" i="1"/>
  <c r="J630" i="1"/>
  <c r="H630" i="1"/>
  <c r="AV629" i="1"/>
  <c r="O629" i="1"/>
  <c r="AC629" i="1"/>
  <c r="BR815" i="1" l="1"/>
  <c r="BP816" i="1"/>
  <c r="AA806" i="1"/>
  <c r="AE805" i="1"/>
  <c r="H631" i="1"/>
  <c r="J631" i="1"/>
  <c r="AV630" i="1"/>
  <c r="O630" i="1"/>
  <c r="AC630" i="1"/>
  <c r="BR816" i="1" l="1"/>
  <c r="BP817" i="1"/>
  <c r="BP818" i="1" s="1"/>
  <c r="AE806" i="1"/>
  <c r="AA807" i="1"/>
  <c r="O631" i="1"/>
  <c r="J632" i="1"/>
  <c r="H632" i="1"/>
  <c r="AV631" i="1"/>
  <c r="AC631" i="1"/>
  <c r="BR818" i="1" l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R819" i="1" l="1"/>
  <c r="BP820" i="1"/>
  <c r="AA810" i="1"/>
  <c r="AE809" i="1"/>
  <c r="AE808" i="1"/>
  <c r="O633" i="1"/>
  <c r="J634" i="1"/>
  <c r="H634" i="1"/>
  <c r="AV633" i="1"/>
  <c r="AC633" i="1"/>
  <c r="AA588" i="3"/>
  <c r="BR820" i="1" l="1"/>
  <c r="BP821" i="1"/>
  <c r="AE810" i="1"/>
  <c r="AA811" i="1"/>
  <c r="H635" i="1"/>
  <c r="J635" i="1"/>
  <c r="O634" i="1"/>
  <c r="AV634" i="1"/>
  <c r="AC634" i="1"/>
  <c r="BR821" i="1" l="1"/>
  <c r="AE811" i="1"/>
  <c r="AA812" i="1"/>
  <c r="AV635" i="1"/>
  <c r="H636" i="1"/>
  <c r="J636" i="1"/>
  <c r="O635" i="1"/>
  <c r="AC635" i="1"/>
  <c r="AE812" i="1" l="1"/>
  <c r="AA813" i="1"/>
  <c r="AA814" i="1" s="1"/>
  <c r="J637" i="1"/>
  <c r="H637" i="1"/>
  <c r="O636" i="1"/>
  <c r="AV636" i="1"/>
  <c r="AC636" i="1"/>
  <c r="AA815" i="1" l="1"/>
  <c r="AE814" i="1"/>
  <c r="AE813" i="1"/>
  <c r="J638" i="1"/>
  <c r="O637" i="1"/>
  <c r="AV637" i="1"/>
  <c r="H638" i="1"/>
  <c r="AC637" i="1"/>
  <c r="AA591" i="3"/>
  <c r="AA590" i="3"/>
  <c r="AE815" i="1" l="1"/>
  <c r="AA816" i="1"/>
  <c r="AV638" i="1"/>
  <c r="J639" i="1"/>
  <c r="H639" i="1"/>
  <c r="O638" i="1"/>
  <c r="AC638" i="1"/>
  <c r="AE816" i="1" l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AE818" i="1" l="1"/>
  <c r="AA819" i="1"/>
  <c r="AE817" i="1"/>
  <c r="H641" i="1"/>
  <c r="J641" i="1"/>
  <c r="O640" i="1"/>
  <c r="AV640" i="1"/>
  <c r="AC640" i="1"/>
  <c r="AE819" i="1" l="1"/>
  <c r="AA820" i="1"/>
  <c r="J642" i="1"/>
  <c r="H642" i="1"/>
  <c r="O641" i="1"/>
  <c r="AV641" i="1"/>
  <c r="AC641" i="1"/>
  <c r="AE820" i="1" l="1"/>
  <c r="AA821" i="1"/>
  <c r="J643" i="1"/>
  <c r="AV642" i="1"/>
  <c r="H643" i="1"/>
  <c r="O642" i="1"/>
  <c r="AC642" i="1"/>
  <c r="AE821" i="1" l="1"/>
  <c r="J644" i="1"/>
  <c r="H644" i="1"/>
  <c r="AV643" i="1"/>
  <c r="O643" i="1"/>
  <c r="AC643" i="1"/>
  <c r="I21" i="3" l="1"/>
  <c r="I35" i="3" s="1"/>
  <c r="AD49" i="2"/>
  <c r="AD51" i="2" s="1"/>
  <c r="AD53" i="2" s="1"/>
  <c r="AD55" i="2" s="1"/>
  <c r="AD57" i="2" s="1"/>
  <c r="AJ21" i="2"/>
  <c r="AV644" i="1"/>
  <c r="J645" i="1"/>
  <c r="H645" i="1"/>
  <c r="O644" i="1"/>
  <c r="AC644" i="1"/>
  <c r="AA603" i="3"/>
  <c r="AA604" i="3"/>
  <c r="AA601" i="3"/>
  <c r="AA602" i="3"/>
  <c r="AA598" i="3"/>
  <c r="AA599" i="3"/>
  <c r="J646" i="1" l="1"/>
  <c r="H646" i="1"/>
  <c r="O645" i="1"/>
  <c r="AV645" i="1"/>
  <c r="AC645" i="1"/>
  <c r="O646" i="1" l="1"/>
  <c r="AV646" i="1"/>
  <c r="J647" i="1"/>
  <c r="H647" i="1"/>
  <c r="AC646" i="1"/>
  <c r="H648" i="1" l="1"/>
  <c r="J648" i="1"/>
  <c r="AV647" i="1"/>
  <c r="O647" i="1"/>
  <c r="AC647" i="1"/>
  <c r="AV648" i="1" l="1"/>
  <c r="J649" i="1"/>
  <c r="H649" i="1"/>
  <c r="O648" i="1"/>
  <c r="AC648" i="1"/>
  <c r="J650" i="1" l="1"/>
  <c r="H650" i="1"/>
  <c r="O649" i="1"/>
  <c r="AV649" i="1"/>
  <c r="AC649" i="1"/>
  <c r="O650" i="1" l="1"/>
  <c r="H651" i="1"/>
  <c r="J651" i="1"/>
  <c r="AV650" i="1"/>
  <c r="AC650" i="1"/>
  <c r="O651" i="1" l="1"/>
  <c r="H652" i="1"/>
  <c r="J652" i="1"/>
  <c r="AV651" i="1"/>
  <c r="AC651" i="1"/>
  <c r="J653" i="1" l="1"/>
  <c r="H653" i="1"/>
  <c r="O652" i="1"/>
  <c r="AV652" i="1"/>
  <c r="AC652" i="1"/>
  <c r="AA606" i="3"/>
  <c r="AA605" i="3"/>
  <c r="O653" i="1" l="1"/>
  <c r="H654" i="1"/>
  <c r="J654" i="1"/>
  <c r="AV653" i="1"/>
  <c r="AC653" i="1"/>
  <c r="AA607" i="3"/>
  <c r="O654" i="1" l="1"/>
  <c r="J655" i="1"/>
  <c r="H655" i="1"/>
  <c r="AV654" i="1"/>
  <c r="AC654" i="1"/>
  <c r="AV655" i="1" l="1"/>
  <c r="J656" i="1"/>
  <c r="H656" i="1"/>
  <c r="O655" i="1"/>
  <c r="AC655" i="1"/>
  <c r="AA611" i="3"/>
  <c r="AA609" i="3"/>
  <c r="AA610" i="3"/>
  <c r="AA608" i="3"/>
  <c r="AV656" i="1" l="1"/>
  <c r="J657" i="1"/>
  <c r="H657" i="1"/>
  <c r="O656" i="1"/>
  <c r="AC656" i="1"/>
  <c r="J658" i="1" l="1"/>
  <c r="H658" i="1"/>
  <c r="AV657" i="1"/>
  <c r="O657" i="1"/>
  <c r="AC657" i="1"/>
  <c r="O658" i="1" l="1"/>
  <c r="J659" i="1"/>
  <c r="AV658" i="1"/>
  <c r="H659" i="1"/>
  <c r="AC658" i="1"/>
  <c r="AV659" i="1" l="1"/>
  <c r="H660" i="1"/>
  <c r="J660" i="1"/>
  <c r="O659" i="1"/>
  <c r="AC659" i="1"/>
  <c r="AA615" i="3"/>
  <c r="AA616" i="3"/>
  <c r="AA613" i="3"/>
  <c r="AA614" i="3"/>
  <c r="AA612" i="3"/>
  <c r="AV660" i="1" l="1"/>
  <c r="H661" i="1"/>
  <c r="J661" i="1"/>
  <c r="O660" i="1"/>
  <c r="AC660" i="1"/>
  <c r="H662" i="1" l="1"/>
  <c r="J662" i="1"/>
  <c r="O661" i="1"/>
  <c r="AV661" i="1"/>
  <c r="AC661" i="1"/>
  <c r="O662" i="1" l="1"/>
  <c r="AV662" i="1"/>
  <c r="J663" i="1"/>
  <c r="H663" i="1"/>
  <c r="AC662" i="1"/>
  <c r="O663" i="1" l="1"/>
  <c r="J664" i="1"/>
  <c r="H664" i="1"/>
  <c r="AV663" i="1"/>
  <c r="AC663" i="1"/>
  <c r="H665" i="1" l="1"/>
  <c r="J665" i="1"/>
  <c r="O664" i="1"/>
  <c r="AV664" i="1"/>
  <c r="AC664" i="1"/>
  <c r="AA618" i="3"/>
  <c r="AA617" i="3"/>
  <c r="O665" i="1" l="1"/>
  <c r="J666" i="1"/>
  <c r="H666" i="1"/>
  <c r="AV665" i="1"/>
  <c r="AC665" i="1"/>
  <c r="AA619" i="3"/>
  <c r="AV666" i="1" l="1"/>
  <c r="H667" i="1"/>
  <c r="J667" i="1"/>
  <c r="O666" i="1"/>
  <c r="AC666" i="1"/>
  <c r="AV667" i="1" l="1"/>
  <c r="H668" i="1"/>
  <c r="J668" i="1"/>
  <c r="O667" i="1"/>
  <c r="AC667" i="1"/>
  <c r="AA621" i="3"/>
  <c r="AA622" i="3"/>
  <c r="AA620" i="3"/>
  <c r="J669" i="1" l="1"/>
  <c r="H669" i="1"/>
  <c r="O668" i="1"/>
  <c r="AV668" i="1"/>
  <c r="AC668" i="1"/>
  <c r="AV669" i="1" l="1"/>
  <c r="J670" i="1"/>
  <c r="H670" i="1"/>
  <c r="O669" i="1"/>
  <c r="AC669" i="1"/>
  <c r="O670" i="1" l="1"/>
  <c r="J671" i="1"/>
  <c r="H671" i="1"/>
  <c r="AV670" i="1"/>
  <c r="AC670" i="1"/>
  <c r="AV671" i="1" l="1"/>
  <c r="H672" i="1"/>
  <c r="J672" i="1"/>
  <c r="O671" i="1"/>
  <c r="AC671" i="1"/>
  <c r="AA625" i="3"/>
  <c r="AA626" i="3"/>
  <c r="AA623" i="3"/>
  <c r="J673" i="1" l="1"/>
  <c r="H673" i="1"/>
  <c r="O672" i="1"/>
  <c r="AV672" i="1"/>
  <c r="AC672" i="1"/>
  <c r="AA624" i="3"/>
  <c r="AV673" i="1" l="1"/>
  <c r="J674" i="1"/>
  <c r="H674" i="1"/>
  <c r="O673" i="1"/>
  <c r="AC673" i="1"/>
  <c r="H675" i="1" l="1"/>
  <c r="J675" i="1"/>
  <c r="O674" i="1"/>
  <c r="AV674" i="1"/>
  <c r="AC674" i="1"/>
  <c r="O675" i="1" l="1"/>
  <c r="AV675" i="1"/>
  <c r="J676" i="1"/>
  <c r="H676" i="1"/>
  <c r="AC675" i="1"/>
  <c r="AA628" i="3"/>
  <c r="AA627" i="3"/>
  <c r="O676" i="1" l="1"/>
  <c r="J677" i="1"/>
  <c r="H677" i="1"/>
  <c r="AV676" i="1"/>
  <c r="AC676" i="1"/>
  <c r="O677" i="1" l="1"/>
  <c r="H678" i="1"/>
  <c r="J678" i="1"/>
  <c r="AV677" i="1"/>
  <c r="AC677" i="1"/>
  <c r="AA632" i="3"/>
  <c r="AA633" i="3"/>
  <c r="AA630" i="3"/>
  <c r="AA631" i="3"/>
  <c r="AA629" i="3"/>
  <c r="AV678" i="1" l="1"/>
  <c r="J679" i="1"/>
  <c r="H679" i="1"/>
  <c r="O678" i="1"/>
  <c r="AC678" i="1"/>
  <c r="J680" i="1" l="1"/>
  <c r="H680" i="1"/>
  <c r="O679" i="1"/>
  <c r="AV679" i="1"/>
  <c r="AC679" i="1"/>
  <c r="AV680" i="1" l="1"/>
  <c r="J681" i="1"/>
  <c r="H681" i="1"/>
  <c r="O680" i="1"/>
  <c r="AC680" i="1"/>
  <c r="O681" i="1" l="1"/>
  <c r="J682" i="1"/>
  <c r="H682" i="1"/>
  <c r="AV681" i="1"/>
  <c r="AC681" i="1"/>
  <c r="AC682" i="1" l="1"/>
  <c r="H683" i="1"/>
  <c r="O682" i="1"/>
  <c r="J683" i="1"/>
  <c r="AV682" i="1"/>
  <c r="AA637" i="3"/>
  <c r="AA638" i="3"/>
  <c r="AA635" i="3"/>
  <c r="AA636" i="3"/>
  <c r="AA634" i="3"/>
  <c r="H684" i="1" l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I23" i="3" s="1"/>
  <c r="I25" i="3" s="1"/>
  <c r="I27" i="3" s="1"/>
  <c r="J809" i="1"/>
  <c r="AV808" i="1"/>
  <c r="O808" i="1"/>
  <c r="AC808" i="1"/>
  <c r="I34" i="3" l="1"/>
  <c r="N27" i="3"/>
  <c r="N28" i="3" s="1"/>
  <c r="O809" i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AV821" i="1" l="1"/>
  <c r="O821" i="1"/>
  <c r="AC821" i="1"/>
  <c r="AF21" i="2" l="1"/>
  <c r="I32" i="3"/>
  <c r="L34" i="3" l="1"/>
  <c r="I28" i="3"/>
  <c r="I36" i="3"/>
  <c r="L35" i="3"/>
  <c r="L32" i="3"/>
  <c r="AA778" i="3" l="1"/>
  <c r="W779" i="3"/>
  <c r="AA779" i="3" s="1"/>
  <c r="AA777" i="3"/>
  <c r="L36" i="3"/>
  <c r="Y350" i="3" l="1"/>
  <c r="Y12" i="3"/>
  <c r="Y244" i="3"/>
  <c r="Y214" i="3"/>
  <c r="Y121" i="3"/>
</calcChain>
</file>

<file path=xl/sharedStrings.xml><?xml version="1.0" encoding="utf-8"?>
<sst xmlns="http://schemas.openxmlformats.org/spreadsheetml/2006/main" count="395" uniqueCount="190">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</sst>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Table'!$BA$933:$BA$937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Table'!$BA$938:$BA$943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Table'!$BC$933:$BC$937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Table'!$BC$938:$BC$943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Table'!$BJ$933:$BJ$937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Table'!$BJ$938:$BJ$942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Table'!$BK$933:$BK$937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Table'!$BK$938:$BK$942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Table'!$BL$933:$BL$937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Table'!$BL$938:$BL$942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Table'!$BM$933:$BM$937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Table'!$BM$938:$BM$942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Table'!$BP$933:$BP$937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Table'!$AS$938:$AT$943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Table'!$BP$938:$BP$943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Table'!$AU$933:$AU$937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Table'!$AU$938:$AU$943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Table'!$AV$933:$AV$937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Table'!$AV$938:$AV$942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Table'!$AW$933:$AW$937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Table'!$AW$938:$AW$942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Table'!$AX$933:$AX$937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Table'!$AX$938:$AX$942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Table'!$AY$933:$AY$937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Table'!$AY$938:$AY$942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Table'!$AZ$933:$AZ$937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Table'!$AZ$938:$AZ$942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Table'!$BB$933:$BB$937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Table'!$BB$938:$BB$942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Table'!$BD$933:$BD$937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Table'!$BD$938:$BD$942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Table'!$BE$933:$BE$937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Table'!$BE$938:$BE$942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Table'!$BF$933:$BF$937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Table'!$BF$938:$BF$942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Table'!$BG$933:$BG$937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Table'!$BG$938:$BG$942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Table'!$BH$933:$BH$937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Table'!$BH$938:$BH$942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Table'!$BI$933:$BI$937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Table'!$BI$938:$BI$942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Table'!$BN$933:$BN$937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Table'!$BN$938:$BN$942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Table'!$BO$933:$BO$937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Table'!$BO$938:$BO$942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Table'!$BQ$933:$BQ$937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Table'!$BQ$938:$BQ$942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Table'!$BR$933:$BR$937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Table'!$BR$938:$BR$942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Table'!$BS$933:$BS$937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Table'!$BS$938:$BS$942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Table'!$BT$933:$BT$937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Table'!$BR$938:$BR$943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Table'!$BU$933:$BU$937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Table'!$BU$938:$BU$942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Table'!$BV$933:$BV$937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Table'!$AS$938:$AT$943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Table'!$BV$938:$BV$942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842</xdr:row>
      <xdr:rowOff>99060</xdr:rowOff>
    </xdr:from>
    <xdr:to>
      <xdr:col>22</xdr:col>
      <xdr:colOff>312420</xdr:colOff>
      <xdr:row>843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842</xdr:row>
      <xdr:rowOff>129540</xdr:rowOff>
    </xdr:from>
    <xdr:to>
      <xdr:col>23</xdr:col>
      <xdr:colOff>68580</xdr:colOff>
      <xdr:row>843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860</xdr:row>
      <xdr:rowOff>125730</xdr:rowOff>
    </xdr:from>
    <xdr:to>
      <xdr:col>54</xdr:col>
      <xdr:colOff>213360</xdr:colOff>
      <xdr:row>875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950</xdr:row>
      <xdr:rowOff>91440</xdr:rowOff>
    </xdr:from>
    <xdr:to>
      <xdr:col>76</xdr:col>
      <xdr:colOff>472440</xdr:colOff>
      <xdr:row>973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954</xdr:row>
      <xdr:rowOff>60960</xdr:rowOff>
    </xdr:from>
    <xdr:to>
      <xdr:col>76</xdr:col>
      <xdr:colOff>60960</xdr:colOff>
      <xdr:row>954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974"/>
  <sheetViews>
    <sheetView tabSelected="1" topLeftCell="A804" zoomScaleNormal="100" workbookViewId="0">
      <selection activeCell="BR838" sqref="BR838"/>
    </sheetView>
  </sheetViews>
  <sheetFormatPr defaultRowHeight="14.4" outlineLevelCol="1" x14ac:dyDescent="0.3"/>
  <cols>
    <col min="1" max="1" width="3.33203125" customWidth="1"/>
    <col min="2" max="2" width="10.109375" customWidth="1"/>
    <col min="3" max="3" width="1.77734375" customWidth="1"/>
    <col min="4" max="4" width="11.88671875" customWidth="1"/>
    <col min="5" max="5" width="1" customWidth="1"/>
    <col min="6" max="6" width="2" customWidth="1"/>
    <col min="7" max="7" width="0.77734375" customWidth="1"/>
    <col min="8" max="8" width="11.5546875" customWidth="1"/>
    <col min="9" max="9" width="2.21875" customWidth="1"/>
    <col min="10" max="10" width="8" customWidth="1"/>
    <col min="11" max="11" width="1.21875" customWidth="1"/>
    <col min="12" max="12" width="2.5546875" customWidth="1"/>
    <col min="13" max="13" width="2.21875" customWidth="1"/>
    <col min="14" max="14" width="12.21875" customWidth="1"/>
    <col min="15" max="15" width="9.44140625" customWidth="1"/>
    <col min="16" max="16" width="1.21875" customWidth="1"/>
    <col min="17" max="17" width="10" customWidth="1" outlineLevel="1"/>
    <col min="18" max="18" width="1.21875" customWidth="1" outlineLevel="1"/>
    <col min="19" max="19" width="10.5546875" customWidth="1" outlineLevel="1"/>
    <col min="20" max="21" width="1.21875" customWidth="1" outlineLevel="1"/>
    <col min="22" max="22" width="5.109375" customWidth="1"/>
    <col min="23" max="23" width="8.88671875" customWidth="1"/>
    <col min="24" max="24" width="1.77734375" customWidth="1"/>
    <col min="25" max="25" width="2.5546875" customWidth="1"/>
    <col min="26" max="26" width="1.44140625" customWidth="1"/>
    <col min="27" max="27" width="9.5546875" customWidth="1"/>
    <col min="28" max="28" width="2.33203125" customWidth="1"/>
    <col min="29" max="29" width="5.6640625" customWidth="1"/>
    <col min="30" max="30" width="1" customWidth="1"/>
    <col min="31" max="31" width="8.109375" customWidth="1"/>
    <col min="32" max="32" width="1.6640625" customWidth="1"/>
    <col min="33" max="33" width="12.5546875" hidden="1" customWidth="1" outlineLevel="1"/>
    <col min="34" max="34" width="11" hidden="1" customWidth="1" outlineLevel="1"/>
    <col min="35" max="35" width="8.109375" hidden="1" customWidth="1" outlineLevel="1"/>
    <col min="36" max="36" width="2.21875" hidden="1" customWidth="1" outlineLevel="1"/>
    <col min="37" max="37" width="3.5546875" customWidth="1" collapsed="1"/>
    <col min="38" max="38" width="9.88671875" customWidth="1"/>
    <col min="39" max="39" width="1" customWidth="1"/>
    <col min="40" max="40" width="1.44140625" customWidth="1"/>
    <col min="41" max="41" width="1.21875" customWidth="1"/>
    <col min="42" max="42" width="11.33203125" customWidth="1"/>
    <col min="43" max="43" width="1.33203125" customWidth="1"/>
    <col min="44" max="44" width="10.21875" customWidth="1"/>
    <col min="45" max="45" width="1.5546875" customWidth="1"/>
    <col min="46" max="46" width="2.21875" customWidth="1"/>
    <col min="47" max="47" width="1.33203125" customWidth="1"/>
    <col min="48" max="48" width="7.44140625" customWidth="1"/>
    <col min="49" max="49" width="2" customWidth="1"/>
    <col min="50" max="50" width="9.21875" customWidth="1"/>
    <col min="51" max="51" width="0.88671875" customWidth="1"/>
    <col min="52" max="52" width="4" customWidth="1"/>
    <col min="53" max="53" width="13.88671875" customWidth="1"/>
    <col min="54" max="54" width="1.109375" customWidth="1"/>
    <col min="55" max="55" width="13.33203125" customWidth="1"/>
    <col min="56" max="56" width="1.33203125" customWidth="1"/>
    <col min="57" max="57" width="12.21875" customWidth="1"/>
    <col min="58" max="58" width="1.109375" customWidth="1"/>
    <col min="59" max="59" width="12.21875" customWidth="1"/>
    <col min="60" max="60" width="1.109375" customWidth="1"/>
    <col min="61" max="61" width="3.88671875" customWidth="1"/>
    <col min="62" max="62" width="1.44140625" hidden="1" customWidth="1" outlineLevel="1"/>
    <col min="63" max="63" width="15.109375" hidden="1" customWidth="1" outlineLevel="1"/>
    <col min="64" max="64" width="0.88671875" hidden="1" customWidth="1" outlineLevel="1"/>
    <col min="65" max="65" width="6.88671875" hidden="1" customWidth="1" outlineLevel="1"/>
    <col min="66" max="66" width="10.109375" customWidth="1" collapsed="1"/>
    <col min="67" max="67" width="0.88671875" customWidth="1"/>
    <col min="68" max="68" width="13.33203125" customWidth="1"/>
    <col min="69" max="69" width="1" customWidth="1"/>
    <col min="70" max="70" width="11.6640625" customWidth="1"/>
    <col min="71" max="71" width="1.109375" customWidth="1"/>
    <col min="72" max="72" width="3.44140625" customWidth="1"/>
    <col min="73" max="73" width="0.77734375" customWidth="1"/>
    <col min="74" max="74" width="1.88671875" customWidth="1"/>
    <col min="75" max="75" width="6.6640625" customWidth="1"/>
    <col min="76" max="76" width="1.77734375" customWidth="1"/>
    <col min="77" max="77" width="14.109375" customWidth="1"/>
    <col min="78" max="78" width="2.109375" customWidth="1"/>
    <col min="79" max="79" width="11.44140625" customWidth="1"/>
    <col min="80" max="80" width="1.33203125" customWidth="1"/>
    <col min="81" max="81" width="11.44140625" customWidth="1"/>
    <col min="82" max="82" width="1.109375" customWidth="1"/>
    <col min="83" max="83" width="3.21875" customWidth="1"/>
    <col min="84" max="84" width="1.44140625" customWidth="1"/>
    <col min="85" max="85" width="7.77734375" customWidth="1"/>
    <col min="86" max="86" width="1" customWidth="1"/>
    <col min="87" max="87" width="7.21875" customWidth="1"/>
    <col min="88" max="88" width="1.44140625" customWidth="1"/>
    <col min="89" max="89" width="4.77734375" customWidth="1"/>
    <col min="90" max="90" width="12.21875" customWidth="1"/>
  </cols>
  <sheetData>
    <row r="1" spans="2:90" ht="15.6" x14ac:dyDescent="0.3">
      <c r="B1" s="611" t="s">
        <v>5</v>
      </c>
      <c r="C1" s="611"/>
      <c r="D1" s="611"/>
    </row>
    <row r="2" spans="2:90" ht="15.6" x14ac:dyDescent="0.3">
      <c r="B2" s="611" t="s">
        <v>6</v>
      </c>
      <c r="C2" s="611"/>
      <c r="D2" s="611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2" thickBot="1" x14ac:dyDescent="0.35">
      <c r="B3" s="614" t="s">
        <v>13</v>
      </c>
      <c r="C3" s="614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2" thickBot="1" x14ac:dyDescent="0.35">
      <c r="E4" s="9"/>
      <c r="F4" s="9"/>
      <c r="J4" s="612" t="s">
        <v>11</v>
      </c>
      <c r="K4" s="613"/>
      <c r="L4" s="613"/>
      <c r="M4" s="613"/>
      <c r="N4" s="613"/>
      <c r="O4" s="613"/>
      <c r="P4" s="613"/>
      <c r="Q4" s="613"/>
      <c r="R4" s="613"/>
      <c r="S4" s="613"/>
      <c r="T4" s="613"/>
      <c r="U4" s="613"/>
      <c r="V4" s="613"/>
      <c r="W4" s="613"/>
      <c r="X4" s="613"/>
      <c r="Y4" s="613"/>
      <c r="Z4" s="613"/>
      <c r="AA4" s="613"/>
      <c r="AB4" s="613"/>
      <c r="AC4" s="613"/>
      <c r="AD4" s="11"/>
      <c r="AE4" s="282"/>
      <c r="AF4" s="404"/>
      <c r="AG4" s="404"/>
      <c r="AH4" s="404"/>
      <c r="AI4" s="404"/>
      <c r="AJ4" s="12"/>
      <c r="AL4" s="591" t="s">
        <v>14</v>
      </c>
      <c r="AM4" s="592"/>
      <c r="AN4" s="592"/>
      <c r="AO4" s="592"/>
      <c r="AP4" s="592"/>
      <c r="AQ4" s="592"/>
      <c r="AR4" s="592"/>
      <c r="AS4" s="592"/>
      <c r="AT4" s="592"/>
      <c r="AU4" s="592"/>
      <c r="AV4" s="592"/>
      <c r="AW4" s="592"/>
      <c r="AX4" s="592"/>
      <c r="AY4" s="592"/>
      <c r="AZ4" s="592"/>
      <c r="BA4" s="592"/>
      <c r="BB4" s="592"/>
      <c r="BC4" s="592"/>
      <c r="BD4" s="592"/>
      <c r="BE4" s="592"/>
      <c r="BF4" s="592"/>
      <c r="BG4" s="592"/>
      <c r="BH4" s="592"/>
      <c r="BI4" s="592"/>
      <c r="BJ4" s="592"/>
      <c r="BK4" s="592"/>
      <c r="BL4" s="592"/>
      <c r="BM4" s="592"/>
      <c r="BN4" s="592"/>
      <c r="BO4" s="592"/>
      <c r="BP4" s="592"/>
      <c r="BQ4" s="592"/>
      <c r="BR4" s="592"/>
      <c r="BS4" s="592"/>
      <c r="BT4" s="592"/>
      <c r="BU4" s="593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3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3">
      <c r="D6" s="290" t="s">
        <v>7</v>
      </c>
      <c r="E6" s="291"/>
      <c r="F6" s="615" t="s">
        <v>12</v>
      </c>
      <c r="G6" s="615"/>
      <c r="H6" s="615"/>
      <c r="I6" s="615"/>
      <c r="J6" s="615"/>
      <c r="K6" s="615"/>
      <c r="L6" s="615"/>
      <c r="M6" s="292"/>
      <c r="N6" s="499"/>
      <c r="O6" s="292"/>
      <c r="P6" s="293"/>
      <c r="Q6" s="621" t="s">
        <v>111</v>
      </c>
      <c r="R6" s="615"/>
      <c r="S6" s="615"/>
      <c r="T6" s="615"/>
      <c r="U6" s="622"/>
      <c r="V6" s="3"/>
      <c r="W6" s="8" t="s">
        <v>7</v>
      </c>
      <c r="X6" s="30"/>
      <c r="Y6" s="616">
        <v>1.2500000000000001E-2</v>
      </c>
      <c r="Z6" s="616"/>
      <c r="AA6" s="616"/>
      <c r="AB6" s="616"/>
      <c r="AC6" s="616"/>
      <c r="AD6" s="616"/>
      <c r="AE6" s="616"/>
      <c r="AF6" s="616"/>
      <c r="AG6" s="616"/>
      <c r="AH6" s="616"/>
      <c r="AI6" s="616"/>
      <c r="AJ6" s="617"/>
      <c r="AK6" s="3"/>
      <c r="AL6" s="600" t="s">
        <v>25</v>
      </c>
      <c r="AM6" s="601"/>
      <c r="AN6" s="601"/>
      <c r="AO6" s="601"/>
      <c r="AP6" s="601"/>
      <c r="AQ6" s="601"/>
      <c r="AR6" s="601"/>
      <c r="AS6" s="601"/>
      <c r="AT6" s="601"/>
      <c r="AU6" s="601"/>
      <c r="AV6" s="601"/>
      <c r="AW6" s="601"/>
      <c r="AX6" s="601"/>
      <c r="AY6" s="602"/>
      <c r="AZ6" s="3"/>
      <c r="BA6" s="603" t="s">
        <v>7</v>
      </c>
      <c r="BB6" s="595"/>
      <c r="BC6" s="595"/>
      <c r="BD6" s="85"/>
      <c r="BE6" s="594" t="s">
        <v>24</v>
      </c>
      <c r="BF6" s="594"/>
      <c r="BG6" s="594"/>
      <c r="BH6" s="594"/>
      <c r="BI6" s="594"/>
      <c r="BJ6" s="594"/>
      <c r="BK6" s="594"/>
      <c r="BL6" s="594"/>
      <c r="BM6" s="594"/>
      <c r="BN6" s="594"/>
      <c r="BO6" s="594"/>
      <c r="BP6" s="594"/>
      <c r="BQ6" s="594"/>
      <c r="BR6" s="595"/>
      <c r="BS6" s="595"/>
      <c r="BT6" s="595"/>
      <c r="BU6" s="596"/>
      <c r="BV6" s="3"/>
    </row>
    <row r="7" spans="2:90" ht="16.2" x14ac:dyDescent="0.3">
      <c r="D7" s="597" t="s">
        <v>20</v>
      </c>
      <c r="E7" s="598"/>
      <c r="F7" s="598"/>
      <c r="G7" s="598"/>
      <c r="H7" s="598"/>
      <c r="I7" s="598"/>
      <c r="J7" s="598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8" t="s">
        <v>33</v>
      </c>
      <c r="X7" s="619"/>
      <c r="Y7" s="619"/>
      <c r="Z7" s="619"/>
      <c r="AA7" s="619"/>
      <c r="AB7" s="619"/>
      <c r="AC7" s="619"/>
      <c r="AD7" s="619"/>
      <c r="AE7" s="619"/>
      <c r="AF7" s="619"/>
      <c r="AG7" s="619"/>
      <c r="AH7" s="619"/>
      <c r="AI7" s="619"/>
      <c r="AJ7" s="620"/>
      <c r="AK7" s="3"/>
      <c r="AL7" s="597" t="s">
        <v>68</v>
      </c>
      <c r="AM7" s="598"/>
      <c r="AN7" s="598"/>
      <c r="AO7" s="598"/>
      <c r="AP7" s="598"/>
      <c r="AQ7" s="598"/>
      <c r="AR7" s="598"/>
      <c r="AS7" s="598"/>
      <c r="AT7" s="598"/>
      <c r="AU7" s="598"/>
      <c r="AV7" s="598"/>
      <c r="AW7" s="598"/>
      <c r="AX7" s="598"/>
      <c r="AY7" s="599"/>
      <c r="BA7" s="597" t="s">
        <v>23</v>
      </c>
      <c r="BB7" s="598"/>
      <c r="BC7" s="598"/>
      <c r="BD7" s="598"/>
      <c r="BE7" s="598"/>
      <c r="BF7" s="598"/>
      <c r="BG7" s="598"/>
      <c r="BH7" s="598"/>
      <c r="BI7" s="598"/>
      <c r="BJ7" s="598"/>
      <c r="BK7" s="598"/>
      <c r="BL7" s="598"/>
      <c r="BM7" s="598"/>
      <c r="BN7" s="598"/>
      <c r="BO7" s="598"/>
      <c r="BP7" s="598"/>
      <c r="BQ7" s="598"/>
      <c r="BR7" s="598"/>
      <c r="BS7" s="598"/>
      <c r="BT7" s="598"/>
      <c r="BU7" s="599"/>
      <c r="BW7" s="161" t="s">
        <v>18</v>
      </c>
    </row>
    <row r="8" spans="2:90" x14ac:dyDescent="0.3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89" t="s">
        <v>1</v>
      </c>
      <c r="BB8" s="590"/>
      <c r="BC8" s="590"/>
      <c r="BD8" s="63"/>
      <c r="BE8" s="590" t="s">
        <v>22</v>
      </c>
      <c r="BF8" s="590"/>
      <c r="BG8" s="590"/>
      <c r="BH8" s="590"/>
      <c r="BI8" s="604"/>
      <c r="BJ8" s="605" t="s">
        <v>111</v>
      </c>
      <c r="BK8" s="606"/>
      <c r="BL8" s="606"/>
      <c r="BM8" s="607"/>
      <c r="BN8" s="589" t="s">
        <v>22</v>
      </c>
      <c r="BO8" s="590"/>
      <c r="BP8" s="590"/>
      <c r="BQ8" s="63"/>
      <c r="BR8" s="93"/>
      <c r="BS8" s="421"/>
      <c r="BT8" s="94"/>
      <c r="BU8" s="168"/>
    </row>
    <row r="9" spans="2:90" x14ac:dyDescent="0.3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3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3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3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3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3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3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3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3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3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3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3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3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3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3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3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3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3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3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3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3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3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3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3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3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3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3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3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3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3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3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3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3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3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3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3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3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3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3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3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3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3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3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3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3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3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3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3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3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3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3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3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3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3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3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3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3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3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3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3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3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3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3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3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3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3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3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3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3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3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3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3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3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3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3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3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3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3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3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3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3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3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3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3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3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3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3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3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3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3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3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3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3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3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3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3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3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3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3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3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3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3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3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3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3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3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3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3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3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3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3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3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3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3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3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3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3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3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3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3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3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3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3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SUM(D102:D828)</f>
        <v>72458009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3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3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3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3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3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3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3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SUM(D109:D835)</f>
        <v>72244836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3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3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3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3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3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3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3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SUM(D116:D842)</f>
        <v>72696511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3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3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3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3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3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3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3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SUM(D123:D852)</f>
        <v>403301641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3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SUM(D124:D853)</f>
        <v>403239922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3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SUM(D125:D854)</f>
        <v>403181573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3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SUM(D126:D855)</f>
        <v>403116085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3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SUM(D127:D856)</f>
        <v>403050037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3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SUM(D128:D857)</f>
        <v>402978042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3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SUM(D129:D858)</f>
        <v>479904654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3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SUM(D130:D859)</f>
        <v>479829667.23262841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3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SUM(D131:D860)</f>
        <v>479766408.23262841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3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SUM(D132:D861)</f>
        <v>810701129.23262835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3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SUM(D133:D862)</f>
        <v>854992250.23262835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3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SUM(D134:D863)</f>
        <v>854924771.30462837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3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SUM(D135:D864)</f>
        <v>854852804.30462837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3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SUM(D136:D865)</f>
        <v>854783361.34662843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3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SUM(D137:D866)</f>
        <v>855706327.34662843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3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SUM(D138:D867)</f>
        <v>855638914.34662843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3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SUM(D139:D868)</f>
        <v>855582784.34662843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3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SUM(D140:D869)</f>
        <v>855521213.34662843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3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SUM(D141:D870)</f>
        <v>855456484.34662843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3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SUM(D142:D871)</f>
        <v>855389563.34662843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3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SUM(D143:D872)</f>
        <v>855320994.34662843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3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SUM(D144:D873)</f>
        <v>855249911.34662843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3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SUM(D145:D874)</f>
        <v>855191370.34662843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3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SUM(D146:D875)</f>
        <v>855142332.34662843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3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SUM(D147:D876)</f>
        <v>855093686.34662843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3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SUM(D148:D877)</f>
        <v>855039122.34662843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3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SUM(D149:D878)</f>
        <v>854983974.34662843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3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SUM(D150:D879)</f>
        <v>854925264.34662843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3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SUM(D151:D880)</f>
        <v>854862018.34662843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3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SUM(D152:D881)</f>
        <v>854807819.34662843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3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SUM(D153:D882)</f>
        <v>854759970.34662843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3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SUM(D154:D883)</f>
        <v>854710170.34662843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3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SUM(D155:D884)</f>
        <v>854655651.34662843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3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SUM(D156:D885)</f>
        <v>854601306.34662843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3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SUM(D157:D886)</f>
        <v>854545942.34662843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3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SUM(D158:D887)</f>
        <v>854485342.34662843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3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SUM(D159:D888)</f>
        <v>854431819.34662843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3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SUM(D160:D889)</f>
        <v>854394976.34662843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3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SUM(D161:D890)</f>
        <v>854354364.34662843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3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SUM(D162:D891)</f>
        <v>854310365.34662843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3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SUM(D163:D892)</f>
        <v>854265392.34662843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3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SUM(D164:D893)</f>
        <v>854220035.34662843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3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SUM(D165:D894)</f>
        <v>854169554.34662843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3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SUM(D166:D895)</f>
        <v>854125725.34662843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3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SUM(D167:D896)</f>
        <v>854093007.34662843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3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SUM(D168:D897)</f>
        <v>854051523.34662843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3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SUM(D169:D898)</f>
        <v>854011425.34662843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3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SUM(D170:D899)</f>
        <v>853966788.34662843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3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SUM(D171:D900)</f>
        <v>853920782.34662843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3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SUM(D172:D901)</f>
        <v>853871181.34662843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3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SUM(D173:D902)</f>
        <v>853828521.34662843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3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SUM(D174:D903)</f>
        <v>853794540.34662843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3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SUM(D175:D904)</f>
        <v>853755980.34662843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3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SUM(D176:D905)</f>
        <v>853714001.34662843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3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SUM(D177:D906)</f>
        <v>853672790.34662843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3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SUM(D178:D907)</f>
        <v>853627326.34662843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3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SUM(D179:D908)</f>
        <v>853574477.34662843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3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SUM(D180:D909)</f>
        <v>853532385.34662843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3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SUM(D181:D910)</f>
        <v>853501275.34662843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3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SUM(D182:D914)</f>
        <v>853475855.34662843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3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SUM(D183:D915)</f>
        <v>853447416.34662843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3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SUM(D184:D916)</f>
        <v>853412173.34662843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3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SUM(D185:D917)</f>
        <v>887087648.06091416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3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SUM(D186:D918)</f>
        <v>937898190.91805696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3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SUM(D187:D919)</f>
        <v>1006430337.4894855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3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SUM(D188:D921)</f>
        <v>1006398480.4894855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3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SUM(D189:D922)</f>
        <v>1183945684.060914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3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SUM(D190:D926)</f>
        <v>1183909237.060914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3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SUM(D191:D927)</f>
        <v>1183869083.060914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3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SUM(D192:D928)</f>
        <v>1183822788.060914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3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SUM(D193:D929)</f>
        <v>1183771443.060914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3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SUM(D194:D930)</f>
        <v>1183727830.060914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3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SUM(D195:D931)</f>
        <v>1183694444.060914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3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SUM(D196:D937)</f>
        <v>1183657640.060914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3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SUM(D197:D938)</f>
        <v>1183621944.060914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3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SUM(D198:D939)</f>
        <v>1183580328.060914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3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SUM(D199:D940)</f>
        <v>1183534973.060914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3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SUM(D200:D942)</f>
        <v>1183481344.060914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3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SUM(D201:D944)</f>
        <v>1183438138.060914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3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SUM(D202:D945)</f>
        <v>1183404356.060914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3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SUM(D203:D946)</f>
        <v>1183366938.060914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3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SUM(D204:D947)</f>
        <v>1183322711.060914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3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SUM(D205:D948)</f>
        <v>1183281782.060914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3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SUM(D206:D949)</f>
        <v>1183234393.060914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3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SUM(D207:D950)</f>
        <v>1183182990.060914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3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SUM(D208:D951)</f>
        <v>1183134065.060914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3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SUM(D209:D952)</f>
        <v>1183099999.060914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3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SUM(D210:D953)</f>
        <v>1183062282.060914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3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SUM(D211:D954)</f>
        <v>1183017614.060914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3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SUM(D212:D955)</f>
        <v>1182968256.060914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3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SUM(D213:D956)</f>
        <v>1182910938.060914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3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SUM(D214:D957)</f>
        <v>1182849955.060914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3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SUM(D215:D958)</f>
        <v>1182795720.060914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3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SUM(D216:D959)</f>
        <v>1182753785.060914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3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SUM(D217:D960)</f>
        <v>1182707994.060914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3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SUM(D218:D961)</f>
        <v>1182656460.060914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3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SUM(D219:D962)</f>
        <v>1182596767.060914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3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SUM(D220:D963)</f>
        <v>1182530638.060914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3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SUM(D221:D964)</f>
        <v>1182458951.060914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3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SUM(D222:D965)</f>
        <v>1182404719.060914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3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SUM(D223:D966)</f>
        <v>1182359778.060914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3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SUM(D224:D967)</f>
        <v>1182302451.060914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3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SUM(D225:D968)</f>
        <v>1182240379.060914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3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SUM(D226:D969)</f>
        <v>1182176716.060914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3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SUM(D227:D970)</f>
        <v>1182102415.060914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3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SUM(D228:D971)</f>
        <v>1182021001.060914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3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SUM(D229:D972)</f>
        <v>1181941552.060914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3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SUM(D230:D973)</f>
        <v>1181880663.060914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3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SUM(D231:D974)</f>
        <v>1181810822.060914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3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SUM(D232:D975)</f>
        <v>1181735750.060914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3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SUM(D233:D976)</f>
        <v>1181654169.060914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3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SUM(D234:D977)</f>
        <v>1181562639.060914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3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SUM(D235:D978)</f>
        <v>1181461178.060914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3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SUM(D236:D979)</f>
        <v>1181374885.060914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3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SUM(D237:D980)</f>
        <v>1181303564.060914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3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SUM(D238:D981)</f>
        <v>1181214659.060914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3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SUM(D239:D982)</f>
        <v>1181120192.060914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3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SUM(D240:D983)</f>
        <v>1181011803.060914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3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SUM(D241:D984)</f>
        <v>1180893484.060914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3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SUM(D242:D985)</f>
        <v>1180760943.060914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3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SUM(D243:D986)</f>
        <v>1180636553.060914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3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SUM(D244:D987)</f>
        <v>1180533827.060914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3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SUM(D245:D988)</f>
        <v>1180408138.060914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3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SUM(D246:D989)</f>
        <v>1180272485.060914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3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SUM(D247:D990)</f>
        <v>1180129579.060914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3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SUM(D248:D991)</f>
        <v>1179968038.060914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3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SUM(D249:D992)</f>
        <v>1179784511.060914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3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SUM(D250:D993)</f>
        <v>1179627258.060914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3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SUM(D251:D994)</f>
        <v>1179489009.060914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3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SUM(D252:D995)</f>
        <v>1179326860.060914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3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SUM(D253:D996)</f>
        <v>1179169599.060914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3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SUM(D254:D997)</f>
        <v>1178995831.060914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3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SUM(D255:D998)</f>
        <v>1178803645.060914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3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SUM(D256:D999)</f>
        <v>1178599466.060914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3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SUM(D257:D1000)</f>
        <v>1178426627.060914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3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SUM(D258:D1001)</f>
        <v>1178290000.060914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3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SUM(D259:D1002)</f>
        <v>1178117700.060914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3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SUM(D260:D1003)</f>
        <v>1177940618.060914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3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SUM(D261:D1004)</f>
        <v>1177759715.060914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3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SUM(D262:D1005)</f>
        <v>1177651652.060914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3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SUM(D263:D1006)</f>
        <v>1177487640.060914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3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SUM(D264:D1007)</f>
        <v>1177344267.060914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3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SUM(D265:D1008)</f>
        <v>1177206079.060914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3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SUM(D266:D1009)</f>
        <v>1177044511.060914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3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SUM(D267:D1010)</f>
        <v>1176862235.060914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3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SUM(D268:D1011)</f>
        <v>1176658498.060914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3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SUM(D269:D1012)</f>
        <v>1176439922.060914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3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SUM(D270:D1013)</f>
        <v>1176204650.060914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3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SUM(D271:D1014)</f>
        <v>1175992167.060914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3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SUM(D272:D1015)</f>
        <v>1175809388.060914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3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SUM(D273:D1016)</f>
        <v>1175609303.060914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3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SUM(D274:D1017)</f>
        <v>1175399547.060914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3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SUM(D275:D1018)</f>
        <v>1175172594.060914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3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SUM(D276:D1019)</f>
        <v>1174945280.060914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3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SUM(D277:D1020)</f>
        <v>1174698519.060914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3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SUM(D278:D1021)</f>
        <v>1174478221.060914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3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SUM(D279:D1022)</f>
        <v>1174290320.060914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3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SUM(D280:D1023)</f>
        <v>1174090588.060914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3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SUM(D281:D1024)</f>
        <v>1173890553.060914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3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SUM(D282:D1025)</f>
        <v>1173640380.060914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3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SUM(D283:D1026)</f>
        <v>1173402508.060914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3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SUM(D284:D1027)</f>
        <v>1173147828.060914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3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SUM(D285:D1028)</f>
        <v>1172958178.060914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3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SUM(D286:D1029)</f>
        <v>1172769898.060914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3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SUM(D287:D1030)</f>
        <v>1172569789.060914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3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SUM(D288:D1031)</f>
        <v>1172370709.060914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3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SUM(D289:D1032)</f>
        <v>1172138367.060914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3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SUM(D290:D1033)</f>
        <v>1171945337.060914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3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SUM(D291:D1034)</f>
        <v>1171846497.060914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3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SUM(D292:D1035)</f>
        <v>1171685893.060914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3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SUM(D293:D1036)</f>
        <v>1171558153.060914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3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SUM(D294:D1037)</f>
        <v>1171371762.060914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3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SUM(D295:D1038)</f>
        <v>1171172140.060914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3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SUM(D296:D1039)</f>
        <v>1170937365.060914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3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SUM(D297:D1040)</f>
        <v>1170708952.060914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3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SUM(D298:D1041)</f>
        <v>1170542908.060914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3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SUM(D299:D1042)</f>
        <v>1170310681.060914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3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SUM(D300:D1043)</f>
        <v>1170116344.060914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3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SUM(D301:D1044)</f>
        <v>1169926182.060914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3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SUM(D302:D1045)</f>
        <v>1169691471.060914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3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SUM(D303:D1046)</f>
        <v>1169430498.060914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3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SUM(D304:D1047)</f>
        <v>1169156308.060914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3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SUM(D305:D1048)</f>
        <v>1168849859.060914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3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SUM(D306:D1049)</f>
        <v>1168600165.060914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3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SUM(D307:D1050)</f>
        <v>1168379338.060914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3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SUM(D308:D1051)</f>
        <v>1168164655.060914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3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SUM(D309:D1052)</f>
        <v>1167941027.060914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3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SUM(D310:D1053)</f>
        <v>1167702954.060914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3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SUM(D311:D1054)</f>
        <v>1167468535.060914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3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SUM(D312:D1055)</f>
        <v>1167219729.060914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3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SUM(D313:D1056)</f>
        <v>1167016962.060914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3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SUM(D314:D1057)</f>
        <v>1166842402.060914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3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SUM(D315:D1058)</f>
        <v>1166693074.060914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3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SUM(D316:D1059)</f>
        <v>1166518696.060914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3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SUM(D317:D1060)</f>
        <v>1166328615.060914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3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SUM(D318:D1061)</f>
        <v>1166134857.060914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3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SUM(D319:D1062)</f>
        <v>1165942792.060914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3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SUM(D320:D1063)</f>
        <v>1165769725.060914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3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SUM(D321:D1064)</f>
        <v>1165634543.060914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3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SUM(D322:D1065)</f>
        <v>1165482299.060914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3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SUM(D323:D1066)</f>
        <v>1165330572.060914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3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SUM(D324:D1067)</f>
        <v>1165170541.060914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3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SUM(D325:D1068)</f>
        <v>1165007908.060914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3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SUM(D326:D1069)</f>
        <v>1164838875.060914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3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SUM(D327:D1070)</f>
        <v>1164698143.060914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3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SUM(D328:D1071)</f>
        <v>1164590327.060914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3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SUM(D329:D1072)</f>
        <v>1164463875.060914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3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SUM(D330:D1073)</f>
        <v>1164347648.060914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3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SUM(D331:D1074)</f>
        <v>1164234189.060914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3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SUM(D332:D1075)</f>
        <v>1164112452.060914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3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SUM(D333:D1076)</f>
        <v>1163986327.060914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3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SUM(D334:D1077)</f>
        <v>1163880344.060914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3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SUM(D335:D1078)</f>
        <v>1163789088.060914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3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SUM(D336:D1079)</f>
        <v>1163698742.060914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3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SUM(D337:D1080)</f>
        <v>1163603200.060914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3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SUM(D338:D1081)</f>
        <v>1163506394.060914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3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SUM(D339:D1082)</f>
        <v>1163402150.060914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3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SUM(D340:D1083)</f>
        <v>1163301862.060914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3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SUM(D341:D1084)</f>
        <v>1163215378.060914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3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SUM(D342:D1085)</f>
        <v>1163151081.060914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3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SUM(D343:D1086)</f>
        <v>1163098296.060914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3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SUM(D344:D1087)</f>
        <v>1163034898.060914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3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SUM(D345:D1088)</f>
        <v>1162963258.060914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3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SUM(D346:D1089)</f>
        <v>1162894334.060914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3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SUM(D347:D1090)</f>
        <v>1162808795.060914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3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SUM(D348:D1091)</f>
        <v>1162739178.060914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3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SUM(D349:D1092)</f>
        <v>1162681953.060914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3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SUM(D350:D1093)</f>
        <v>1162610899.060914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3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SUM(D351:D1094)</f>
        <v>1162537195.060914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3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SUM(D352:D1095)</f>
        <v>1162461896.060914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3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SUM(D353:D1096)</f>
        <v>1162384519.060914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3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SUM(D354:D1097)</f>
        <v>1162303894.060914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3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SUM(D355:D1098)</f>
        <v>1162239574.060914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3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SUM(D356:D1099)</f>
        <v>1162190162.060914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3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SUM(D357:D1100)</f>
        <v>1162134981.060914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3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SUM(D358:D1101)</f>
        <v>1162078091.060914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3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SUM(D359:D1102)</f>
        <v>1162010866.060914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3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SUM(D360:D1103)</f>
        <v>1161942545.060914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3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SUM(D361:D1104)</f>
        <v>1161873305.060914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3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SUM(D362:D1105)</f>
        <v>1161815077.060914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3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SUM(D363:D1106)</f>
        <v>1161773110.060914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3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SUM(D364:D1107)</f>
        <v>1161727742.060914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3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SUM(D365:D1108)</f>
        <v>1161672059.060914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3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SUM(D366:D1109)</f>
        <v>1161610699.060914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3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SUM(D367:D1110)</f>
        <v>1161547926.060914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3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SUM(D368:D1111)</f>
        <v>1161481141.060914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3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SUM(D369:D1112)</f>
        <v>1161431423.060914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3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SUM(D370:D1113)</f>
        <v>1161394527.060914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3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SUM(D371:D1114)</f>
        <v>1161347760.060914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3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SUM(D372:D1115)</f>
        <v>1161294529.060914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3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SUM(D373:D1116)</f>
        <v>1161231034.060914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3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SUM(D374:D1117)</f>
        <v>1161168405.060914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3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SUM(D375:D1118)</f>
        <v>1161101992.060914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3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SUM(D376:D1119)</f>
        <v>1161046084.060914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3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SUM(D377:D1120)</f>
        <v>1161006579.060914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3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SUM(D378:D1121)</f>
        <v>1160960831.060914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3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SUM(D379:D1122)</f>
        <v>1160902126.060914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3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SUM(D380:D1123)</f>
        <v>1160835588.060914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3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SUM(D381:D1124)</f>
        <v>1160768542.060914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3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SUM(D382:D1125)</f>
        <v>1160691566.060914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3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SUM(D383:D1126)</f>
        <v>1160627907.060914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3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SUM(D384:D1127)</f>
        <v>1160583811.060914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3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SUM(D385:D1128)</f>
        <v>1160523613.060914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3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SUM(D386:D1129)</f>
        <v>1160461154.060914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3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SUM(D387:D1130)</f>
        <v>1160392398.060914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3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SUM(D388:D1131)</f>
        <v>1160348147.060914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3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SUM(D389:D1132)</f>
        <v>1160278123.060914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3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SUM(D390:D1133)</f>
        <v>1160211969.060914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3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SUM(D391:D1134)</f>
        <v>1160174986.060914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3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SUM(D392:D1135)</f>
        <v>1160117342.060914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3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SUM(D393:D1136)</f>
        <v>1160055059.060914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3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SUM(D394:D1137)</f>
        <v>1159979876.060914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3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SUM(D395:D1138)</f>
        <v>1159899715.060914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3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SUM(D396:D1139)</f>
        <v>1159814347.060914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3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SUM(D397:D1140)</f>
        <v>1159747567.060914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3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SUM(D398:D1141)</f>
        <v>1159699693.060914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3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SUM(D399:D1142)</f>
        <v>1159643171.060914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3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SUM(D400:D1143)</f>
        <v>1159565451.060914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3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SUM(D401:D1144)</f>
        <v>1159487012.060914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3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SUM(D402:D1145)</f>
        <v>1159412533.060914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3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SUM(D403:D1146)</f>
        <v>1159330760.060914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3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SUM(D404:D1147)</f>
        <v>1159267179.060914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3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SUM(D405:D1148)</f>
        <v>1159223998.060914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3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SUM(D406:D1149)</f>
        <v>1159172348.060914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3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SUM(D407:D1150)</f>
        <v>1159112031.060914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3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SUM(D408:D1151)</f>
        <v>1159046974.060914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3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SUM(D409:D1152)</f>
        <v>1158979904.060914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3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SUM(D410:D1153)</f>
        <v>1158913389.060914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3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SUM(D411:D1154)</f>
        <v>1158860109.060914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3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SUM(D412:D1155)</f>
        <v>1158825373.060914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3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SUM(D413:D1156)</f>
        <v>1158777917.060914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3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SUM(D414:D1157)</f>
        <v>1158725871.060914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3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SUM(D415:D1158)</f>
        <v>1158669267.060914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3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SUM(D416:D1159)</f>
        <v>1158609998.060914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3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SUM(D417:D1160)</f>
        <v>1158550092.060914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3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SUM(D418:D1161)</f>
        <v>1158508058.060914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3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SUM(D419:D1162)</f>
        <v>1158477357.060914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3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SUM(D420:D1163)</f>
        <v>1158436903.060914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3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SUM(D421:D1164)</f>
        <v>1158394549.060914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3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SUM(D422:D1165)</f>
        <v>1158348420.060914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3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SUM(D423:D1166)</f>
        <v>1158300601.060914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3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SUM(D424:D1167)</f>
        <v>1158251110.060914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3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SUM(D425:D1168)</f>
        <v>1158215355.060914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3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SUM(D426:D1169)</f>
        <v>1158193155.060914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3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SUM(D427:D1170)</f>
        <v>1158163003.060914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3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SUM(D428:D1171)</f>
        <v>1158128099.060914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3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SUM(D429:D1172)</f>
        <v>1158092283.060914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3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SUM(D430:D1173)</f>
        <v>1158052458.060914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3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SUM(D431:D1174)</f>
        <v>1158013363.060914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3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SUM(D432:D1175)</f>
        <v>1157987721.060914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3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SUM(D433:D1176)</f>
        <v>1157969887.060914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3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SUM(D434:D1177)</f>
        <v>1157944857.060914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3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SUM(D435:D1178)</f>
        <v>1157917351.060914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3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SUM(D436:D1179)</f>
        <v>1157888810.060914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3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SUM(D437:D1180)</f>
        <v>1157858596.060914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3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SUM(D438:D1181)</f>
        <v>1157829582.060914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3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SUM(D439:D1182)</f>
        <v>1157809943.060914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3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SUM(D440:D1183)</f>
        <v>1157796402.060914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3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SUM(D441:D1184)</f>
        <v>1157776036.060914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3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SUM(D442:D1185)</f>
        <v>1157753298.060914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3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SUM(D443:D1186)</f>
        <v>1157729798.060914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3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SUM(D444:D1187)</f>
        <v>1157705405.060914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3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SUM(D445:D1188)</f>
        <v>1157682592.060914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3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SUM(D446:D1189)</f>
        <v>1157669931.060914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3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SUM(D447:D1190)</f>
        <v>1157662181.060914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3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SUM(D448:D1191)</f>
        <v>1157656946.060914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3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SUM(D449:D1192)</f>
        <v>1157643970.060914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3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SUM(D450:D1193)</f>
        <v>1157626996.060914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3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SUM(D451:D1194)</f>
        <v>1157609175.060914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3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SUM(D452:D1195)</f>
        <v>1157592250.060914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3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SUM(D453:D1196)</f>
        <v>1157580647.060914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3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SUM(D454:D1197)</f>
        <v>1157574239.060914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3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SUM(D455:D1198)</f>
        <v>1157561956.060914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3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SUM(D456:D1199)</f>
        <v>1157548414.060914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3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SUM(D457:D1200)</f>
        <v>1157534213.060914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3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SUM(D458:D1201)</f>
        <v>1157517449.060914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3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SUM(D459:D1202)</f>
        <v>1157501304.060914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3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SUM(D460:D1203)</f>
        <v>1157491877.060914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3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SUM(D461:D1204)</f>
        <v>1157486592.060914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3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SUM(D462:D1205)</f>
        <v>1157475071.060914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3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SUM(D463:D1206)</f>
        <v>1157462491.060914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3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SUM(D464:D1207)</f>
        <v>1157448428.060914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3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SUM(D465:D1208)</f>
        <v>1157434695.060914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3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SUM(D466:D1209)</f>
        <v>1157421306.060914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3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SUM(D467:D1210)</f>
        <v>1157413524.060914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3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SUM(D468:D1211)</f>
        <v>1157409102.060914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3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SUM(D469:D1212)</f>
        <v>1157399347.060914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3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SUM(D470:D1213)</f>
        <v>1157386473.060914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3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SUM(D471:D1214)</f>
        <v>1157373108.060914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3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SUM(D472:D1215)</f>
        <v>1157357648.060914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3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SUM(D473:D1216)</f>
        <v>1157342111.060914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3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SUM(D474:D1217)</f>
        <v>1157335525.060914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3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SUM(D475:D1218)</f>
        <v>1157328219.060914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3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SUM(D476:D1219)</f>
        <v>1157316237.060914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3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SUM(D477:D1220)</f>
        <v>1157304810.060914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3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SUM(D478:D1221)</f>
        <v>1157290613.060914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3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SUM(D479:D1222)</f>
        <v>1157273664.060914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3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SUM(D480:D1223)</f>
        <v>1157255265.060914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3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SUM(D481:D1224)</f>
        <v>1157247287.060914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3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SUM(D482:D1225)</f>
        <v>1157241538.060914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3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SUM(D483:D1226)</f>
        <v>1157236406.060914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3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SUM(D484:D1227)</f>
        <v>1157224794.060914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3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SUM(D485:D1228)</f>
        <v>1157207982.060914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3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SUM(D486:D1229)</f>
        <v>1157188635.060914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3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SUM(D487:D1230)</f>
        <v>1157161398.060914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3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SUM(D488:D1231)</f>
        <v>1157146863.060914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3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SUM(D489:D1232)</f>
        <v>1157140221.060914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3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SUM(D490:D1233)</f>
        <v>1157120225.060914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3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SUM(D491:D1234)</f>
        <v>1157080471.060914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3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SUM(D492:D1235)</f>
        <v>1157045024.060914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3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SUM(D493:D1236)</f>
        <v>1157008350.060914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3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SUM(D494:D1237)</f>
        <v>1156967821.060914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3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SUM(D495:D1238)</f>
        <v>1156943740.060914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3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SUM(D496:D1239)</f>
        <v>1156921462.060914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3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SUM(D497:D1240)</f>
        <v>1156888886.060914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3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SUM(D498:D1241)</f>
        <v>1156844654.060914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3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SUM(D499:D1242)</f>
        <v>1156788129.060914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3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SUM(D500:D1243)</f>
        <v>1156726478.060914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3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SUM(D501:D1244)</f>
        <v>1156658993.060914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3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SUM(D502:D1245)</f>
        <v>1156622214.060914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3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SUM(D503:D1246)</f>
        <v>1156608396.060914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3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SUM(D504:D1247)</f>
        <v>1156572580.060914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3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SUM(D505:D1248)</f>
        <v>1156510999.060914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3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SUM(D506:D1249)</f>
        <v>1156426465.060914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3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SUM(D507:D1250)</f>
        <v>1156341952.060914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3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SUM(D508:D1251)</f>
        <v>1156240854.060914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3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SUM(D509:D1252)</f>
        <v>1156188956.060914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3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SUM(D510:D1253)</f>
        <v>1156167188.060914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3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SUM(D511:D1254)</f>
        <v>1156110819.060914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3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SUM(D512:D1255)</f>
        <v>1156006061.060914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3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SUM(D513:D1256)</f>
        <v>1155893782.060914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3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SUM(D514:D1257)</f>
        <v>1155772837.060914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3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SUM(D515:D1258)</f>
        <v>1155642131.060914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3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SUM(D516:D1259)</f>
        <v>1155573181.060914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3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SUM(D517:D1260)</f>
        <v>1155548791.060914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3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SUM(D518:D1261)</f>
        <v>1155446416.060914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3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SUM(D519:D1262)</f>
        <v>1155345162.060914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3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SUM(D520:D1263)</f>
        <v>1155200527.060914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3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SUM(D521:D1264)</f>
        <v>1155056990.060914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3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SUM(D522:D1265)</f>
        <v>1154901693.060914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3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SUM(D523:D1266)</f>
        <v>1154830558.060914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3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SUM(D524:D1267)</f>
        <v>1154799675.060914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3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SUM(D525:D1268)</f>
        <v>1154695978.060914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3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SUM(D526:D1269)</f>
        <v>1154551684.060914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3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SUM(D527:D1270)</f>
        <v>1154393557.060914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3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SUM(D528:D1271)</f>
        <v>1154238640.060914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3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SUM(D529:D1272)</f>
        <v>1154087532.060914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3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SUM(D530:D1273)</f>
        <v>1153942449.060914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3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SUM(D531:D1274)</f>
        <v>1153843266.060914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3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SUM(D532:D1275)</f>
        <v>1153732132.060914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3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SUM(D533:D1276)</f>
        <v>1153584513.060914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3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SUM(D534:D1277)</f>
        <v>1153412776.060914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3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SUM(D535:D1278)</f>
        <v>1153235570.060914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3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SUM(D536:D1279)</f>
        <v>1153045200.060914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3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SUM(D537:D1280)</f>
        <v>1152972415.060914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3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SUM(D538:D1281)</f>
        <v>1152935153.060914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3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SUM(D539:D1282)</f>
        <v>1152815511.060914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3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SUM(D540:D1283)</f>
        <v>1152656845.060914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3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SUM(D541:D1284)</f>
        <v>1152472425.060914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3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SUM(D542:D1285)</f>
        <v>1152294857.060914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3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SUM(D543:D1286)</f>
        <v>1152112264.060914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3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SUM(D544:D1287)</f>
        <v>1152053582.060914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3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SUM(D545:D1288)</f>
        <v>1152017996.060914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3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SUM(D546:D1289)</f>
        <v>1151978352.060914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3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SUM(D547:D1290)</f>
        <v>1151862576.060914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3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SUM(D548:D1291)</f>
        <v>1151704817.060914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3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SUM(D549:D1292)</f>
        <v>1151544069.060914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3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SUM(D550:D1293)</f>
        <v>1151372944.060914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3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SUM(D551:D1294)</f>
        <v>1151300856.060914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3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3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3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3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3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3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3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3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3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3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3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3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3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3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3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3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3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3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3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3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3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3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3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3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3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3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3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3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3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3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3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3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3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3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3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3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3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3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3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3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3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3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3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3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3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3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3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3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3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3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3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3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3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3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3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3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3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3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3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3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3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3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3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3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3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3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3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3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3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3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24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3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3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3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3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3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3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3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3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3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3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3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3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3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3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3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3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3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3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3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3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3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3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3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3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3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3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3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3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3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3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3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3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3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3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3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3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3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3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3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3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3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3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3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3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3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3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3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3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3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3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3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3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3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3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3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3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3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3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3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3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3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3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3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3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3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3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3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3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3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3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3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3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3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3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3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3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24" si="1544">+BW725+1</f>
        <v>717</v>
      </c>
      <c r="BZ726" s="1"/>
      <c r="CA726" s="61"/>
    </row>
    <row r="727" spans="2:79" x14ac:dyDescent="0.3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3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3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3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3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3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3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3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3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3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3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3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3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3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3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3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3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3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3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3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3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3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3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3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3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3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3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3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3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3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3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3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3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3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3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3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3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3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3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3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3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3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3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3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3">
      <c r="B771" s="158">
        <f t="shared" ref="B771:B827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3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3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3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3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3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3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3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3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3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3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3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3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3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3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3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3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3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3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3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3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3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3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3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3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3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3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3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3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3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3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3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3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3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3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3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3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3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3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3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3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3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3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3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3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/>
      <c r="BZ815" s="1"/>
      <c r="CA815" s="61"/>
    </row>
    <row r="816" spans="2:79" x14ac:dyDescent="0.3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85" x14ac:dyDescent="0.3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85" x14ac:dyDescent="0.3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85" x14ac:dyDescent="0.3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85" x14ac:dyDescent="0.3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85" x14ac:dyDescent="0.3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85" x14ac:dyDescent="0.3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85" x14ac:dyDescent="0.3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85" x14ac:dyDescent="0.3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85" x14ac:dyDescent="0.3">
      <c r="B825" s="158">
        <f t="shared" si="2425"/>
        <v>44725</v>
      </c>
      <c r="C825" s="61"/>
      <c r="D825" s="17"/>
      <c r="E825" s="16"/>
      <c r="F825" s="16"/>
      <c r="G825" s="16"/>
      <c r="H825" s="16"/>
      <c r="I825" s="16"/>
      <c r="J825" s="436"/>
      <c r="K825" s="16"/>
      <c r="L825" s="16"/>
      <c r="M825" s="16"/>
      <c r="N825" s="16"/>
      <c r="O825" s="16"/>
      <c r="P825" s="41"/>
      <c r="Q825" s="17"/>
      <c r="R825" s="16"/>
      <c r="S825" s="60"/>
      <c r="T825" s="16"/>
      <c r="U825" s="41"/>
      <c r="V825" s="10"/>
      <c r="W825" s="34"/>
      <c r="X825" s="33"/>
      <c r="Y825" s="33"/>
      <c r="Z825" s="33"/>
      <c r="AA825" s="33"/>
      <c r="AB825" s="33"/>
      <c r="AC825" s="46"/>
      <c r="AD825" s="33"/>
      <c r="AE825" s="33"/>
      <c r="AF825" s="50"/>
      <c r="AG825" s="33"/>
      <c r="AH825" s="33"/>
      <c r="AI825" s="213"/>
      <c r="AJ825" s="50"/>
      <c r="AL825" s="23"/>
      <c r="AM825" s="24"/>
      <c r="AN825" s="24"/>
      <c r="AO825" s="24"/>
      <c r="AP825" s="24"/>
      <c r="AQ825" s="24"/>
      <c r="AR825" s="461"/>
      <c r="AS825" s="25"/>
      <c r="AT825" s="25"/>
      <c r="AU825" s="24"/>
      <c r="AV825" s="298"/>
      <c r="AW825" s="298"/>
      <c r="AX825" s="24"/>
      <c r="AY825" s="308"/>
      <c r="BA825" s="65"/>
      <c r="BB825" s="66"/>
      <c r="BC825" s="66"/>
      <c r="BD825" s="66"/>
      <c r="BE825" s="66"/>
      <c r="BF825" s="66"/>
      <c r="BG825" s="144"/>
      <c r="BH825" s="66"/>
      <c r="BI825" s="170"/>
      <c r="BJ825" s="66"/>
      <c r="BK825" s="66"/>
      <c r="BL825" s="66"/>
      <c r="BM825" s="144"/>
      <c r="BN825" s="65"/>
      <c r="BO825" s="66"/>
      <c r="BP825" s="66"/>
      <c r="BQ825" s="66"/>
      <c r="BR825" s="435"/>
      <c r="BS825" s="66"/>
      <c r="BT825" s="75"/>
      <c r="BU825" s="170"/>
      <c r="BV825" s="1"/>
      <c r="BW825" s="61"/>
      <c r="BY825" s="56"/>
      <c r="BZ825" s="1"/>
      <c r="CA825" s="61"/>
    </row>
    <row r="826" spans="2:85" x14ac:dyDescent="0.3">
      <c r="B826" s="158">
        <f t="shared" si="2425"/>
        <v>44726</v>
      </c>
      <c r="C826" s="61"/>
      <c r="D826" s="17"/>
      <c r="E826" s="16"/>
      <c r="F826" s="16"/>
      <c r="G826" s="16"/>
      <c r="H826" s="16"/>
      <c r="I826" s="16"/>
      <c r="J826" s="436"/>
      <c r="K826" s="16"/>
      <c r="L826" s="16"/>
      <c r="M826" s="16"/>
      <c r="N826" s="16"/>
      <c r="O826" s="16"/>
      <c r="P826" s="41"/>
      <c r="Q826" s="410"/>
      <c r="R826" s="16"/>
      <c r="S826" s="60"/>
      <c r="T826" s="16"/>
      <c r="U826" s="41"/>
      <c r="V826" s="10"/>
      <c r="W826" s="34"/>
      <c r="X826" s="33"/>
      <c r="Y826" s="33"/>
      <c r="Z826" s="33"/>
      <c r="AA826" s="33"/>
      <c r="AB826" s="33"/>
      <c r="AC826" s="46"/>
      <c r="AD826" s="33"/>
      <c r="AE826" s="33"/>
      <c r="AF826" s="50"/>
      <c r="AG826" s="33"/>
      <c r="AH826" s="33"/>
      <c r="AI826" s="213"/>
      <c r="AJ826" s="50"/>
      <c r="AK826" s="10"/>
      <c r="AL826" s="23"/>
      <c r="AM826" s="24"/>
      <c r="AN826" s="24"/>
      <c r="AO826" s="24"/>
      <c r="AP826" s="24"/>
      <c r="AQ826" s="24"/>
      <c r="AR826" s="461"/>
      <c r="AS826" s="25"/>
      <c r="AT826" s="25"/>
      <c r="AU826" s="24"/>
      <c r="AV826" s="298"/>
      <c r="AW826" s="298"/>
      <c r="AX826" s="24"/>
      <c r="AY826" s="308"/>
      <c r="AZ826" s="10"/>
      <c r="BA826" s="65"/>
      <c r="BB826" s="66"/>
      <c r="BC826" s="66"/>
      <c r="BD826" s="66"/>
      <c r="BE826" s="66"/>
      <c r="BF826" s="66"/>
      <c r="BG826" s="144"/>
      <c r="BH826" s="66"/>
      <c r="BI826" s="170"/>
      <c r="BJ826" s="66"/>
      <c r="BK826" s="66"/>
      <c r="BL826" s="66"/>
      <c r="BM826" s="144"/>
      <c r="BN826" s="65"/>
      <c r="BO826" s="66"/>
      <c r="BP826" s="66"/>
      <c r="BQ826" s="66"/>
      <c r="BR826" s="435"/>
      <c r="BS826" s="66"/>
      <c r="BT826" s="75"/>
      <c r="BU826" s="170"/>
      <c r="BV826" s="1"/>
      <c r="BW826" s="61">
        <f>+BW586+1</f>
        <v>578</v>
      </c>
      <c r="BY826" s="59">
        <f>+BY769/BY690</f>
        <v>0.74248886945318338</v>
      </c>
    </row>
    <row r="827" spans="2:85" x14ac:dyDescent="0.3">
      <c r="B827" s="158">
        <f t="shared" si="2425"/>
        <v>44727</v>
      </c>
      <c r="D827" s="559"/>
      <c r="E827" s="19"/>
      <c r="F827" s="19"/>
      <c r="G827" s="19"/>
      <c r="H827" s="19"/>
      <c r="I827" s="19"/>
      <c r="J827" s="39"/>
      <c r="K827" s="19"/>
      <c r="L827" s="19"/>
      <c r="M827" s="19"/>
      <c r="N827" s="19"/>
      <c r="O827" s="19"/>
      <c r="P827" s="43"/>
      <c r="Q827" s="18"/>
      <c r="R827" s="19"/>
      <c r="S827" s="19"/>
      <c r="T827" s="19"/>
      <c r="U827" s="43"/>
      <c r="V827" s="1"/>
      <c r="W827" s="35"/>
      <c r="X827" s="36"/>
      <c r="Y827" s="36"/>
      <c r="Z827" s="36"/>
      <c r="AA827" s="36"/>
      <c r="AB827" s="36"/>
      <c r="AC827" s="47"/>
      <c r="AD827" s="36"/>
      <c r="AE827" s="36"/>
      <c r="AF827" s="51"/>
      <c r="AG827" s="36"/>
      <c r="AH827" s="36"/>
      <c r="AI827" s="36"/>
      <c r="AJ827" s="51"/>
      <c r="AK827" s="1"/>
      <c r="AL827" s="26"/>
      <c r="AM827" s="27"/>
      <c r="AN827" s="27"/>
      <c r="AO827" s="27"/>
      <c r="AP827" s="27"/>
      <c r="AQ827" s="27"/>
      <c r="AR827" s="27"/>
      <c r="AS827" s="27"/>
      <c r="AT827" s="27"/>
      <c r="AU827" s="27"/>
      <c r="AV827" s="300"/>
      <c r="AW827" s="300"/>
      <c r="AX827" s="27"/>
      <c r="AY827" s="307"/>
      <c r="AZ827" s="1"/>
      <c r="BA827" s="67"/>
      <c r="BB827" s="68"/>
      <c r="BC827" s="68"/>
      <c r="BD827" s="68"/>
      <c r="BE827" s="68"/>
      <c r="BF827" s="68"/>
      <c r="BG827" s="68"/>
      <c r="BH827" s="68"/>
      <c r="BI827" s="171"/>
      <c r="BJ827" s="68"/>
      <c r="BK827" s="68"/>
      <c r="BL827" s="68"/>
      <c r="BM827" s="68"/>
      <c r="BN827" s="67"/>
      <c r="BO827" s="68"/>
      <c r="BP827" s="68"/>
      <c r="BQ827" s="68"/>
      <c r="BR827" s="70"/>
      <c r="BS827" s="68"/>
      <c r="BT827" s="68"/>
      <c r="BU827" s="171"/>
      <c r="BV827" s="1"/>
      <c r="BW827" s="61">
        <f>+BW826+1</f>
        <v>579</v>
      </c>
    </row>
    <row r="828" spans="2:85" x14ac:dyDescent="0.3">
      <c r="B828" s="56"/>
      <c r="D828" s="1"/>
      <c r="E828" s="1"/>
      <c r="F828" s="1"/>
      <c r="G828" s="1"/>
      <c r="H828" s="59"/>
      <c r="I828" s="1"/>
      <c r="J828" s="59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59"/>
      <c r="X828" s="1"/>
      <c r="Y828" s="1"/>
      <c r="Z828" s="1"/>
      <c r="AA828" s="1"/>
      <c r="AB828" s="1"/>
      <c r="AC828" s="59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59"/>
      <c r="BD828" s="1"/>
      <c r="BE828" s="59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</row>
    <row r="829" spans="2:85" x14ac:dyDescent="0.3">
      <c r="B829" s="166" t="s">
        <v>74</v>
      </c>
      <c r="D829" s="56">
        <f>+D824</f>
        <v>16284</v>
      </c>
      <c r="E829" s="56">
        <f>+E238</f>
        <v>0</v>
      </c>
      <c r="F829" s="56">
        <f>+F238</f>
        <v>0</v>
      </c>
      <c r="G829" s="56">
        <f>+G238</f>
        <v>0</v>
      </c>
      <c r="H829" s="56">
        <f t="shared" ref="H829:BP829" si="3506">+H824</f>
        <v>75391649</v>
      </c>
      <c r="I829" s="56">
        <f t="shared" si="3506"/>
        <v>0</v>
      </c>
      <c r="J829" s="56">
        <f t="shared" si="3506"/>
        <v>2.1603875483720708E-4</v>
      </c>
      <c r="K829" s="56">
        <f t="shared" si="3506"/>
        <v>0</v>
      </c>
      <c r="L829" s="56">
        <f t="shared" si="3506"/>
        <v>0</v>
      </c>
      <c r="M829" s="56">
        <f t="shared" si="3506"/>
        <v>0</v>
      </c>
      <c r="N829" s="56">
        <f t="shared" si="3506"/>
        <v>531470</v>
      </c>
      <c r="O829" s="56">
        <f t="shared" si="3506"/>
        <v>92505.090797546014</v>
      </c>
      <c r="P829" s="56">
        <f t="shared" si="3506"/>
        <v>0</v>
      </c>
      <c r="Q829" s="56">
        <f t="shared" si="3506"/>
        <v>531470</v>
      </c>
      <c r="R829" s="56">
        <f t="shared" si="3506"/>
        <v>0</v>
      </c>
      <c r="S829" s="56">
        <f t="shared" si="3506"/>
        <v>0.33640610934254661</v>
      </c>
      <c r="T829" s="56">
        <f t="shared" si="3506"/>
        <v>0</v>
      </c>
      <c r="U829" s="56">
        <f t="shared" si="3506"/>
        <v>0</v>
      </c>
      <c r="V829" s="56">
        <f t="shared" si="3506"/>
        <v>716</v>
      </c>
      <c r="W829" s="56">
        <f t="shared" si="3506"/>
        <v>19</v>
      </c>
      <c r="X829" s="56">
        <f t="shared" si="3506"/>
        <v>4256</v>
      </c>
      <c r="Y829" s="56">
        <f t="shared" si="3506"/>
        <v>0</v>
      </c>
      <c r="Z829" s="56">
        <f t="shared" si="3506"/>
        <v>1277</v>
      </c>
      <c r="AA829" s="56">
        <f t="shared" si="3506"/>
        <v>899896</v>
      </c>
      <c r="AB829" s="56">
        <f t="shared" si="3506"/>
        <v>0</v>
      </c>
      <c r="AC829" s="56">
        <f t="shared" si="3506"/>
        <v>1.1936282226695957E-2</v>
      </c>
      <c r="AD829" s="56">
        <f t="shared" si="3506"/>
        <v>0</v>
      </c>
      <c r="AE829" s="56">
        <f t="shared" si="3506"/>
        <v>1104.1668711656441</v>
      </c>
      <c r="AF829" s="56">
        <f t="shared" si="3506"/>
        <v>0</v>
      </c>
      <c r="AG829" s="56">
        <f t="shared" si="3506"/>
        <v>0</v>
      </c>
      <c r="AH829" s="56">
        <f t="shared" si="3506"/>
        <v>0</v>
      </c>
      <c r="AI829" s="56">
        <f t="shared" si="3506"/>
        <v>0</v>
      </c>
      <c r="AJ829" s="56">
        <f t="shared" si="3506"/>
        <v>0</v>
      </c>
      <c r="AK829" s="56">
        <f t="shared" si="3506"/>
        <v>0</v>
      </c>
      <c r="AL829" s="56">
        <f t="shared" si="3506"/>
        <v>79565</v>
      </c>
      <c r="AM829" s="56">
        <f t="shared" si="3506"/>
        <v>0</v>
      </c>
      <c r="AN829" s="56">
        <f t="shared" si="3506"/>
        <v>0</v>
      </c>
      <c r="AO829" s="56">
        <f t="shared" si="3506"/>
        <v>178263</v>
      </c>
      <c r="AP829" s="56">
        <f t="shared" si="3506"/>
        <v>83159792</v>
      </c>
      <c r="AQ829" s="56">
        <f t="shared" si="3506"/>
        <v>20336656</v>
      </c>
      <c r="AR829" s="56">
        <f t="shared" si="3506"/>
        <v>9.5768876510171305E-4</v>
      </c>
      <c r="AS829" s="56">
        <f t="shared" si="3506"/>
        <v>0</v>
      </c>
      <c r="AT829" s="56">
        <f t="shared" si="3506"/>
        <v>0</v>
      </c>
      <c r="AU829" s="56">
        <f t="shared" si="3506"/>
        <v>0</v>
      </c>
      <c r="AV829" s="56">
        <f t="shared" si="3506"/>
        <v>1.103037181213532</v>
      </c>
      <c r="AW829" s="56">
        <f t="shared" si="3506"/>
        <v>0</v>
      </c>
      <c r="AX829" s="56">
        <f t="shared" si="3506"/>
        <v>102036.55460122699</v>
      </c>
      <c r="AY829" s="56">
        <f t="shared" si="3506"/>
        <v>0</v>
      </c>
      <c r="AZ829" s="56">
        <f t="shared" si="3506"/>
        <v>0</v>
      </c>
      <c r="BA829" s="56">
        <f t="shared" si="3506"/>
        <v>190108</v>
      </c>
      <c r="BB829" s="56">
        <f t="shared" si="3506"/>
        <v>0</v>
      </c>
      <c r="BC829" s="56">
        <f t="shared" si="3506"/>
        <v>1039574344</v>
      </c>
      <c r="BD829" s="56">
        <f t="shared" si="3506"/>
        <v>0</v>
      </c>
      <c r="BE829" s="56">
        <f t="shared" si="3506"/>
        <v>16284</v>
      </c>
      <c r="BF829" s="56">
        <f t="shared" si="3506"/>
        <v>0</v>
      </c>
      <c r="BG829" s="56">
        <f t="shared" si="3506"/>
        <v>8.5656574157847123E-2</v>
      </c>
      <c r="BH829" s="56">
        <f t="shared" si="3506"/>
        <v>0</v>
      </c>
      <c r="BI829" s="56">
        <f t="shared" si="3506"/>
        <v>0</v>
      </c>
      <c r="BJ829" s="56">
        <f t="shared" si="3506"/>
        <v>0</v>
      </c>
      <c r="BK829" s="56">
        <f t="shared" si="3506"/>
        <v>0</v>
      </c>
      <c r="BL829" s="56">
        <f t="shared" si="3506"/>
        <v>0</v>
      </c>
      <c r="BM829" s="56">
        <f t="shared" si="3506"/>
        <v>0</v>
      </c>
      <c r="BN829" s="56">
        <f t="shared" si="3506"/>
        <v>1275551.3423312884</v>
      </c>
      <c r="BO829" s="56">
        <f t="shared" si="3506"/>
        <v>0</v>
      </c>
      <c r="BP829" s="56">
        <f t="shared" si="3506"/>
        <v>74484671</v>
      </c>
      <c r="BQ829" s="56">
        <f t="shared" ref="BQ829" si="3507">+BQ731</f>
        <v>0</v>
      </c>
      <c r="BR829" s="56"/>
      <c r="BS829" s="56"/>
      <c r="BT829" s="56"/>
      <c r="BU829" s="56">
        <f>+BU509</f>
        <v>0</v>
      </c>
      <c r="BV829" s="56">
        <f>+BV505</f>
        <v>0</v>
      </c>
      <c r="BW829" s="56"/>
      <c r="BX829" s="56"/>
      <c r="BY829" s="56"/>
      <c r="BZ829" s="56"/>
      <c r="CA829" s="56"/>
      <c r="CB829" s="56"/>
      <c r="CC829" s="56"/>
      <c r="CD829" s="56"/>
      <c r="CE829" s="61"/>
      <c r="CF829" s="61"/>
      <c r="CG829" s="145"/>
    </row>
    <row r="830" spans="2:85" x14ac:dyDescent="0.3">
      <c r="B830" t="s">
        <v>105</v>
      </c>
      <c r="D830" s="56">
        <f>+D823-D829</f>
        <v>23459</v>
      </c>
      <c r="E830" s="56">
        <f>+E237-E829</f>
        <v>0</v>
      </c>
      <c r="F830" s="56">
        <f>+F237-F829</f>
        <v>0</v>
      </c>
      <c r="G830" s="56">
        <f>+G237-G829</f>
        <v>0</v>
      </c>
      <c r="H830" s="56">
        <f t="shared" ref="H830:BP830" si="3508">+H823-H829</f>
        <v>-16284</v>
      </c>
      <c r="I830" s="56">
        <f t="shared" si="3508"/>
        <v>0</v>
      </c>
      <c r="J830" s="56">
        <f t="shared" si="3508"/>
        <v>3.1150716494029204E-4</v>
      </c>
      <c r="K830" s="56">
        <f t="shared" si="3508"/>
        <v>0</v>
      </c>
      <c r="L830" s="56">
        <f t="shared" si="3508"/>
        <v>0</v>
      </c>
      <c r="M830" s="56">
        <f t="shared" si="3508"/>
        <v>0</v>
      </c>
      <c r="N830" s="56">
        <f t="shared" si="3508"/>
        <v>3220</v>
      </c>
      <c r="O830" s="56">
        <f t="shared" si="3508"/>
        <v>93.637703682485153</v>
      </c>
      <c r="P830" s="56">
        <f t="shared" si="3508"/>
        <v>0</v>
      </c>
      <c r="Q830" s="56">
        <f t="shared" si="3508"/>
        <v>3220</v>
      </c>
      <c r="R830" s="56">
        <f t="shared" si="3508"/>
        <v>0</v>
      </c>
      <c r="S830" s="56">
        <f t="shared" si="3508"/>
        <v>5.9819024746665173E-2</v>
      </c>
      <c r="T830" s="56">
        <f t="shared" si="3508"/>
        <v>0</v>
      </c>
      <c r="U830" s="56">
        <f t="shared" si="3508"/>
        <v>0</v>
      </c>
      <c r="V830" s="56">
        <f t="shared" si="3508"/>
        <v>-1</v>
      </c>
      <c r="W830" s="56">
        <f t="shared" si="3508"/>
        <v>55</v>
      </c>
      <c r="X830" s="56">
        <f t="shared" si="3508"/>
        <v>0</v>
      </c>
      <c r="Y830" s="56">
        <f t="shared" si="3508"/>
        <v>0</v>
      </c>
      <c r="Z830" s="56">
        <f t="shared" si="3508"/>
        <v>320</v>
      </c>
      <c r="AA830" s="56">
        <f t="shared" si="3508"/>
        <v>-19</v>
      </c>
      <c r="AB830" s="56">
        <f t="shared" si="3508"/>
        <v>0</v>
      </c>
      <c r="AC830" s="56">
        <f t="shared" si="3508"/>
        <v>2.3266278017953362E-6</v>
      </c>
      <c r="AD830" s="56">
        <f t="shared" si="3508"/>
        <v>0</v>
      </c>
      <c r="AE830" s="56">
        <f t="shared" si="3508"/>
        <v>1.3331288343558754</v>
      </c>
      <c r="AF830" s="56">
        <f t="shared" si="3508"/>
        <v>0</v>
      </c>
      <c r="AG830" s="56">
        <f t="shared" si="3508"/>
        <v>0</v>
      </c>
      <c r="AH830" s="56">
        <f t="shared" si="3508"/>
        <v>0</v>
      </c>
      <c r="AI830" s="56">
        <f t="shared" si="3508"/>
        <v>0</v>
      </c>
      <c r="AJ830" s="56">
        <f t="shared" si="3508"/>
        <v>0</v>
      </c>
      <c r="AK830" s="56">
        <f t="shared" si="3508"/>
        <v>0</v>
      </c>
      <c r="AL830" s="56">
        <f t="shared" si="3508"/>
        <v>-13856</v>
      </c>
      <c r="AM830" s="56">
        <f t="shared" si="3508"/>
        <v>0</v>
      </c>
      <c r="AN830" s="56">
        <f t="shared" si="3508"/>
        <v>0</v>
      </c>
      <c r="AO830" s="56">
        <f t="shared" si="3508"/>
        <v>0</v>
      </c>
      <c r="AP830" s="56">
        <f t="shared" si="3508"/>
        <v>-79565</v>
      </c>
      <c r="AQ830" s="56">
        <f t="shared" si="3508"/>
        <v>0</v>
      </c>
      <c r="AR830" s="56">
        <f t="shared" si="3508"/>
        <v>-1.6615251839363718E-4</v>
      </c>
      <c r="AS830" s="56">
        <f t="shared" si="3508"/>
        <v>0</v>
      </c>
      <c r="AT830" s="56">
        <f t="shared" si="3508"/>
        <v>0</v>
      </c>
      <c r="AU830" s="56">
        <f t="shared" si="3508"/>
        <v>0</v>
      </c>
      <c r="AV830" s="56">
        <f t="shared" si="3508"/>
        <v>-8.1728483226739534E-4</v>
      </c>
      <c r="AW830" s="56">
        <f t="shared" si="3508"/>
        <v>0</v>
      </c>
      <c r="AX830" s="56">
        <f t="shared" si="3508"/>
        <v>27.60633243394841</v>
      </c>
      <c r="AY830" s="56">
        <f t="shared" si="3508"/>
        <v>0</v>
      </c>
      <c r="AZ830" s="56">
        <f t="shared" si="3508"/>
        <v>0</v>
      </c>
      <c r="BA830" s="56">
        <f t="shared" si="3508"/>
        <v>67616</v>
      </c>
      <c r="BB830" s="56">
        <f t="shared" si="3508"/>
        <v>0</v>
      </c>
      <c r="BC830" s="56">
        <f t="shared" si="3508"/>
        <v>-190108</v>
      </c>
      <c r="BD830" s="56">
        <f t="shared" si="3508"/>
        <v>0</v>
      </c>
      <c r="BE830" s="56">
        <f t="shared" si="3508"/>
        <v>23459</v>
      </c>
      <c r="BF830" s="56">
        <f t="shared" si="3508"/>
        <v>0</v>
      </c>
      <c r="BG830" s="56">
        <f t="shared" si="3508"/>
        <v>6.8551027772900494E-2</v>
      </c>
      <c r="BH830" s="56">
        <f t="shared" si="3508"/>
        <v>0</v>
      </c>
      <c r="BI830" s="56">
        <f t="shared" si="3508"/>
        <v>0</v>
      </c>
      <c r="BJ830" s="56">
        <f t="shared" si="3508"/>
        <v>0</v>
      </c>
      <c r="BK830" s="56">
        <f t="shared" si="3508"/>
        <v>0</v>
      </c>
      <c r="BL830" s="56">
        <f t="shared" si="3508"/>
        <v>0</v>
      </c>
      <c r="BM830" s="56">
        <f t="shared" si="3508"/>
        <v>0</v>
      </c>
      <c r="BN830" s="56">
        <f t="shared" si="3508"/>
        <v>1333.4684795225039</v>
      </c>
      <c r="BO830" s="56">
        <f t="shared" si="3508"/>
        <v>0</v>
      </c>
      <c r="BP830" s="56">
        <f t="shared" si="3508"/>
        <v>-16284</v>
      </c>
      <c r="BQ830" s="56">
        <f t="shared" ref="BQ830" si="3509">+BQ730-BQ829</f>
        <v>0</v>
      </c>
      <c r="BR830" s="56"/>
      <c r="BS830" s="56"/>
      <c r="BT830" s="56"/>
      <c r="BU830" s="56">
        <f>+BU508-BU829</f>
        <v>0</v>
      </c>
      <c r="BV830" s="56">
        <f>+BV504-BV829</f>
        <v>0</v>
      </c>
      <c r="BW830" s="56"/>
      <c r="BX830" s="56"/>
      <c r="BY830" s="56"/>
      <c r="BZ830" s="56"/>
      <c r="CA830" s="56"/>
      <c r="CB830" s="56"/>
      <c r="CC830" s="56"/>
      <c r="CD830" s="56"/>
      <c r="CE830" s="61"/>
      <c r="CF830" s="61"/>
      <c r="CG830" s="105"/>
    </row>
    <row r="831" spans="2:85" x14ac:dyDescent="0.3">
      <c r="B831" s="56"/>
      <c r="D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  <c r="BR831" s="56"/>
      <c r="BS831" s="10"/>
      <c r="BT831" s="10"/>
      <c r="BU831" s="10"/>
      <c r="BV831" s="10"/>
      <c r="BW831" s="10"/>
      <c r="BX831" s="10"/>
      <c r="BY831" s="10"/>
      <c r="BZ831" s="10"/>
      <c r="CA831" s="10"/>
      <c r="CB831" s="61"/>
      <c r="CC831" s="105"/>
      <c r="CD831" s="105"/>
      <c r="CE831" s="105"/>
      <c r="CF831" s="105"/>
    </row>
    <row r="832" spans="2:85" x14ac:dyDescent="0.3">
      <c r="B832" s="56"/>
      <c r="D832" s="56"/>
      <c r="H832" s="1"/>
      <c r="N832" s="145">
        <f>+N803-N796</f>
        <v>81872</v>
      </c>
      <c r="O832" s="1"/>
      <c r="W832" s="56">
        <f>SUM(W297:W677)</f>
        <v>434376</v>
      </c>
      <c r="AA832" s="59"/>
      <c r="BA832" s="59"/>
      <c r="BC832" s="56"/>
      <c r="BE832" s="59"/>
      <c r="BJ832" s="61"/>
      <c r="BK832" s="10">
        <f>+BK187</f>
        <v>4928581</v>
      </c>
      <c r="BL832" s="61"/>
      <c r="BM832" s="61"/>
      <c r="BN832" s="61"/>
      <c r="BO832" s="61"/>
      <c r="BP832" s="61"/>
      <c r="BQ832" s="61"/>
      <c r="BR832" s="61"/>
      <c r="BS832" s="10"/>
      <c r="BT832" s="10"/>
    </row>
    <row r="833" spans="2:72" x14ac:dyDescent="0.3">
      <c r="B833" s="56"/>
      <c r="D833" s="56"/>
      <c r="H833" s="56"/>
      <c r="N833" s="59">
        <f>+N832/N796</f>
        <v>0.19021597710122301</v>
      </c>
      <c r="W833" s="56">
        <f>SUM(W762:W768)</f>
        <v>1808</v>
      </c>
      <c r="AA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56"/>
      <c r="AU833" t="s">
        <v>161</v>
      </c>
      <c r="BC833" s="56"/>
      <c r="BE833" s="59"/>
      <c r="BH833" s="96"/>
      <c r="BI833" s="96"/>
      <c r="BJ833" s="96"/>
      <c r="BK833" s="493"/>
      <c r="BL833" s="96"/>
      <c r="BM833" s="96"/>
      <c r="BN833" s="96"/>
      <c r="BO833" s="96"/>
      <c r="BP833" s="96"/>
      <c r="BQ833" s="96"/>
      <c r="BR833" s="78"/>
      <c r="BS833" s="1"/>
      <c r="BT833" s="1"/>
    </row>
    <row r="834" spans="2:72" x14ac:dyDescent="0.3">
      <c r="D834" s="1"/>
      <c r="E834" s="111" t="s">
        <v>26</v>
      </c>
      <c r="F834" s="112"/>
      <c r="H834" s="112" t="s">
        <v>59</v>
      </c>
      <c r="I834" s="104"/>
      <c r="J834" s="104"/>
      <c r="K834" s="61"/>
      <c r="L834" s="10"/>
      <c r="W834" s="56">
        <f>SUM(W671:W676)</f>
        <v>10848</v>
      </c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BA834" s="56">
        <f>SUM(BA664:BA677)</f>
        <v>44881345</v>
      </c>
      <c r="BC834" s="56"/>
      <c r="BE834" s="56">
        <f>SUM(BE664:BE677)</f>
        <v>9000128</v>
      </c>
      <c r="BG834" s="231">
        <f>+BE834/BA834</f>
        <v>0.20053160171559029</v>
      </c>
      <c r="BH834" s="96"/>
      <c r="BI834" s="96"/>
      <c r="BJ834" s="96"/>
      <c r="BK834" s="493">
        <f>+BK194-BK829</f>
        <v>5763109</v>
      </c>
      <c r="BL834" s="96"/>
      <c r="BM834" s="96"/>
      <c r="BN834" s="96"/>
      <c r="BO834" s="96"/>
      <c r="BP834" s="96"/>
      <c r="BQ834" s="96"/>
      <c r="BR834" s="78"/>
      <c r="BS834" s="1"/>
      <c r="BT834" s="1"/>
    </row>
    <row r="835" spans="2:72" x14ac:dyDescent="0.3">
      <c r="B835" s="56"/>
      <c r="D835" s="1"/>
      <c r="E835" s="111" t="s">
        <v>38</v>
      </c>
      <c r="F835" s="112"/>
      <c r="H835" s="112" t="s">
        <v>40</v>
      </c>
      <c r="I835" s="10"/>
      <c r="J835" s="10"/>
      <c r="K835" s="61"/>
      <c r="L835" s="10"/>
      <c r="AD835" s="1"/>
      <c r="AE835" s="1"/>
      <c r="AF835" s="1"/>
      <c r="AG835" s="1"/>
      <c r="AH835" s="1"/>
      <c r="AI835" s="1">
        <f>SUM(W213:W243)</f>
        <v>25465</v>
      </c>
      <c r="AJ835" s="1"/>
      <c r="AK835" s="1"/>
      <c r="AL835" s="1" t="s">
        <v>17</v>
      </c>
      <c r="AM835" s="1"/>
      <c r="AN835" s="1"/>
      <c r="AO835" s="1"/>
      <c r="BC835" s="56"/>
      <c r="BE835" s="59"/>
      <c r="BH835" s="97"/>
      <c r="BI835" s="97"/>
      <c r="BJ835" s="97"/>
      <c r="BK835" s="493">
        <f>+BK187-BK829</f>
        <v>4928581</v>
      </c>
      <c r="BL835" s="97"/>
      <c r="BM835" s="97"/>
      <c r="BN835" s="97"/>
      <c r="BO835" s="97"/>
      <c r="BP835" s="97"/>
      <c r="BQ835" s="97"/>
      <c r="BR835" s="78"/>
      <c r="BS835" s="1"/>
      <c r="BT835" s="1"/>
    </row>
    <row r="836" spans="2:72" x14ac:dyDescent="0.3">
      <c r="B836" s="231"/>
      <c r="D836" s="1"/>
      <c r="E836" s="111" t="s">
        <v>45</v>
      </c>
      <c r="F836" s="112"/>
      <c r="H836" s="112" t="s">
        <v>55</v>
      </c>
      <c r="I836" s="10"/>
      <c r="J836" s="10"/>
      <c r="K836" s="61"/>
      <c r="L836" s="10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BC836" s="56"/>
      <c r="BE836" s="59"/>
      <c r="BH836" s="97"/>
      <c r="BI836" s="97"/>
      <c r="BJ836" s="97"/>
      <c r="BK836" s="493"/>
      <c r="BL836" s="97"/>
      <c r="BM836" s="97"/>
      <c r="BN836" s="97"/>
      <c r="BO836" s="97"/>
      <c r="BP836" s="97"/>
      <c r="BQ836" s="97"/>
      <c r="BR836" s="78"/>
      <c r="BS836" s="1"/>
      <c r="BT836" s="1"/>
    </row>
    <row r="837" spans="2:72" x14ac:dyDescent="0.3">
      <c r="D837" s="1"/>
      <c r="E837" s="111" t="s">
        <v>60</v>
      </c>
      <c r="F837" s="61"/>
      <c r="H837" s="81" t="s">
        <v>135</v>
      </c>
      <c r="I837" s="61"/>
      <c r="J837" s="61"/>
      <c r="K837" s="61"/>
      <c r="L837" s="6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BH837" s="97"/>
      <c r="BI837" s="97"/>
      <c r="BJ837" s="97"/>
      <c r="BK837" s="496"/>
      <c r="BL837" s="97"/>
      <c r="BM837" s="97"/>
      <c r="BN837" s="97"/>
      <c r="BO837" s="97"/>
      <c r="BP837" s="97"/>
      <c r="BQ837" s="97"/>
      <c r="BR837" s="78"/>
      <c r="BS837" s="1"/>
      <c r="BT837" s="1"/>
    </row>
    <row r="838" spans="2:72" x14ac:dyDescent="0.3">
      <c r="E838" s="111" t="s">
        <v>136</v>
      </c>
      <c r="H838" s="81" t="s">
        <v>137</v>
      </c>
      <c r="AD838" s="1"/>
      <c r="AE838" s="1"/>
      <c r="AF838" s="1"/>
      <c r="AG838" s="1"/>
      <c r="AH838" s="1"/>
      <c r="AI838" s="1"/>
      <c r="BD838" s="78"/>
      <c r="BE838" s="78"/>
      <c r="BF838" s="78"/>
      <c r="BG838" s="78"/>
      <c r="BH838" s="78"/>
      <c r="BI838" s="78"/>
      <c r="BJ838" s="78"/>
      <c r="BK838" s="494"/>
      <c r="BL838" s="78"/>
      <c r="BM838" s="78"/>
      <c r="BN838" s="78"/>
      <c r="BO838" s="78"/>
      <c r="BP838" s="78"/>
      <c r="BQ838" s="78"/>
      <c r="BR838" s="78"/>
      <c r="BS838" s="1"/>
      <c r="BT838" s="1"/>
    </row>
    <row r="839" spans="2:72" x14ac:dyDescent="0.3">
      <c r="B839" s="56"/>
      <c r="AD839" s="1"/>
      <c r="AE839" s="1"/>
      <c r="AF839" s="1"/>
      <c r="AG839" s="1"/>
      <c r="AH839" s="1"/>
      <c r="AI839" s="1"/>
      <c r="BA839" s="545">
        <v>157602857</v>
      </c>
      <c r="BK839" s="495"/>
    </row>
    <row r="840" spans="2:72" ht="15" thickBot="1" x14ac:dyDescent="0.35">
      <c r="D840" s="56">
        <f>SUM(D363:D369)</f>
        <v>378583</v>
      </c>
      <c r="AA840">
        <f>+AA796/688</f>
        <v>1300.2267441860465</v>
      </c>
      <c r="AD840" s="1"/>
      <c r="AE840" s="507"/>
      <c r="AF840" s="547"/>
      <c r="AG840" s="507"/>
      <c r="AH840" s="507"/>
      <c r="AI840" s="507"/>
      <c r="AJ840" s="500"/>
      <c r="AK840" s="500"/>
      <c r="AL840" s="500"/>
      <c r="AM840" s="500"/>
      <c r="AN840" s="500"/>
      <c r="AO840" s="500"/>
      <c r="AP840" s="500"/>
      <c r="AQ840" s="500"/>
      <c r="AR840" s="500"/>
      <c r="AS840" s="500"/>
      <c r="AT840" s="500"/>
      <c r="AU840" s="500"/>
      <c r="AV840" s="500"/>
      <c r="AW840" s="500"/>
      <c r="AX840" s="500"/>
      <c r="AZ840" s="106"/>
      <c r="BA840" s="106"/>
      <c r="BB840" s="106"/>
      <c r="BC840" s="106"/>
      <c r="BK840" s="1"/>
    </row>
    <row r="841" spans="2:72" x14ac:dyDescent="0.3">
      <c r="D841" s="531">
        <f>SUM(D356:D362)</f>
        <v>417052</v>
      </c>
      <c r="J841" s="486"/>
      <c r="N841" s="56">
        <f>+N796-N789</f>
        <v>64925</v>
      </c>
      <c r="V841" s="106"/>
      <c r="AA841" s="56"/>
      <c r="AD841" s="1"/>
      <c r="AE841" s="507"/>
      <c r="AF841" s="546"/>
      <c r="AG841" s="1"/>
      <c r="AH841" s="1"/>
      <c r="AI841" s="485"/>
      <c r="AJ841" s="464"/>
      <c r="AK841" s="465"/>
      <c r="AL841" s="465"/>
      <c r="AM841" s="465"/>
      <c r="AN841" s="465"/>
      <c r="AO841" s="465"/>
      <c r="AP841" s="465"/>
      <c r="AQ841" s="465"/>
      <c r="AR841" s="465"/>
      <c r="AS841" s="465"/>
      <c r="AT841" s="465"/>
      <c r="AU841" s="465"/>
      <c r="AV841" s="465"/>
      <c r="AW841" s="466"/>
      <c r="AX841" s="500"/>
      <c r="AZ841" s="106"/>
      <c r="BA841" s="77"/>
      <c r="BB841" s="106"/>
      <c r="BC841" s="106"/>
      <c r="BK841" s="56"/>
    </row>
    <row r="842" spans="2:72" x14ac:dyDescent="0.3">
      <c r="D842" s="1"/>
      <c r="J842" s="214"/>
      <c r="N842" s="231">
        <f>+N841/N789</f>
        <v>0.1776377530500067</v>
      </c>
      <c r="AD842" s="1"/>
      <c r="AE842" s="507"/>
      <c r="AF842" s="546"/>
      <c r="AG842" s="1"/>
      <c r="AH842" s="1"/>
      <c r="AI842" s="485"/>
      <c r="AJ842" s="467"/>
      <c r="AK842" s="608" t="s">
        <v>142</v>
      </c>
      <c r="AL842" s="608"/>
      <c r="AM842" s="608"/>
      <c r="AN842" s="608"/>
      <c r="AO842" s="608"/>
      <c r="AP842" s="608"/>
      <c r="AQ842" s="608"/>
      <c r="AR842" s="608"/>
      <c r="AS842" s="608"/>
      <c r="AT842" s="608"/>
      <c r="AU842" s="608"/>
      <c r="AV842" s="608"/>
      <c r="AW842" s="468"/>
      <c r="AX842" s="500"/>
      <c r="AZ842" s="106"/>
      <c r="BA842" s="106"/>
      <c r="BB842" s="106"/>
      <c r="BC842" s="106"/>
    </row>
    <row r="843" spans="2:72" ht="15.6" x14ac:dyDescent="0.3">
      <c r="D843" s="1">
        <v>331000000</v>
      </c>
      <c r="H843" s="235">
        <f>+H269/D843</f>
        <v>4.5635842900302113E-2</v>
      </c>
      <c r="J843" s="57"/>
      <c r="N843" s="56">
        <f>+N796-N782</f>
        <v>125883</v>
      </c>
      <c r="AD843" s="1"/>
      <c r="AE843" s="507"/>
      <c r="AF843" s="546"/>
      <c r="AG843" s="1"/>
      <c r="AH843" s="1"/>
      <c r="AI843" s="485"/>
      <c r="AJ843" s="467"/>
      <c r="AK843" s="608" t="s">
        <v>141</v>
      </c>
      <c r="AL843" s="608"/>
      <c r="AM843" s="608"/>
      <c r="AN843" s="608"/>
      <c r="AO843" s="473"/>
      <c r="AP843" s="474" t="s">
        <v>20</v>
      </c>
      <c r="AQ843" s="473"/>
      <c r="AR843" s="474" t="s">
        <v>4</v>
      </c>
      <c r="AS843" s="475"/>
      <c r="AT843" s="475"/>
      <c r="AU843" s="475"/>
      <c r="AV843" s="479" t="s">
        <v>10</v>
      </c>
      <c r="AW843" s="468"/>
      <c r="AX843" s="500"/>
      <c r="AZ843" s="106"/>
      <c r="BA843" s="106"/>
      <c r="BB843" s="106"/>
      <c r="BC843" s="106"/>
    </row>
    <row r="844" spans="2:72" ht="15.6" x14ac:dyDescent="0.3">
      <c r="H844" s="235">
        <f>+AA269/H269</f>
        <v>1.9000541790705667E-2</v>
      </c>
      <c r="N844" s="231">
        <f>+N843/N782</f>
        <v>0.41336406891863936</v>
      </c>
      <c r="AD844" s="1"/>
      <c r="AE844" s="507"/>
      <c r="AF844" s="546"/>
      <c r="AG844" s="1"/>
      <c r="AH844" s="1"/>
      <c r="AI844" s="485"/>
      <c r="AJ844" s="467"/>
      <c r="AK844" s="623" t="s">
        <v>138</v>
      </c>
      <c r="AL844" s="623"/>
      <c r="AM844" s="623"/>
      <c r="AN844" s="623"/>
      <c r="AO844" s="473"/>
      <c r="AP844" s="476">
        <f>+AH50</f>
        <v>898992</v>
      </c>
      <c r="AQ844" s="477"/>
      <c r="AR844" s="476">
        <f>+AH51</f>
        <v>55687</v>
      </c>
      <c r="AS844" s="478"/>
      <c r="AT844" s="478"/>
      <c r="AU844" s="478"/>
      <c r="AV844" s="491">
        <f t="shared" ref="AV844:AV850" si="3510">+AR844/AP844</f>
        <v>6.194382152455194E-2</v>
      </c>
      <c r="AW844" s="468"/>
      <c r="AX844" s="500"/>
      <c r="AZ844" s="106"/>
      <c r="BA844" s="77"/>
      <c r="BB844" s="106"/>
      <c r="BC844" s="106"/>
    </row>
    <row r="845" spans="2:72" ht="15.6" x14ac:dyDescent="0.3">
      <c r="D845" s="235"/>
      <c r="AD845" s="1"/>
      <c r="AE845" s="507"/>
      <c r="AF845" s="546"/>
      <c r="AG845" s="1"/>
      <c r="AH845" s="1"/>
      <c r="AI845" s="485"/>
      <c r="AJ845" s="467"/>
      <c r="AK845" s="624" t="s">
        <v>139</v>
      </c>
      <c r="AL845" s="625"/>
      <c r="AM845" s="625"/>
      <c r="AN845" s="625"/>
      <c r="AO845" s="64"/>
      <c r="AP845" s="469">
        <f>+AG83</f>
        <v>742147</v>
      </c>
      <c r="AQ845" s="64"/>
      <c r="AR845" s="469">
        <f>+AG84</f>
        <v>42339</v>
      </c>
      <c r="AS845" s="64"/>
      <c r="AT845" s="64"/>
      <c r="AU845" s="64"/>
      <c r="AV845" s="489">
        <f t="shared" si="3510"/>
        <v>5.7049344671608188E-2</v>
      </c>
      <c r="AW845" s="468"/>
      <c r="AX845" s="500"/>
      <c r="AZ845" s="106"/>
      <c r="BA845" s="77"/>
      <c r="BB845" s="106"/>
      <c r="BC845" s="106"/>
    </row>
    <row r="846" spans="2:72" ht="15.6" x14ac:dyDescent="0.3">
      <c r="AD846" s="1"/>
      <c r="AE846" s="507"/>
      <c r="AF846" s="546"/>
      <c r="AG846" s="1"/>
      <c r="AH846" s="1"/>
      <c r="AI846" s="485"/>
      <c r="AJ846" s="467"/>
      <c r="AK846" s="625" t="s">
        <v>140</v>
      </c>
      <c r="AL846" s="625"/>
      <c r="AM846" s="625"/>
      <c r="AN846" s="625"/>
      <c r="AO846" s="64"/>
      <c r="AP846" s="469">
        <f>+AH113</f>
        <v>869627</v>
      </c>
      <c r="AQ846" s="64"/>
      <c r="AR846" s="469">
        <f>+AH114</f>
        <v>21252</v>
      </c>
      <c r="AS846" s="64"/>
      <c r="AT846" s="64"/>
      <c r="AU846" s="64"/>
      <c r="AV846" s="489">
        <f t="shared" si="3510"/>
        <v>2.4438063675575852E-2</v>
      </c>
      <c r="AW846" s="468"/>
      <c r="AX846" s="500"/>
      <c r="AZ846" s="106"/>
      <c r="BA846" s="106"/>
      <c r="BB846" s="106"/>
      <c r="BC846" s="106"/>
    </row>
    <row r="847" spans="2:72" ht="15.6" x14ac:dyDescent="0.3">
      <c r="D847" s="428"/>
      <c r="AD847" s="1"/>
      <c r="AE847" s="507"/>
      <c r="AF847" s="546"/>
      <c r="AG847" s="1"/>
      <c r="AH847" s="1"/>
      <c r="AI847" s="485"/>
      <c r="AJ847" s="467"/>
      <c r="AK847" s="625" t="s">
        <v>143</v>
      </c>
      <c r="AL847" s="625"/>
      <c r="AM847" s="625"/>
      <c r="AN847" s="625"/>
      <c r="AO847" s="64"/>
      <c r="AP847" s="469">
        <f>+AG853</f>
        <v>1970617</v>
      </c>
      <c r="AQ847" s="64"/>
      <c r="AR847" s="469">
        <f>+AG855</f>
        <v>25901</v>
      </c>
      <c r="AS847" s="64"/>
      <c r="AT847" s="64"/>
      <c r="AU847" s="64"/>
      <c r="AV847" s="489">
        <f t="shared" si="3510"/>
        <v>1.3143599187462607E-2</v>
      </c>
      <c r="AW847" s="468"/>
      <c r="AX847" s="500"/>
    </row>
    <row r="848" spans="2:72" ht="15.6" x14ac:dyDescent="0.3">
      <c r="D848" s="428"/>
      <c r="AD848" s="1"/>
      <c r="AE848" s="507"/>
      <c r="AF848" s="546"/>
      <c r="AG848" s="1"/>
      <c r="AH848" s="1"/>
      <c r="AI848" s="485"/>
      <c r="AJ848" s="467"/>
      <c r="AK848" s="543"/>
      <c r="AL848" s="543" t="s">
        <v>151</v>
      </c>
      <c r="AM848" s="543"/>
      <c r="AN848" s="543"/>
      <c r="AO848" s="64"/>
      <c r="AP848" s="469">
        <f>SUM(D144:D174)</f>
        <v>1493931</v>
      </c>
      <c r="AQ848" s="64"/>
      <c r="AR848" s="469">
        <f>SUM(W144:W174)</f>
        <v>30354</v>
      </c>
      <c r="AS848" s="64"/>
      <c r="AT848" s="64"/>
      <c r="AU848" s="64"/>
      <c r="AV848" s="489">
        <f t="shared" si="3510"/>
        <v>2.0318207467413155E-2</v>
      </c>
      <c r="AW848" s="468"/>
      <c r="AX848" s="500"/>
    </row>
    <row r="849" spans="2:87" ht="15.6" x14ac:dyDescent="0.3">
      <c r="D849" s="428"/>
      <c r="AD849" s="1"/>
      <c r="AE849" s="507"/>
      <c r="AF849" s="546"/>
      <c r="AG849" s="1"/>
      <c r="AH849" s="1"/>
      <c r="AI849" s="485"/>
      <c r="AJ849" s="467"/>
      <c r="AK849" s="543"/>
      <c r="AL849" s="543" t="s">
        <v>152</v>
      </c>
      <c r="AM849" s="543"/>
      <c r="AN849" s="543"/>
      <c r="AO849" s="64"/>
      <c r="AP849" s="469">
        <f>SUM(D175:D204)</f>
        <v>1202331</v>
      </c>
      <c r="AQ849" s="64"/>
      <c r="AR849" s="544">
        <f>SUM(W175:W204)</f>
        <v>24042</v>
      </c>
      <c r="AS849" s="64"/>
      <c r="AT849" s="64"/>
      <c r="AU849" s="64"/>
      <c r="AV849" s="489">
        <f t="shared" si="3510"/>
        <v>1.9996157464125936E-2</v>
      </c>
      <c r="AW849" s="468"/>
      <c r="AX849" s="500"/>
    </row>
    <row r="850" spans="2:87" ht="15.6" x14ac:dyDescent="0.3">
      <c r="D850" s="428"/>
      <c r="AD850" s="1"/>
      <c r="AE850" s="507"/>
      <c r="AF850" s="546"/>
      <c r="AG850" s="1"/>
      <c r="AH850" s="1"/>
      <c r="AI850" s="485"/>
      <c r="AJ850" s="467"/>
      <c r="AK850" s="543"/>
      <c r="AL850" s="543" t="s">
        <v>153</v>
      </c>
      <c r="AM850" s="543"/>
      <c r="AN850" s="543"/>
      <c r="AO850" s="64"/>
      <c r="AP850" s="469">
        <f>SUM(D205:D230)</f>
        <v>1470960</v>
      </c>
      <c r="AQ850" s="64"/>
      <c r="AR850" s="469">
        <f>SUM(W205:W235)</f>
        <v>24156</v>
      </c>
      <c r="AS850" s="64"/>
      <c r="AT850" s="64"/>
      <c r="AU850" s="64"/>
      <c r="AV850" s="489">
        <f t="shared" si="3510"/>
        <v>1.6421928536465982E-2</v>
      </c>
      <c r="AW850" s="468"/>
      <c r="AX850" s="500"/>
      <c r="BA850" s="486">
        <f>+AV844-AV850</f>
        <v>4.5521892988085955E-2</v>
      </c>
    </row>
    <row r="851" spans="2:87" ht="15" thickBot="1" x14ac:dyDescent="0.35">
      <c r="B851" s="427"/>
      <c r="D851" s="235"/>
      <c r="AD851" s="1"/>
      <c r="AE851" s="507"/>
      <c r="AF851" s="546"/>
      <c r="AG851" s="1"/>
      <c r="AH851" s="1"/>
      <c r="AI851" s="485"/>
      <c r="AJ851" s="467"/>
      <c r="AK851" s="480"/>
      <c r="AL851" s="480"/>
      <c r="AM851" s="480"/>
      <c r="AN851" s="480"/>
      <c r="AO851" s="481"/>
      <c r="AP851" s="482"/>
      <c r="AQ851" s="481"/>
      <c r="AR851" s="482"/>
      <c r="AS851" s="481"/>
      <c r="AT851" s="481"/>
      <c r="AU851" s="481"/>
      <c r="AV851" s="483"/>
      <c r="AW851" s="468"/>
      <c r="AX851" s="500"/>
      <c r="BA851">
        <f>+BA850/AV844</f>
        <v>0.73488996751747038</v>
      </c>
    </row>
    <row r="852" spans="2:87" ht="15.6" x14ac:dyDescent="0.3">
      <c r="B852" s="427"/>
      <c r="D852" s="235"/>
      <c r="AD852" s="1"/>
      <c r="AE852" s="507"/>
      <c r="AF852" s="546"/>
      <c r="AG852" s="1"/>
      <c r="AH852" s="1"/>
      <c r="AI852" s="485"/>
      <c r="AJ852" s="467"/>
      <c r="AK852" s="623" t="s">
        <v>138</v>
      </c>
      <c r="AL852" s="623"/>
      <c r="AM852" s="623"/>
      <c r="AN852" s="623"/>
      <c r="AO852" s="64"/>
      <c r="AP852" s="469"/>
      <c r="AQ852" s="64"/>
      <c r="AR852" s="469">
        <f>+AR844</f>
        <v>55687</v>
      </c>
      <c r="AS852" s="64"/>
      <c r="AT852" s="64"/>
      <c r="AU852" s="64"/>
      <c r="AV852" s="144"/>
      <c r="AW852" s="468"/>
      <c r="AX852" s="500"/>
    </row>
    <row r="853" spans="2:87" ht="15.6" x14ac:dyDescent="0.3">
      <c r="B853" s="427"/>
      <c r="D853" s="235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10"/>
      <c r="AE853" s="507"/>
      <c r="AF853" s="546"/>
      <c r="AG853" s="33">
        <f>SUM(D113:D143)</f>
        <v>1970617</v>
      </c>
      <c r="AH853" s="1"/>
      <c r="AI853" s="485"/>
      <c r="AJ853" s="467"/>
      <c r="AK853" s="609" t="s">
        <v>153</v>
      </c>
      <c r="AL853" s="609"/>
      <c r="AM853" s="609"/>
      <c r="AN853" s="609"/>
      <c r="AO853" s="64"/>
      <c r="AP853" s="469"/>
      <c r="AQ853" s="64"/>
      <c r="AR853" s="469">
        <f>+AR850</f>
        <v>24156</v>
      </c>
      <c r="AS853" s="64"/>
      <c r="AT853" s="64"/>
      <c r="AU853" s="64"/>
      <c r="AV853" s="144"/>
      <c r="AW853" s="468"/>
      <c r="AX853" s="500"/>
    </row>
    <row r="854" spans="2:87" ht="15.6" x14ac:dyDescent="0.3">
      <c r="B854" s="427"/>
      <c r="D854" s="235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10"/>
      <c r="AE854" s="507"/>
      <c r="AF854" s="546"/>
      <c r="AG854" s="33">
        <f>SUM(W125:W138)</f>
        <v>12117</v>
      </c>
      <c r="AH854" s="1"/>
      <c r="AI854" s="485"/>
      <c r="AJ854" s="467"/>
      <c r="AK854" s="63"/>
      <c r="AL854" s="497" t="s">
        <v>3</v>
      </c>
      <c r="AM854" s="63"/>
      <c r="AN854" s="63"/>
      <c r="AO854" s="64"/>
      <c r="AP854" s="469"/>
      <c r="AQ854" s="64"/>
      <c r="AR854" s="469">
        <f>+AR852-AR853</f>
        <v>31531</v>
      </c>
      <c r="AS854" s="64"/>
      <c r="AT854" s="64"/>
      <c r="AU854" s="64"/>
      <c r="AV854" s="484">
        <f>+AR854/AR852</f>
        <v>0.5662183274372834</v>
      </c>
      <c r="AW854" s="468"/>
      <c r="AX854" s="500"/>
    </row>
    <row r="855" spans="2:87" ht="15" thickBot="1" x14ac:dyDescent="0.35">
      <c r="D855" s="427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10"/>
      <c r="AE855" s="507"/>
      <c r="AF855" s="548"/>
      <c r="AG855" s="33">
        <f>SUM(W113:W143)</f>
        <v>25901</v>
      </c>
      <c r="AH855" s="1"/>
      <c r="AI855" s="485"/>
      <c r="AJ855" s="470"/>
      <c r="AK855" s="471"/>
      <c r="AL855" s="471"/>
      <c r="AM855" s="471"/>
      <c r="AN855" s="471"/>
      <c r="AO855" s="471"/>
      <c r="AP855" s="471"/>
      <c r="AQ855" s="471"/>
      <c r="AR855" s="471"/>
      <c r="AS855" s="471"/>
      <c r="AT855" s="471"/>
      <c r="AU855" s="471"/>
      <c r="AV855" s="471"/>
      <c r="AW855" s="472"/>
      <c r="AX855" s="500"/>
      <c r="BD855" s="78"/>
      <c r="BE855" s="78"/>
      <c r="BF855" s="78"/>
      <c r="BG855" s="78"/>
      <c r="BH855" s="78"/>
      <c r="BI855" s="78"/>
      <c r="BJ855" s="78"/>
      <c r="BK855" s="78"/>
      <c r="BL855" s="78"/>
      <c r="BM855" s="78"/>
      <c r="BN855" s="78"/>
      <c r="BO855" s="78"/>
      <c r="BP855" s="78"/>
      <c r="BQ855" s="78"/>
      <c r="BR855" s="78"/>
      <c r="BS855" s="1"/>
      <c r="BT855" s="1"/>
      <c r="BU855" s="1"/>
      <c r="BV855" s="1"/>
      <c r="BW855" s="78"/>
      <c r="BX855" s="78"/>
      <c r="BY855" s="78"/>
      <c r="BZ855" s="78"/>
      <c r="CA855" s="78"/>
      <c r="CB855" s="78"/>
      <c r="CC855" s="78"/>
      <c r="CD855" s="78"/>
      <c r="CE855" s="78"/>
      <c r="CF855" s="78"/>
      <c r="CG855" s="78"/>
      <c r="CH855" s="78"/>
      <c r="CI855" s="78"/>
    </row>
    <row r="856" spans="2:87" x14ac:dyDescent="0.3"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10"/>
      <c r="AE856" s="507"/>
      <c r="AF856" s="507"/>
      <c r="AG856" s="507"/>
      <c r="AH856" s="507"/>
      <c r="AI856" s="507"/>
      <c r="AJ856" s="500"/>
      <c r="AK856" s="500"/>
      <c r="AL856" s="500"/>
      <c r="AM856" s="500"/>
      <c r="AN856" s="500"/>
      <c r="AO856" s="500"/>
      <c r="AP856" s="500"/>
      <c r="AQ856" s="500"/>
      <c r="AR856" s="500"/>
      <c r="AS856" s="500"/>
      <c r="AT856" s="500"/>
      <c r="AU856" s="500"/>
      <c r="AV856" s="500"/>
      <c r="AW856" s="500"/>
      <c r="AX856" s="500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77"/>
      <c r="BX856" s="77"/>
      <c r="BY856" s="77"/>
      <c r="BZ856" s="77"/>
      <c r="CA856" s="109"/>
      <c r="CB856" s="1"/>
      <c r="CC856" s="1"/>
      <c r="CD856" s="1"/>
      <c r="CE856" s="1"/>
      <c r="CF856" s="1"/>
      <c r="CG856" s="1"/>
      <c r="CH856" s="1"/>
      <c r="CI856" s="1"/>
    </row>
    <row r="857" spans="2:87" x14ac:dyDescent="0.3">
      <c r="D857">
        <v>10</v>
      </c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10"/>
      <c r="AE857" s="10"/>
      <c r="AF857" s="10"/>
      <c r="AG857" s="10"/>
      <c r="AH857" s="10"/>
      <c r="AI857" s="10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77"/>
      <c r="BX857" s="77"/>
      <c r="BY857" s="77"/>
      <c r="BZ857" s="77"/>
      <c r="CA857" s="77"/>
      <c r="CB857" s="1"/>
      <c r="CC857" s="1"/>
      <c r="CD857" s="1"/>
      <c r="CE857" s="1"/>
      <c r="CF857" s="1"/>
      <c r="CG857" s="1"/>
      <c r="CH857" s="1"/>
      <c r="CI857" s="1"/>
    </row>
    <row r="858" spans="2:87" x14ac:dyDescent="0.3">
      <c r="D858" s="1">
        <v>77000000</v>
      </c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10"/>
      <c r="AE858" s="10"/>
      <c r="AF858" s="10"/>
      <c r="AG858" s="10"/>
      <c r="AH858" s="10"/>
      <c r="AI858" s="10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77"/>
      <c r="BX858" s="77"/>
      <c r="BY858" s="77"/>
      <c r="BZ858" s="77"/>
      <c r="CA858" s="77"/>
      <c r="CB858" s="1"/>
      <c r="CC858" s="1"/>
      <c r="CD858" s="1"/>
      <c r="CE858" s="1"/>
      <c r="CF858" s="1"/>
      <c r="CG858" s="1"/>
    </row>
    <row r="859" spans="2:87" x14ac:dyDescent="0.3">
      <c r="D859" s="57">
        <f>+D858/D861</f>
        <v>0.23262839879154079</v>
      </c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10"/>
      <c r="AE859" s="10"/>
      <c r="AF859" s="10"/>
      <c r="AG859" s="501"/>
      <c r="AH859" s="10"/>
      <c r="AI859" s="10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77"/>
      <c r="BX859" s="77"/>
      <c r="BY859" s="77"/>
      <c r="BZ859" s="77"/>
      <c r="CA859" s="77"/>
      <c r="CB859" s="1"/>
      <c r="CC859" s="1"/>
      <c r="CD859" s="1"/>
      <c r="CE859" s="1"/>
      <c r="CF859" s="1"/>
      <c r="CG859" s="1"/>
    </row>
    <row r="860" spans="2:87" x14ac:dyDescent="0.3"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10"/>
      <c r="AE860" s="10"/>
      <c r="AF860" s="507"/>
      <c r="AG860" s="526"/>
      <c r="AH860" s="507"/>
      <c r="AI860" s="507"/>
      <c r="AJ860" s="500"/>
      <c r="AK860" s="500"/>
      <c r="AL860" s="500"/>
      <c r="AM860" s="500"/>
      <c r="AN860" s="500"/>
      <c r="AO860" s="500"/>
      <c r="AP860" s="500"/>
      <c r="AQ860" s="500"/>
      <c r="AR860" s="500"/>
      <c r="AS860" s="500"/>
      <c r="AT860" s="500"/>
      <c r="AU860" s="500"/>
      <c r="AV860" s="500"/>
      <c r="AW860" s="500"/>
      <c r="AX860" s="500"/>
      <c r="AY860" s="500"/>
      <c r="AZ860" s="500"/>
      <c r="BA860" s="500"/>
      <c r="BB860" s="500"/>
      <c r="BC860" s="500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77"/>
      <c r="BX860" s="77"/>
      <c r="BY860" s="110"/>
      <c r="BZ860" s="77"/>
      <c r="CA860" s="77"/>
    </row>
    <row r="861" spans="2:87" x14ac:dyDescent="0.3">
      <c r="D861" s="1">
        <v>331000000</v>
      </c>
      <c r="H861">
        <v>0.13400000000000001</v>
      </c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10"/>
      <c r="AE861" s="10"/>
      <c r="AF861" s="507"/>
      <c r="AG861" s="527"/>
      <c r="AH861" s="507"/>
      <c r="AI861" s="507"/>
      <c r="AJ861" s="524"/>
      <c r="AK861" s="524"/>
      <c r="AL861" s="525"/>
      <c r="AM861" s="525"/>
      <c r="AN861" s="525"/>
      <c r="AO861" s="525"/>
      <c r="AP861" s="525"/>
      <c r="AQ861" s="525"/>
      <c r="AR861" s="525"/>
      <c r="AS861" s="525"/>
      <c r="AT861" s="525"/>
      <c r="AU861" s="525"/>
      <c r="AV861" s="525"/>
      <c r="AW861" s="525"/>
      <c r="AX861" s="525"/>
      <c r="AY861" s="525"/>
      <c r="AZ861" s="525"/>
      <c r="BA861" s="525"/>
      <c r="BB861" s="524"/>
      <c r="BC861" s="524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77"/>
      <c r="BX861" s="77"/>
      <c r="BY861" s="77"/>
      <c r="BZ861" s="77"/>
      <c r="CA861" s="77"/>
    </row>
    <row r="862" spans="2:87" x14ac:dyDescent="0.3">
      <c r="D862" s="1">
        <f>+D861*H861</f>
        <v>44354000</v>
      </c>
      <c r="H862" s="1">
        <f>+D862*0.001</f>
        <v>44354</v>
      </c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10"/>
      <c r="AE862" s="10"/>
      <c r="AF862" s="507"/>
      <c r="AG862" s="526"/>
      <c r="AH862" s="507"/>
      <c r="AI862" s="507"/>
      <c r="AJ862" s="524"/>
      <c r="AK862" s="524"/>
      <c r="AL862" s="138"/>
      <c r="AM862" s="138"/>
      <c r="AN862" s="138"/>
      <c r="AO862" s="138"/>
      <c r="AP862" s="138"/>
      <c r="AQ862" s="138"/>
      <c r="AR862" s="138"/>
      <c r="AS862" s="78"/>
      <c r="AT862" s="78"/>
      <c r="AU862" s="78"/>
      <c r="AV862" s="98"/>
      <c r="AW862" s="98"/>
      <c r="AX862" s="98"/>
      <c r="AY862" s="98"/>
      <c r="AZ862" s="524"/>
      <c r="BA862" s="524"/>
      <c r="BB862" s="530"/>
      <c r="BC862" s="524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77"/>
      <c r="BX862" s="77"/>
      <c r="BY862" s="77"/>
      <c r="BZ862" s="77"/>
      <c r="CA862" s="77"/>
    </row>
    <row r="863" spans="2:87" x14ac:dyDescent="0.3">
      <c r="D863" s="425">
        <v>7.1999999999999995E-2</v>
      </c>
      <c r="H863" s="1">
        <f>+AA204*H861</f>
        <v>28746.886000000002</v>
      </c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10"/>
      <c r="AE863" s="10"/>
      <c r="AF863" s="507"/>
      <c r="AG863" s="526">
        <v>44031</v>
      </c>
      <c r="AH863" s="507"/>
      <c r="AI863" s="507"/>
      <c r="AJ863" s="524"/>
      <c r="AK863" s="524"/>
      <c r="AL863" s="138"/>
      <c r="AM863" s="138"/>
      <c r="AN863" s="138"/>
      <c r="AO863" s="138"/>
      <c r="AP863" s="138"/>
      <c r="AQ863" s="138"/>
      <c r="AR863" s="138"/>
      <c r="AS863" s="138"/>
      <c r="AT863" s="98"/>
      <c r="AU863" s="78"/>
      <c r="AV863" s="98"/>
      <c r="AW863" s="98"/>
      <c r="AX863" s="98"/>
      <c r="AY863" s="98"/>
      <c r="AZ863" s="524"/>
      <c r="BA863" s="524"/>
      <c r="BB863" s="530"/>
      <c r="BC863" s="524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77"/>
      <c r="BX863" s="77"/>
      <c r="BY863" s="77"/>
      <c r="BZ863" s="77"/>
      <c r="CA863" s="77"/>
    </row>
    <row r="864" spans="2:87" x14ac:dyDescent="0.3"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10"/>
      <c r="AE864" s="10"/>
      <c r="AF864" s="507"/>
      <c r="AG864" s="526">
        <v>44038</v>
      </c>
      <c r="AH864" s="507"/>
      <c r="AI864" s="507"/>
      <c r="AJ864" s="524"/>
      <c r="AK864" s="524"/>
      <c r="AL864" s="78"/>
      <c r="AM864" s="78"/>
      <c r="AN864" s="139"/>
      <c r="AO864" s="139"/>
      <c r="AP864" s="139"/>
      <c r="AQ864" s="139"/>
      <c r="AR864" s="139"/>
      <c r="AS864" s="78"/>
      <c r="AT864" s="78"/>
      <c r="AU864" s="78"/>
      <c r="AV864" s="98"/>
      <c r="AW864" s="98"/>
      <c r="AX864" s="98"/>
      <c r="AY864" s="98"/>
      <c r="AZ864" s="524"/>
      <c r="BA864" s="524"/>
      <c r="BB864" s="530"/>
      <c r="BC864" s="524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77"/>
      <c r="BX864" s="77"/>
      <c r="BY864" s="77"/>
      <c r="BZ864" s="77"/>
      <c r="CA864" s="77"/>
    </row>
    <row r="865" spans="2:79" x14ac:dyDescent="0.3">
      <c r="D865" s="235">
        <v>4.2000000000000003E-2</v>
      </c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10"/>
      <c r="AE865" s="10"/>
      <c r="AF865" s="507"/>
      <c r="AG865" s="526">
        <v>44045</v>
      </c>
      <c r="AH865" s="507"/>
      <c r="AI865" s="507"/>
      <c r="AJ865" s="524"/>
      <c r="AK865" s="524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98"/>
      <c r="AW865" s="98"/>
      <c r="AX865" s="98"/>
      <c r="AY865" s="98"/>
      <c r="AZ865" s="524"/>
      <c r="BA865" s="524"/>
      <c r="BB865" s="530"/>
      <c r="BC865" s="524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</row>
    <row r="866" spans="2:79" x14ac:dyDescent="0.3">
      <c r="D866" s="531">
        <f>+D861*D863*D865</f>
        <v>1000944.0000000001</v>
      </c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10"/>
      <c r="AE866" s="10"/>
      <c r="AF866" s="507"/>
      <c r="AG866" s="526">
        <v>44052</v>
      </c>
      <c r="AH866" s="507"/>
      <c r="AI866" s="507"/>
      <c r="AJ866" s="524"/>
      <c r="AK866" s="524"/>
      <c r="AL866" s="78"/>
      <c r="AM866" s="78"/>
      <c r="AN866" s="139"/>
      <c r="AO866" s="139"/>
      <c r="AP866" s="139"/>
      <c r="AQ866" s="139"/>
      <c r="AR866" s="139"/>
      <c r="AS866" s="139"/>
      <c r="AT866" s="139"/>
      <c r="AU866" s="78"/>
      <c r="AV866" s="98"/>
      <c r="AW866" s="98"/>
      <c r="AX866" s="98"/>
      <c r="AY866" s="98"/>
      <c r="AZ866" s="524"/>
      <c r="BA866" s="524"/>
      <c r="BB866" s="530"/>
      <c r="BC866" s="524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</row>
    <row r="867" spans="2:79" x14ac:dyDescent="0.3"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10"/>
      <c r="AE867" s="10"/>
      <c r="AF867" s="507"/>
      <c r="AG867" s="526"/>
      <c r="AH867" s="507"/>
      <c r="AI867" s="507"/>
      <c r="AJ867" s="524"/>
      <c r="AK867" s="524"/>
      <c r="AL867" s="78"/>
      <c r="AM867" s="78"/>
      <c r="AN867" s="139"/>
      <c r="AO867" s="139"/>
      <c r="AP867" s="139"/>
      <c r="AQ867" s="139"/>
      <c r="AR867" s="139"/>
      <c r="AS867" s="139"/>
      <c r="AT867" s="139"/>
      <c r="AU867" s="78"/>
      <c r="AV867" s="98"/>
      <c r="AW867" s="98"/>
      <c r="AX867" s="98"/>
      <c r="AY867" s="98"/>
      <c r="AZ867" s="524"/>
      <c r="BA867" s="524"/>
      <c r="BB867" s="530"/>
      <c r="BC867" s="524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</row>
    <row r="868" spans="2:79" x14ac:dyDescent="0.3"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10"/>
      <c r="AE868" s="10"/>
      <c r="AF868" s="507"/>
      <c r="AG868" s="526"/>
      <c r="AH868" s="507"/>
      <c r="AI868" s="507"/>
      <c r="AJ868" s="524"/>
      <c r="AK868" s="524"/>
      <c r="AL868" s="78"/>
      <c r="AM868" s="78"/>
      <c r="AN868" s="139"/>
      <c r="AO868" s="139"/>
      <c r="AP868" s="139"/>
      <c r="AQ868" s="139"/>
      <c r="AR868" s="139"/>
      <c r="AS868" s="139"/>
      <c r="AT868" s="139"/>
      <c r="AU868" s="78"/>
      <c r="AV868" s="98"/>
      <c r="AW868" s="98"/>
      <c r="AX868" s="98"/>
      <c r="AY868" s="98"/>
      <c r="AZ868" s="524"/>
      <c r="BA868" s="524"/>
      <c r="BB868" s="530"/>
      <c r="BC868" s="524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</row>
    <row r="869" spans="2:79" x14ac:dyDescent="0.3"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10"/>
      <c r="AE869" s="10"/>
      <c r="AF869" s="507"/>
      <c r="AG869" s="528"/>
      <c r="AH869" s="507"/>
      <c r="AI869" s="507"/>
      <c r="AJ869" s="524"/>
      <c r="AK869" s="524"/>
      <c r="AL869" s="78"/>
      <c r="AM869" s="78"/>
      <c r="AN869" s="139"/>
      <c r="AO869" s="139"/>
      <c r="AP869" s="139"/>
      <c r="AQ869" s="139"/>
      <c r="AR869" s="139"/>
      <c r="AS869" s="139"/>
      <c r="AT869" s="139"/>
      <c r="AU869" s="78"/>
      <c r="AV869" s="98"/>
      <c r="AW869" s="98"/>
      <c r="AX869" s="98"/>
      <c r="AY869" s="98"/>
      <c r="AZ869" s="524"/>
      <c r="BA869" s="524"/>
      <c r="BB869" s="530"/>
      <c r="BC869" s="524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</row>
    <row r="870" spans="2:79" x14ac:dyDescent="0.3"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10"/>
      <c r="AE870" s="10"/>
      <c r="AF870" s="507"/>
      <c r="AG870" s="507"/>
      <c r="AH870" s="507"/>
      <c r="AI870" s="507"/>
      <c r="AJ870" s="524"/>
      <c r="AK870" s="524"/>
      <c r="AL870" s="78"/>
      <c r="AM870" s="78"/>
      <c r="AN870" s="139"/>
      <c r="AO870" s="139"/>
      <c r="AP870" s="139"/>
      <c r="AQ870" s="139"/>
      <c r="AR870" s="139"/>
      <c r="AS870" s="139"/>
      <c r="AT870" s="139"/>
      <c r="AU870" s="78"/>
      <c r="AV870" s="98"/>
      <c r="AW870" s="98"/>
      <c r="AX870" s="98"/>
      <c r="AY870" s="98"/>
      <c r="AZ870" s="524"/>
      <c r="BA870" s="524"/>
      <c r="BB870" s="530"/>
      <c r="BC870" s="524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</row>
    <row r="871" spans="2:79" x14ac:dyDescent="0.3"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10"/>
      <c r="AE871" s="10"/>
      <c r="AF871" s="507"/>
      <c r="AG871" s="507"/>
      <c r="AH871" s="507"/>
      <c r="AI871" s="507"/>
      <c r="AJ871" s="524"/>
      <c r="AK871" s="524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78"/>
      <c r="AW871" s="78"/>
      <c r="AX871" s="78"/>
      <c r="AY871" s="78"/>
      <c r="AZ871" s="524"/>
      <c r="BA871" s="530"/>
      <c r="BB871" s="530"/>
      <c r="BC871" s="524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</row>
    <row r="872" spans="2:79" x14ac:dyDescent="0.3">
      <c r="AD872" s="10"/>
      <c r="AE872" s="10"/>
      <c r="AF872" s="507"/>
      <c r="AG872" s="507"/>
      <c r="AH872" s="507"/>
      <c r="AI872" s="507"/>
      <c r="AJ872" s="524"/>
      <c r="AK872" s="524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78"/>
      <c r="AW872" s="78"/>
      <c r="AX872" s="78"/>
      <c r="AY872" s="78"/>
      <c r="AZ872" s="524"/>
      <c r="BA872" s="530"/>
      <c r="BB872" s="530"/>
      <c r="BC872" s="524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</row>
    <row r="873" spans="2:79" ht="15" thickBot="1" x14ac:dyDescent="0.35">
      <c r="B873" s="500"/>
      <c r="C873" s="500"/>
      <c r="D873" s="500"/>
      <c r="E873" s="500"/>
      <c r="F873" s="500"/>
      <c r="G873" s="500"/>
      <c r="H873" s="500"/>
      <c r="I873" s="500"/>
      <c r="J873" s="500"/>
      <c r="K873" s="500"/>
      <c r="L873" s="500"/>
      <c r="M873" s="500"/>
      <c r="N873" s="500"/>
      <c r="O873" s="500"/>
      <c r="P873" s="500"/>
      <c r="Q873" s="500"/>
      <c r="R873" s="500"/>
      <c r="S873" s="500"/>
      <c r="T873" s="500"/>
      <c r="U873" s="500"/>
      <c r="V873" s="500"/>
      <c r="AD873" s="10"/>
      <c r="AE873" s="10"/>
      <c r="AF873" s="507"/>
      <c r="AG873" s="507"/>
      <c r="AH873" s="507"/>
      <c r="AI873" s="507"/>
      <c r="AJ873" s="524"/>
      <c r="AK873" s="524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78"/>
      <c r="AW873" s="78"/>
      <c r="AX873" s="78"/>
      <c r="AY873" s="78"/>
      <c r="AZ873" s="524"/>
      <c r="BA873" s="530"/>
      <c r="BB873" s="530"/>
      <c r="BC873" s="524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</row>
    <row r="874" spans="2:79" x14ac:dyDescent="0.3">
      <c r="B874" s="500"/>
      <c r="C874" s="510"/>
      <c r="D874" s="357"/>
      <c r="E874" s="357"/>
      <c r="F874" s="357"/>
      <c r="G874" s="357"/>
      <c r="H874" s="357"/>
      <c r="I874" s="357"/>
      <c r="J874" s="357"/>
      <c r="K874" s="357"/>
      <c r="L874" s="357"/>
      <c r="M874" s="357"/>
      <c r="N874" s="357"/>
      <c r="O874" s="357"/>
      <c r="P874" s="511"/>
      <c r="V874" s="500"/>
      <c r="AD874" s="10"/>
      <c r="AE874" s="10"/>
      <c r="AF874" s="507"/>
      <c r="AG874" s="507"/>
      <c r="AH874" s="507"/>
      <c r="AI874" s="507"/>
      <c r="AJ874" s="524"/>
      <c r="AK874" s="524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78"/>
      <c r="AW874" s="78"/>
      <c r="AX874" s="78"/>
      <c r="AY874" s="78"/>
      <c r="AZ874" s="524"/>
      <c r="BA874" s="530"/>
      <c r="BB874" s="530"/>
      <c r="BC874" s="524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</row>
    <row r="875" spans="2:79" x14ac:dyDescent="0.3">
      <c r="B875" s="500"/>
      <c r="C875" s="512"/>
      <c r="D875" s="502" t="s">
        <v>149</v>
      </c>
      <c r="E875" s="387"/>
      <c r="F875" s="387"/>
      <c r="G875" s="387"/>
      <c r="H875" s="627" t="s">
        <v>20</v>
      </c>
      <c r="I875" s="627"/>
      <c r="J875" s="627"/>
      <c r="K875" s="387"/>
      <c r="L875" s="387"/>
      <c r="M875" s="387"/>
      <c r="N875" s="387"/>
      <c r="O875" s="387"/>
      <c r="P875" s="513"/>
      <c r="V875" s="500"/>
      <c r="AD875" s="10"/>
      <c r="AE875" s="10"/>
      <c r="AF875" s="507"/>
      <c r="AG875" s="507"/>
      <c r="AH875" s="507"/>
      <c r="AI875" s="507"/>
      <c r="AJ875" s="524"/>
      <c r="AK875" s="524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78"/>
      <c r="AW875" s="78"/>
      <c r="AX875" s="78"/>
      <c r="AY875" s="78"/>
      <c r="AZ875" s="524"/>
      <c r="BA875" s="530"/>
      <c r="BB875" s="530"/>
      <c r="BC875" s="524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</row>
    <row r="876" spans="2:79" x14ac:dyDescent="0.3">
      <c r="B876" s="500"/>
      <c r="C876" s="512"/>
      <c r="D876" s="514" t="s">
        <v>150</v>
      </c>
      <c r="E876" s="387"/>
      <c r="F876" s="387"/>
      <c r="G876" s="387"/>
      <c r="H876" s="515" t="s">
        <v>147</v>
      </c>
      <c r="I876" s="502"/>
      <c r="J876" s="516" t="s">
        <v>148</v>
      </c>
      <c r="K876" s="502"/>
      <c r="L876" s="502"/>
      <c r="M876" s="502"/>
      <c r="N876" s="502"/>
      <c r="O876" s="517" t="s">
        <v>3</v>
      </c>
      <c r="P876" s="513"/>
      <c r="V876" s="500"/>
      <c r="AD876" s="10"/>
      <c r="AE876" s="10"/>
      <c r="AF876" s="507"/>
      <c r="AG876" s="507"/>
      <c r="AH876" s="507"/>
      <c r="AI876" s="507"/>
      <c r="AJ876" s="524"/>
      <c r="AK876" s="524"/>
      <c r="AL876" s="529"/>
      <c r="AM876" s="529"/>
      <c r="AN876" s="529"/>
      <c r="AO876" s="529"/>
      <c r="AP876" s="529"/>
      <c r="AQ876" s="529"/>
      <c r="AR876" s="529"/>
      <c r="AS876" s="529"/>
      <c r="AT876" s="529"/>
      <c r="AU876" s="529"/>
      <c r="AV876" s="524"/>
      <c r="AW876" s="524"/>
      <c r="AX876" s="524"/>
      <c r="AY876" s="524"/>
      <c r="AZ876" s="524"/>
      <c r="BA876" s="530"/>
      <c r="BB876" s="530"/>
      <c r="BC876" s="524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</row>
    <row r="877" spans="2:79" x14ac:dyDescent="0.3">
      <c r="B877" s="500"/>
      <c r="C877" s="512"/>
      <c r="D877" s="503" t="s">
        <v>146</v>
      </c>
      <c r="E877" s="15"/>
      <c r="F877" s="15"/>
      <c r="G877" s="15"/>
      <c r="H877" s="518">
        <f>SUM(D133:D139)</f>
        <v>471981</v>
      </c>
      <c r="I877" s="15"/>
      <c r="J877" s="16">
        <f>+H877/7</f>
        <v>67425.857142857145</v>
      </c>
      <c r="K877" s="15"/>
      <c r="L877" s="15"/>
      <c r="M877" s="15"/>
      <c r="N877" s="15"/>
      <c r="O877" s="15"/>
      <c r="P877" s="513"/>
      <c r="V877" s="500"/>
      <c r="AD877" s="10"/>
      <c r="AE877" s="10"/>
      <c r="AF877" s="507"/>
      <c r="AG877" s="507"/>
      <c r="AH877" s="507"/>
      <c r="AI877" s="507"/>
      <c r="AJ877" s="524"/>
      <c r="AK877" s="524"/>
      <c r="AL877" s="529"/>
      <c r="AM877" s="529"/>
      <c r="AN877" s="529"/>
      <c r="AO877" s="529"/>
      <c r="AP877" s="529"/>
      <c r="AQ877" s="529"/>
      <c r="AR877" s="529"/>
      <c r="AS877" s="529"/>
      <c r="AT877" s="529"/>
      <c r="AU877" s="529"/>
      <c r="AV877" s="529"/>
      <c r="AW877" s="529"/>
      <c r="AX877" s="529"/>
      <c r="AY877" s="529"/>
      <c r="AZ877" s="524"/>
      <c r="BA877" s="524"/>
      <c r="BB877" s="530"/>
      <c r="BC877" s="524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</row>
    <row r="878" spans="2:79" x14ac:dyDescent="0.3">
      <c r="B878" s="500"/>
      <c r="C878" s="512"/>
      <c r="D878" s="503" t="s">
        <v>145</v>
      </c>
      <c r="E878" s="15"/>
      <c r="F878" s="15"/>
      <c r="G878" s="15"/>
      <c r="H878" s="16">
        <f>SUM(D140:D146)</f>
        <v>427527</v>
      </c>
      <c r="I878" s="15"/>
      <c r="J878" s="16">
        <f>+H878/7</f>
        <v>61075.285714285717</v>
      </c>
      <c r="K878" s="15"/>
      <c r="L878" s="15"/>
      <c r="M878" s="15"/>
      <c r="N878" s="15"/>
      <c r="O878" s="15"/>
      <c r="P878" s="513"/>
      <c r="V878" s="500"/>
      <c r="AJ878" s="98"/>
      <c r="AK878" s="98"/>
      <c r="AL878" s="98"/>
      <c r="AM878" s="98"/>
      <c r="AN878" s="98"/>
      <c r="AO878" s="98"/>
      <c r="AP878" s="98"/>
      <c r="AQ878" s="98"/>
      <c r="AR878" s="98"/>
      <c r="AS878" s="98"/>
      <c r="AT878" s="78"/>
      <c r="AU878" s="98"/>
      <c r="AV878" s="140"/>
      <c r="AW878" s="140"/>
      <c r="AX878" s="140"/>
      <c r="AY878" s="140"/>
      <c r="AZ878" s="98"/>
      <c r="BA878" s="98"/>
      <c r="BB878" s="98"/>
      <c r="BC878" s="98"/>
    </row>
    <row r="879" spans="2:79" x14ac:dyDescent="0.3">
      <c r="B879" s="506"/>
      <c r="C879" s="512"/>
      <c r="D879" s="503" t="s">
        <v>144</v>
      </c>
      <c r="E879" s="15"/>
      <c r="F879" s="15"/>
      <c r="G879" s="15"/>
      <c r="H879" s="16">
        <f>SUM(D147:D153)</f>
        <v>383516</v>
      </c>
      <c r="I879" s="15"/>
      <c r="J879" s="16">
        <f>+H879/7</f>
        <v>54788</v>
      </c>
      <c r="K879" s="15"/>
      <c r="L879" s="15"/>
      <c r="M879" s="15"/>
      <c r="N879" s="15"/>
      <c r="O879" s="518">
        <f>+H877-H879</f>
        <v>88465</v>
      </c>
      <c r="P879" s="513"/>
      <c r="V879" s="500"/>
      <c r="AA879">
        <f>+O879/7</f>
        <v>12637.857142857143</v>
      </c>
      <c r="AJ879" s="98"/>
      <c r="AK879" s="98"/>
      <c r="AL879" s="98"/>
      <c r="AM879" s="98"/>
      <c r="AN879" s="98"/>
      <c r="AO879" s="98"/>
      <c r="AP879" s="98"/>
      <c r="AQ879" s="98"/>
      <c r="AR879" s="98"/>
      <c r="AS879" s="98"/>
      <c r="AT879" s="98"/>
      <c r="AU879" s="98"/>
      <c r="AV879" s="78"/>
      <c r="AW879" s="78"/>
      <c r="AX879" s="78"/>
      <c r="AY879" s="78"/>
      <c r="AZ879" s="98"/>
      <c r="BA879" s="141"/>
      <c r="BB879" s="98"/>
      <c r="BC879" s="98"/>
    </row>
    <row r="880" spans="2:79" x14ac:dyDescent="0.3">
      <c r="B880" s="507"/>
      <c r="C880" s="512"/>
      <c r="D880" s="519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60">
        <f>+O879/H877</f>
        <v>0.18743339244588236</v>
      </c>
      <c r="P880" s="513"/>
      <c r="V880" s="500"/>
      <c r="X880" s="61"/>
      <c r="Y880" s="61"/>
      <c r="Z880" s="98"/>
      <c r="AA880" s="98"/>
      <c r="AB880" s="98"/>
      <c r="AC880" s="98"/>
      <c r="AD880" s="98"/>
      <c r="AE880" s="98"/>
      <c r="AF880" s="98"/>
      <c r="AG880" s="98"/>
      <c r="AH880" s="98"/>
      <c r="AI880" s="98"/>
      <c r="AJ880" s="98"/>
      <c r="AK880" s="98"/>
      <c r="AL880" s="98"/>
      <c r="AM880" s="98"/>
      <c r="AN880" s="98"/>
      <c r="AO880" s="98"/>
      <c r="AP880" s="78">
        <v>480454</v>
      </c>
      <c r="AQ880" s="98"/>
      <c r="AR880" s="98"/>
      <c r="AS880" s="98"/>
      <c r="AT880" s="98"/>
      <c r="AU880" s="98"/>
      <c r="AV880" s="98"/>
      <c r="AW880" s="98"/>
      <c r="AX880" s="98"/>
      <c r="AY880" s="98"/>
      <c r="AZ880" s="98"/>
      <c r="BA880" s="98"/>
      <c r="BB880" s="98"/>
      <c r="BC880" s="98"/>
    </row>
    <row r="881" spans="2:61" ht="15" thickBot="1" x14ac:dyDescent="0.35">
      <c r="B881" s="507"/>
      <c r="C881" s="520"/>
      <c r="D881" s="521"/>
      <c r="E881" s="521"/>
      <c r="F881" s="521"/>
      <c r="G881" s="521"/>
      <c r="H881" s="521"/>
      <c r="I881" s="521"/>
      <c r="J881" s="522"/>
      <c r="K881" s="521"/>
      <c r="L881" s="521"/>
      <c r="M881" s="521"/>
      <c r="N881" s="521"/>
      <c r="O881" s="521"/>
      <c r="P881" s="523"/>
      <c r="V881" s="500"/>
      <c r="X881" s="61"/>
      <c r="Y881" s="61"/>
      <c r="Z881" s="98"/>
      <c r="AA881" s="98"/>
      <c r="AB881" s="98"/>
      <c r="AC881" s="98"/>
      <c r="AD881" s="98"/>
      <c r="AE881" s="98"/>
      <c r="AF881" s="98"/>
      <c r="AG881" s="98"/>
      <c r="AH881" s="98"/>
      <c r="AI881" s="98"/>
      <c r="AJ881" s="98"/>
      <c r="AK881" s="98"/>
      <c r="AL881" s="98"/>
      <c r="AM881" s="98"/>
      <c r="AN881" s="98"/>
      <c r="AO881" s="98"/>
      <c r="AP881" s="140">
        <f>+N201</f>
        <v>290088</v>
      </c>
      <c r="AQ881" s="98"/>
      <c r="AR881" s="98"/>
      <c r="AS881" s="98"/>
      <c r="AT881" s="98"/>
      <c r="AU881" s="98"/>
      <c r="AV881" s="98"/>
      <c r="AW881" s="98"/>
      <c r="AX881" s="98"/>
      <c r="AY881" s="98"/>
      <c r="AZ881" s="98"/>
      <c r="BA881" s="98"/>
      <c r="BB881" s="98"/>
      <c r="BC881" s="98"/>
    </row>
    <row r="882" spans="2:61" x14ac:dyDescent="0.3">
      <c r="B882" s="507"/>
      <c r="C882" s="500"/>
      <c r="D882" s="508"/>
      <c r="E882" s="500"/>
      <c r="F882" s="500"/>
      <c r="G882" s="500"/>
      <c r="H882" s="509"/>
      <c r="I882" s="500"/>
      <c r="J882" s="500"/>
      <c r="K882" s="500"/>
      <c r="L882" s="500"/>
      <c r="M882" s="500"/>
      <c r="N882" s="500"/>
      <c r="O882" s="500"/>
      <c r="P882" s="500"/>
      <c r="Q882" s="500"/>
      <c r="R882" s="500"/>
      <c r="S882" s="500"/>
      <c r="T882" s="500"/>
      <c r="U882" s="500"/>
      <c r="V882" s="500"/>
      <c r="X882" s="61"/>
      <c r="Y882" s="61"/>
      <c r="Z882" s="98"/>
      <c r="AA882" s="98"/>
      <c r="AB882" s="98"/>
      <c r="AC882" s="98"/>
      <c r="AD882" s="98"/>
      <c r="AE882" s="98"/>
      <c r="AF882" s="98"/>
      <c r="AG882" s="98"/>
      <c r="AH882" s="98"/>
      <c r="AI882" s="98"/>
      <c r="AJ882" s="98"/>
      <c r="AK882" s="98"/>
      <c r="AL882" s="98"/>
      <c r="AM882" s="98"/>
      <c r="AN882" s="98"/>
      <c r="AO882" s="98"/>
      <c r="AP882" s="140">
        <f>+AP880-AP881</f>
        <v>190366</v>
      </c>
      <c r="AQ882" s="98"/>
      <c r="AR882" s="98"/>
    </row>
    <row r="883" spans="2:61" x14ac:dyDescent="0.3">
      <c r="B883" s="1"/>
      <c r="D883" s="55"/>
      <c r="X883" s="61"/>
      <c r="Y883" s="61"/>
      <c r="Z883" s="98"/>
      <c r="AA883" s="98"/>
      <c r="AB883" s="98"/>
      <c r="AC883" s="98"/>
      <c r="AD883" s="98"/>
      <c r="AE883" s="98"/>
      <c r="AF883" s="98"/>
      <c r="AG883" s="98"/>
      <c r="AH883" s="98"/>
      <c r="AI883" s="98"/>
      <c r="AJ883" s="98"/>
      <c r="AK883" s="98"/>
      <c r="AL883" s="98"/>
      <c r="AM883" s="98"/>
      <c r="AN883" s="98"/>
      <c r="AO883" s="98"/>
      <c r="AP883" s="84">
        <f>+AP882/AP880</f>
        <v>0.3962210742339537</v>
      </c>
      <c r="AQ883" s="98"/>
      <c r="AR883" s="98"/>
    </row>
    <row r="884" spans="2:61" x14ac:dyDescent="0.3">
      <c r="B884" s="55"/>
      <c r="D884" s="55"/>
      <c r="J884" s="56">
        <f>+J877-J879</f>
        <v>12637.857142857145</v>
      </c>
      <c r="X884" s="61"/>
      <c r="Y884" s="61"/>
      <c r="Z884" s="98"/>
      <c r="AA884" s="98"/>
      <c r="AB884" s="98"/>
      <c r="AC884" s="98"/>
      <c r="AD884" s="98"/>
      <c r="AE884" s="98"/>
      <c r="AF884" s="98"/>
      <c r="AG884" s="98"/>
      <c r="AH884" s="98"/>
      <c r="AI884" s="98"/>
      <c r="AJ884" s="98"/>
      <c r="AK884" s="98"/>
      <c r="AL884" s="98"/>
      <c r="AM884" s="98"/>
      <c r="AN884" s="98"/>
      <c r="AO884" s="98"/>
      <c r="AP884" s="98"/>
      <c r="AQ884" s="98"/>
      <c r="AR884" s="98"/>
    </row>
    <row r="885" spans="2:61" x14ac:dyDescent="0.3">
      <c r="B885" s="57"/>
      <c r="D885" s="55"/>
      <c r="X885" s="61"/>
      <c r="Y885" s="61"/>
      <c r="Z885" s="98"/>
      <c r="AA885" s="98"/>
      <c r="AB885" s="98"/>
      <c r="AC885" s="98"/>
      <c r="AD885" s="98"/>
      <c r="AE885" s="98"/>
      <c r="AF885" s="98"/>
      <c r="AG885" s="98"/>
      <c r="AH885" s="98"/>
      <c r="AI885" s="98"/>
      <c r="AJ885" s="98"/>
      <c r="AK885" s="98"/>
      <c r="AL885" s="98"/>
      <c r="AM885" s="98"/>
      <c r="AN885" s="98"/>
      <c r="AO885" s="98"/>
      <c r="AP885" s="98"/>
      <c r="AQ885" s="98"/>
      <c r="AR885" s="98"/>
    </row>
    <row r="886" spans="2:61" x14ac:dyDescent="0.3">
      <c r="B886" s="1"/>
      <c r="D886" s="55"/>
      <c r="X886" s="61"/>
      <c r="Y886" s="61"/>
      <c r="Z886" s="98"/>
      <c r="AA886" s="98"/>
      <c r="AB886" s="98"/>
      <c r="AC886" s="98"/>
      <c r="AD886" s="98"/>
      <c r="AE886" s="98"/>
      <c r="AF886" s="98"/>
      <c r="AG886" s="98"/>
      <c r="AH886" s="98"/>
      <c r="AI886" s="98"/>
      <c r="AJ886" s="98"/>
      <c r="AK886" s="98"/>
      <c r="AL886" s="98"/>
      <c r="AM886" s="98"/>
      <c r="AN886" s="98"/>
      <c r="AO886" s="98"/>
      <c r="AP886" s="98"/>
      <c r="AQ886" s="98"/>
      <c r="AR886" s="98"/>
    </row>
    <row r="887" spans="2:61" x14ac:dyDescent="0.3">
      <c r="B887" s="1"/>
      <c r="D887" s="55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</row>
    <row r="888" spans="2:61" x14ac:dyDescent="0.3">
      <c r="B888" s="1"/>
      <c r="D888" s="55"/>
      <c r="AT888" s="500"/>
      <c r="AU888" s="500"/>
      <c r="AV888" s="500"/>
      <c r="AW888" s="500"/>
      <c r="AX888" s="500"/>
      <c r="AY888" s="500"/>
      <c r="AZ888" s="500"/>
      <c r="BA888" s="500"/>
      <c r="BB888" s="500"/>
      <c r="BC888" s="500"/>
      <c r="BD888" s="500"/>
      <c r="BE888" s="500"/>
      <c r="BF888" s="500"/>
      <c r="BG888" s="500"/>
      <c r="BH888" s="500"/>
      <c r="BI888" s="500"/>
    </row>
    <row r="889" spans="2:61" ht="15.6" x14ac:dyDescent="0.3">
      <c r="B889" s="1"/>
      <c r="D889" s="55"/>
      <c r="AT889" s="500"/>
      <c r="AU889" s="533"/>
      <c r="AV889" s="534"/>
      <c r="AW889" s="534"/>
      <c r="AX889" s="534"/>
      <c r="AY889" s="534"/>
      <c r="AZ889" s="534"/>
      <c r="BA889" s="534"/>
      <c r="BB889" s="534"/>
      <c r="BC889" s="534"/>
      <c r="BD889" s="534"/>
      <c r="BE889" s="534" t="s">
        <v>156</v>
      </c>
      <c r="BF889" s="534"/>
      <c r="BG889" s="534" t="s">
        <v>2</v>
      </c>
      <c r="BH889" s="533"/>
      <c r="BI889" s="500"/>
    </row>
    <row r="890" spans="2:61" ht="16.2" thickBot="1" x14ac:dyDescent="0.35">
      <c r="B890" s="57" t="e">
        <f>+B889/B888</f>
        <v>#DIV/0!</v>
      </c>
      <c r="D890" s="55"/>
      <c r="AT890" s="500"/>
      <c r="AU890" s="533"/>
      <c r="AV890" s="634" t="s">
        <v>155</v>
      </c>
      <c r="AW890" s="634"/>
      <c r="AX890" s="634"/>
      <c r="AY890" s="534"/>
      <c r="AZ890" s="534"/>
      <c r="BA890" s="535" t="s">
        <v>20</v>
      </c>
      <c r="BB890" s="534"/>
      <c r="BC890" s="535" t="s">
        <v>3</v>
      </c>
      <c r="BD890" s="534"/>
      <c r="BE890" s="535" t="s">
        <v>65</v>
      </c>
      <c r="BF890" s="534"/>
      <c r="BG890" s="535" t="s">
        <v>65</v>
      </c>
      <c r="BH890" s="533"/>
      <c r="BI890" s="500"/>
    </row>
    <row r="891" spans="2:61" ht="21" x14ac:dyDescent="0.4">
      <c r="B891" s="1"/>
      <c r="D891" s="55"/>
      <c r="AT891" s="500"/>
      <c r="AU891" s="533"/>
      <c r="AV891" s="536" t="s">
        <v>143</v>
      </c>
      <c r="AW891" s="533"/>
      <c r="AX891" s="537"/>
      <c r="AY891" s="533"/>
      <c r="AZ891" s="533"/>
      <c r="BA891" s="538">
        <f>+N143</f>
        <v>1970617</v>
      </c>
      <c r="BB891" s="537"/>
      <c r="BC891" s="537"/>
      <c r="BD891" s="537"/>
      <c r="BE891" s="537"/>
      <c r="BF891" s="537"/>
      <c r="BG891" s="537"/>
      <c r="BH891" s="533"/>
      <c r="BI891" s="500"/>
    </row>
    <row r="892" spans="2:61" ht="21" x14ac:dyDescent="0.4">
      <c r="B892" s="1"/>
      <c r="D892" s="55"/>
      <c r="AT892" s="500"/>
      <c r="AU892" s="533"/>
      <c r="AV892" s="536" t="s">
        <v>151</v>
      </c>
      <c r="AW892" s="533"/>
      <c r="AX892" s="537"/>
      <c r="AY892" s="533"/>
      <c r="AZ892" s="533"/>
      <c r="BA892" s="538">
        <f>+N174</f>
        <v>1493931</v>
      </c>
      <c r="BB892" s="537"/>
      <c r="BC892" s="538">
        <f>+BA892-BA891</f>
        <v>-476686</v>
      </c>
      <c r="BD892" s="537"/>
      <c r="BE892" s="539">
        <f>+BC892/BA891</f>
        <v>-0.24189682723735764</v>
      </c>
      <c r="BF892" s="537"/>
      <c r="BG892" s="537"/>
      <c r="BH892" s="533"/>
      <c r="BI892" s="500"/>
    </row>
    <row r="893" spans="2:61" ht="21" x14ac:dyDescent="0.4">
      <c r="B893" s="1">
        <f>+B889*50</f>
        <v>0</v>
      </c>
      <c r="D893" s="55"/>
      <c r="AT893" s="500"/>
      <c r="AU893" s="533"/>
      <c r="AV893" s="536" t="s">
        <v>152</v>
      </c>
      <c r="AW893" s="533"/>
      <c r="AX893" s="537"/>
      <c r="AY893" s="533"/>
      <c r="AZ893" s="533"/>
      <c r="BA893" s="538">
        <f>+N204</f>
        <v>1202331</v>
      </c>
      <c r="BB893" s="537"/>
      <c r="BC893" s="538">
        <f>+BA893-BA892</f>
        <v>-291600</v>
      </c>
      <c r="BD893" s="537"/>
      <c r="BE893" s="539">
        <f>+BC893/BA892</f>
        <v>-0.19518973767864781</v>
      </c>
      <c r="BF893" s="537"/>
      <c r="BG893" s="537"/>
      <c r="BH893" s="533"/>
      <c r="BI893" s="500"/>
    </row>
    <row r="894" spans="2:61" ht="21" x14ac:dyDescent="0.4">
      <c r="B894" s="1"/>
      <c r="D894" s="55"/>
      <c r="AT894" s="500"/>
      <c r="AU894" s="533"/>
      <c r="AV894" s="536" t="s">
        <v>153</v>
      </c>
      <c r="AW894" s="533"/>
      <c r="AX894" s="537"/>
      <c r="AY894" s="533"/>
      <c r="AZ894" s="540" t="s">
        <v>26</v>
      </c>
      <c r="BA894" s="538">
        <f>+N218</f>
        <v>371489</v>
      </c>
      <c r="BB894" s="537"/>
      <c r="BC894" s="538">
        <f>+BA894-BA893</f>
        <v>-830842</v>
      </c>
      <c r="BD894" s="537"/>
      <c r="BE894" s="539">
        <f>+BC894/BA893</f>
        <v>-0.69102601529861574</v>
      </c>
      <c r="BF894" s="537"/>
      <c r="BG894" s="539">
        <f>+(BA894-BA891)/BA891</f>
        <v>-0.81148594577231392</v>
      </c>
      <c r="BH894" s="533"/>
      <c r="BI894" s="500"/>
    </row>
    <row r="895" spans="2:61" x14ac:dyDescent="0.3">
      <c r="B895" s="1"/>
      <c r="D895" s="55"/>
      <c r="AT895" s="500"/>
      <c r="AU895" s="533"/>
      <c r="AV895" s="533"/>
      <c r="AW895" s="533"/>
      <c r="AX895" s="533"/>
      <c r="AY895" s="533"/>
      <c r="AZ895" s="533"/>
      <c r="BA895" s="533"/>
      <c r="BB895" s="533"/>
      <c r="BC895" s="533"/>
      <c r="BD895" s="533"/>
      <c r="BE895" s="533"/>
      <c r="BF895" s="533"/>
      <c r="BG895" s="533"/>
      <c r="BH895" s="533"/>
      <c r="BI895" s="500"/>
    </row>
    <row r="896" spans="2:61" ht="16.2" x14ac:dyDescent="0.3">
      <c r="B896" s="1"/>
      <c r="D896" s="55"/>
      <c r="AT896" s="500"/>
      <c r="AU896" s="533"/>
      <c r="AV896" s="533"/>
      <c r="AW896" s="533"/>
      <c r="AX896" s="541" t="s">
        <v>26</v>
      </c>
      <c r="AY896" s="533"/>
      <c r="AZ896" s="542" t="s">
        <v>154</v>
      </c>
      <c r="BA896" s="533"/>
      <c r="BB896" s="533"/>
      <c r="BC896" s="533"/>
      <c r="BD896" s="533"/>
      <c r="BE896" s="533"/>
      <c r="BF896" s="533"/>
      <c r="BG896" s="533"/>
      <c r="BH896" s="533"/>
      <c r="BI896" s="500"/>
    </row>
    <row r="897" spans="2:61" x14ac:dyDescent="0.3">
      <c r="B897" s="1"/>
      <c r="D897" s="55"/>
      <c r="AT897" s="500"/>
      <c r="AU897" s="533"/>
      <c r="AV897" s="533"/>
      <c r="AW897" s="533"/>
      <c r="AX897" s="533"/>
      <c r="AY897" s="533"/>
      <c r="AZ897" s="533"/>
      <c r="BA897" s="533"/>
      <c r="BB897" s="533"/>
      <c r="BC897" s="533"/>
      <c r="BD897" s="533"/>
      <c r="BE897" s="533"/>
      <c r="BF897" s="533"/>
      <c r="BG897" s="533"/>
      <c r="BH897" s="533"/>
      <c r="BI897" s="500"/>
    </row>
    <row r="898" spans="2:61" x14ac:dyDescent="0.3">
      <c r="B898" s="1"/>
      <c r="D898" s="55"/>
      <c r="AT898" s="532"/>
      <c r="AU898" s="532"/>
      <c r="AV898" s="532"/>
      <c r="AW898" s="532"/>
      <c r="AX898" s="532"/>
      <c r="AY898" s="532"/>
      <c r="AZ898" s="532"/>
      <c r="BA898" s="532"/>
      <c r="BB898" s="532"/>
      <c r="BC898" s="532"/>
      <c r="BD898" s="532"/>
      <c r="BE898" s="532"/>
      <c r="BF898" s="532"/>
      <c r="BG898" s="532"/>
      <c r="BH898" s="532"/>
      <c r="BI898" s="532"/>
    </row>
    <row r="899" spans="2:61" x14ac:dyDescent="0.3">
      <c r="B899" s="1"/>
      <c r="D899" s="55"/>
    </row>
    <row r="900" spans="2:61" x14ac:dyDescent="0.3">
      <c r="B900" s="1"/>
      <c r="D900" s="55"/>
      <c r="AS900" s="61"/>
      <c r="AT900" s="500"/>
      <c r="AU900" s="500"/>
      <c r="AV900" s="500"/>
      <c r="AW900" s="500"/>
      <c r="AX900" s="500"/>
      <c r="AY900" s="500"/>
      <c r="AZ900" s="500"/>
      <c r="BA900" s="500"/>
      <c r="BB900" s="500"/>
      <c r="BC900" s="500"/>
      <c r="BD900" s="500"/>
      <c r="BE900" s="500"/>
      <c r="BF900" s="500"/>
      <c r="BG900" s="500"/>
      <c r="BH900" s="500"/>
      <c r="BI900" s="500"/>
    </row>
    <row r="901" spans="2:61" x14ac:dyDescent="0.3">
      <c r="B901" s="1"/>
      <c r="D901" s="55"/>
      <c r="AT901" s="500"/>
      <c r="AU901" s="550"/>
      <c r="AV901" s="550"/>
      <c r="AW901" s="550"/>
      <c r="AX901" s="550"/>
      <c r="AY901" s="550"/>
      <c r="AZ901" s="550"/>
      <c r="BA901" s="550"/>
      <c r="BB901" s="550"/>
      <c r="BC901" s="550"/>
      <c r="BD901" s="550"/>
      <c r="BE901" s="550"/>
      <c r="BF901" s="550"/>
      <c r="BG901" s="550"/>
      <c r="BH901" s="550"/>
      <c r="BI901" s="500"/>
    </row>
    <row r="902" spans="2:61" ht="15" thickBot="1" x14ac:dyDescent="0.35">
      <c r="B902" s="1"/>
      <c r="D902" s="55"/>
      <c r="AT902" s="500"/>
      <c r="AU902" s="550"/>
      <c r="AV902" s="610" t="s">
        <v>160</v>
      </c>
      <c r="AW902" s="610"/>
      <c r="AX902" s="610"/>
      <c r="AY902" s="551"/>
      <c r="AZ902" s="551"/>
      <c r="BA902" s="552" t="s">
        <v>23</v>
      </c>
      <c r="BB902" s="553"/>
      <c r="BC902" s="552" t="s">
        <v>3</v>
      </c>
      <c r="BD902" s="553"/>
      <c r="BE902" s="552" t="s">
        <v>20</v>
      </c>
      <c r="BF902" s="553"/>
      <c r="BG902" s="552" t="s">
        <v>21</v>
      </c>
      <c r="BH902" s="550"/>
      <c r="BI902" s="500"/>
    </row>
    <row r="903" spans="2:61" x14ac:dyDescent="0.3">
      <c r="B903" s="1"/>
      <c r="AT903" s="500"/>
      <c r="AU903" s="550"/>
      <c r="AV903" s="551" t="s">
        <v>143</v>
      </c>
      <c r="AW903" s="551"/>
      <c r="AX903" s="551"/>
      <c r="AY903" s="551"/>
      <c r="AZ903" s="551"/>
      <c r="BA903" s="554">
        <f>+BK275</f>
        <v>13351981</v>
      </c>
      <c r="BB903" s="551"/>
      <c r="BC903" s="551"/>
      <c r="BD903" s="551"/>
      <c r="BE903" s="555">
        <f>+N143</f>
        <v>1970617</v>
      </c>
      <c r="BF903" s="551"/>
      <c r="BG903" s="556">
        <f>+BE903/BA903</f>
        <v>0.14758985951223269</v>
      </c>
      <c r="BH903" s="550"/>
      <c r="BI903" s="500"/>
    </row>
    <row r="904" spans="2:61" x14ac:dyDescent="0.3">
      <c r="B904" s="1"/>
      <c r="AT904" s="500"/>
      <c r="AU904" s="550"/>
      <c r="AV904" s="551"/>
      <c r="AW904" s="551"/>
      <c r="AX904" s="551"/>
      <c r="AY904" s="551"/>
      <c r="AZ904" s="551"/>
      <c r="BA904" s="554"/>
      <c r="BB904" s="551"/>
      <c r="BC904" s="551"/>
      <c r="BD904" s="551"/>
      <c r="BE904" s="551"/>
      <c r="BF904" s="551"/>
      <c r="BG904" s="556"/>
      <c r="BH904" s="550"/>
      <c r="BI904" s="500"/>
    </row>
    <row r="905" spans="2:61" x14ac:dyDescent="0.3">
      <c r="B905" s="1"/>
      <c r="AT905" s="500"/>
      <c r="AU905" s="550"/>
      <c r="AV905" s="551" t="s">
        <v>159</v>
      </c>
      <c r="AW905" s="551"/>
      <c r="AX905" s="551"/>
      <c r="AY905" s="551"/>
      <c r="AZ905" s="551"/>
      <c r="BA905" s="554">
        <v>52440389</v>
      </c>
      <c r="BB905" s="551"/>
      <c r="BC905" s="556">
        <f>+(BA905-BA903)/BA903</f>
        <v>2.9275362210296736</v>
      </c>
      <c r="BD905" s="551"/>
      <c r="BE905" s="555">
        <f>+N273</f>
        <v>1462688</v>
      </c>
      <c r="BF905" s="551"/>
      <c r="BG905" s="556">
        <f>+BE905/BA905</f>
        <v>2.7892394162064665E-2</v>
      </c>
      <c r="BH905" s="550"/>
      <c r="BI905" s="500"/>
    </row>
    <row r="906" spans="2:61" x14ac:dyDescent="0.3">
      <c r="B906" s="1"/>
      <c r="AT906" s="500"/>
      <c r="AU906" s="550"/>
      <c r="AV906" s="551"/>
      <c r="AW906" s="551"/>
      <c r="AX906" s="551"/>
      <c r="AY906" s="551"/>
      <c r="AZ906" s="551"/>
      <c r="BA906" s="554"/>
      <c r="BB906" s="551"/>
      <c r="BC906" s="551"/>
      <c r="BD906" s="551"/>
      <c r="BE906" s="551"/>
      <c r="BF906" s="551"/>
      <c r="BG906" s="551"/>
      <c r="BH906" s="550"/>
      <c r="BI906" s="500"/>
    </row>
    <row r="907" spans="2:61" x14ac:dyDescent="0.3">
      <c r="B907" s="1"/>
      <c r="AT907" s="500"/>
      <c r="AU907" s="550"/>
      <c r="AV907" s="631" t="s">
        <v>105</v>
      </c>
      <c r="AW907" s="631"/>
      <c r="AX907" s="631"/>
      <c r="AY907" s="631"/>
      <c r="AZ907" s="551"/>
      <c r="BA907" s="555">
        <f>+BA905-BA903</f>
        <v>39088408</v>
      </c>
      <c r="BB907" s="551"/>
      <c r="BC907" s="551"/>
      <c r="BD907" s="551"/>
      <c r="BE907" s="555">
        <f>+BE905-BE903</f>
        <v>-507929</v>
      </c>
      <c r="BF907" s="551"/>
      <c r="BG907" s="558"/>
      <c r="BH907" s="550"/>
      <c r="BI907" s="500"/>
    </row>
    <row r="908" spans="2:61" x14ac:dyDescent="0.3">
      <c r="B908" s="1"/>
      <c r="AT908" s="500"/>
      <c r="AU908" s="550"/>
      <c r="AV908" s="550"/>
      <c r="AW908" s="550"/>
      <c r="AX908" s="550"/>
      <c r="AY908" s="550"/>
      <c r="AZ908" s="550"/>
      <c r="BA908" s="550"/>
      <c r="BB908" s="550"/>
      <c r="BC908" s="550"/>
      <c r="BD908" s="550"/>
      <c r="BE908" s="550"/>
      <c r="BF908" s="550"/>
      <c r="BG908" s="550"/>
      <c r="BH908" s="550"/>
      <c r="BI908" s="500"/>
    </row>
    <row r="909" spans="2:61" x14ac:dyDescent="0.3">
      <c r="B909" s="1"/>
      <c r="AT909" s="500"/>
      <c r="AU909" s="500"/>
      <c r="AV909" s="500"/>
      <c r="AW909" s="500"/>
      <c r="AX909" s="500"/>
      <c r="AY909" s="500"/>
      <c r="AZ909" s="500"/>
      <c r="BA909" s="500"/>
      <c r="BB909" s="500"/>
      <c r="BC909" s="500"/>
      <c r="BD909" s="500"/>
      <c r="BE909" s="557"/>
      <c r="BF909" s="500"/>
      <c r="BG909" s="507"/>
      <c r="BH909" s="500"/>
      <c r="BI909" s="500"/>
    </row>
    <row r="910" spans="2:61" x14ac:dyDescent="0.3">
      <c r="B910" s="1"/>
    </row>
    <row r="911" spans="2:61" x14ac:dyDescent="0.3">
      <c r="B911" s="1"/>
    </row>
    <row r="912" spans="2:61" x14ac:dyDescent="0.3">
      <c r="B912" s="1"/>
      <c r="H912" s="1">
        <v>4000000</v>
      </c>
      <c r="AR912" s="500"/>
      <c r="AS912" s="500"/>
      <c r="AT912" s="500"/>
      <c r="AU912" s="500"/>
      <c r="AV912" s="500"/>
      <c r="AW912" s="500"/>
      <c r="AX912" s="500"/>
      <c r="AY912" s="500"/>
      <c r="AZ912" s="500"/>
      <c r="BA912" s="500"/>
      <c r="BB912" s="500"/>
      <c r="BC912" s="500"/>
      <c r="BD912" s="500"/>
      <c r="BE912" s="500"/>
      <c r="BF912" s="500"/>
      <c r="BG912" s="500"/>
      <c r="BH912" s="500"/>
      <c r="BI912" s="500"/>
    </row>
    <row r="913" spans="2:72" ht="15.6" x14ac:dyDescent="0.3">
      <c r="B913" s="1"/>
      <c r="H913" s="1"/>
      <c r="AR913" s="500"/>
      <c r="AS913" s="626" t="s">
        <v>170</v>
      </c>
      <c r="AT913" s="626"/>
      <c r="AU913" s="626"/>
      <c r="AV913" s="626"/>
      <c r="AW913" s="626"/>
      <c r="AX913" s="626"/>
      <c r="AY913" s="626"/>
      <c r="AZ913" s="626"/>
      <c r="BA913" s="626"/>
      <c r="BB913" s="626"/>
      <c r="BC913" s="626"/>
      <c r="BD913" s="626"/>
      <c r="BE913" s="626"/>
      <c r="BF913" s="626"/>
      <c r="BG913" s="626"/>
      <c r="BH913" s="626"/>
      <c r="BI913" s="500"/>
    </row>
    <row r="914" spans="2:72" x14ac:dyDescent="0.3">
      <c r="H914" s="1">
        <f>+H912/7</f>
        <v>571428.57142857148</v>
      </c>
      <c r="AR914" s="500"/>
      <c r="AS914" s="533"/>
      <c r="AT914" s="561"/>
      <c r="AU914" s="561"/>
      <c r="AV914" s="561"/>
      <c r="AW914" s="561"/>
      <c r="AX914" s="561"/>
      <c r="AY914" s="561"/>
      <c r="AZ914" s="561"/>
      <c r="BA914" s="561"/>
      <c r="BB914" s="561"/>
      <c r="BC914" s="561"/>
      <c r="BD914" s="561"/>
      <c r="BE914" s="632" t="s">
        <v>166</v>
      </c>
      <c r="BF914" s="561"/>
      <c r="BG914" s="638" t="s">
        <v>167</v>
      </c>
      <c r="BH914" s="533"/>
      <c r="BI914" s="500"/>
    </row>
    <row r="915" spans="2:72" x14ac:dyDescent="0.3">
      <c r="AR915" s="500"/>
      <c r="AS915" s="533"/>
      <c r="AT915" s="608" t="s">
        <v>19</v>
      </c>
      <c r="AU915" s="608"/>
      <c r="AV915" s="608"/>
      <c r="AW915" s="608"/>
      <c r="AX915" s="608"/>
      <c r="AY915" s="608"/>
      <c r="AZ915" s="561"/>
      <c r="BA915" s="560" t="s">
        <v>20</v>
      </c>
      <c r="BB915" s="561"/>
      <c r="BC915" s="560" t="s">
        <v>165</v>
      </c>
      <c r="BD915" s="561"/>
      <c r="BE915" s="633"/>
      <c r="BF915" s="561"/>
      <c r="BG915" s="636"/>
      <c r="BH915" s="533"/>
      <c r="BI915" s="500"/>
    </row>
    <row r="916" spans="2:72" x14ac:dyDescent="0.3">
      <c r="H916" t="s">
        <v>168</v>
      </c>
      <c r="J916">
        <v>28</v>
      </c>
      <c r="N916" s="1">
        <f>+H914*J916</f>
        <v>16000000.000000002</v>
      </c>
      <c r="AR916" s="500"/>
      <c r="AS916" s="533"/>
      <c r="AT916" s="628" t="s">
        <v>162</v>
      </c>
      <c r="AU916" s="628"/>
      <c r="AV916" s="628"/>
      <c r="AW916" s="628"/>
      <c r="AX916" s="628"/>
      <c r="AY916" s="561"/>
      <c r="AZ916" s="561"/>
      <c r="BA916" s="562">
        <f>+H174</f>
        <v>6826001</v>
      </c>
      <c r="BB916" s="561"/>
      <c r="BC916" s="561">
        <v>10</v>
      </c>
      <c r="BD916" s="561"/>
      <c r="BE916" s="563">
        <f>+BA916*BC916</f>
        <v>68260010</v>
      </c>
      <c r="BF916" s="561"/>
      <c r="BG916" s="561"/>
      <c r="BH916" s="533"/>
      <c r="BI916" s="500"/>
      <c r="BP916" s="56">
        <f>+BE916-BA916</f>
        <v>61434009</v>
      </c>
    </row>
    <row r="917" spans="2:72" x14ac:dyDescent="0.3">
      <c r="D917" s="56">
        <f>+N916+N917</f>
        <v>33714285.714285716</v>
      </c>
      <c r="H917" t="s">
        <v>169</v>
      </c>
      <c r="J917">
        <v>31</v>
      </c>
      <c r="N917" s="1">
        <f>+J917*H$914</f>
        <v>17714285.714285716</v>
      </c>
      <c r="AR917" s="500"/>
      <c r="AS917" s="533"/>
      <c r="AT917" s="628" t="s">
        <v>171</v>
      </c>
      <c r="AU917" s="628"/>
      <c r="AV917" s="628"/>
      <c r="AW917" s="628"/>
      <c r="AX917" s="628"/>
      <c r="AY917" s="561"/>
      <c r="AZ917" s="561"/>
      <c r="BA917" s="562">
        <f>+BA929-BA916</f>
        <v>3109228</v>
      </c>
      <c r="BB917" s="561"/>
      <c r="BC917" s="561">
        <v>5</v>
      </c>
      <c r="BD917" s="561"/>
      <c r="BE917" s="563">
        <f>+BA917*BC917</f>
        <v>15546140</v>
      </c>
      <c r="BF917" s="561"/>
      <c r="BG917" s="561"/>
      <c r="BH917" s="533"/>
      <c r="BI917" s="500"/>
      <c r="BP917" s="56">
        <f>+BE917-BA917</f>
        <v>12436912</v>
      </c>
    </row>
    <row r="918" spans="2:72" x14ac:dyDescent="0.3">
      <c r="D918" s="56">
        <f>+D917+N918</f>
        <v>50857142.857142866</v>
      </c>
      <c r="H918" t="s">
        <v>138</v>
      </c>
      <c r="J918">
        <v>30</v>
      </c>
      <c r="N918" s="1">
        <f>+J918*H$914</f>
        <v>17142857.142857146</v>
      </c>
      <c r="AR918" s="500"/>
      <c r="AS918" s="533"/>
      <c r="AT918" s="628" t="s">
        <v>163</v>
      </c>
      <c r="AU918" s="628"/>
      <c r="AV918" s="628"/>
      <c r="AW918" s="628"/>
      <c r="AX918" s="628"/>
      <c r="AY918" s="628"/>
      <c r="AZ918" s="628"/>
      <c r="BA918" s="562">
        <f>+BA931-BA929</f>
        <v>16784558</v>
      </c>
      <c r="BB918" s="561"/>
      <c r="BC918" s="561">
        <v>1</v>
      </c>
      <c r="BD918" s="561"/>
      <c r="BE918" s="563">
        <f>+BC918*BA918</f>
        <v>16784558</v>
      </c>
      <c r="BF918" s="561"/>
      <c r="BG918" s="561"/>
      <c r="BH918" s="533"/>
      <c r="BI918" s="500"/>
      <c r="BP918" s="56">
        <f>+BE918-BA918</f>
        <v>0</v>
      </c>
    </row>
    <row r="919" spans="2:72" x14ac:dyDescent="0.3">
      <c r="D919" s="56">
        <f>+D918+N919</f>
        <v>68571428.571428582</v>
      </c>
      <c r="H919" t="s">
        <v>139</v>
      </c>
      <c r="J919">
        <v>31</v>
      </c>
      <c r="N919" s="1">
        <f>+J919*H$914</f>
        <v>17714285.714285716</v>
      </c>
      <c r="AR919" s="500"/>
      <c r="AS919" s="533"/>
      <c r="AT919" s="569" t="s">
        <v>183</v>
      </c>
      <c r="AU919" s="561"/>
      <c r="AV919" s="561"/>
      <c r="AW919" s="561"/>
      <c r="AX919" s="561"/>
      <c r="AY919" s="561"/>
      <c r="AZ919" s="561"/>
      <c r="BA919" s="562">
        <f>SUM(D328:D386)</f>
        <v>4197929</v>
      </c>
      <c r="BB919" s="561"/>
      <c r="BC919" s="561">
        <v>1</v>
      </c>
      <c r="BD919" s="561"/>
      <c r="BE919" s="563">
        <f>+BC919*BA919</f>
        <v>4197929</v>
      </c>
      <c r="BF919" s="561"/>
      <c r="BG919" s="561"/>
      <c r="BH919" s="533"/>
      <c r="BI919" s="500"/>
      <c r="BP919" s="56">
        <f>+BE919-BA919</f>
        <v>0</v>
      </c>
    </row>
    <row r="920" spans="2:72" x14ac:dyDescent="0.3">
      <c r="D920" s="56"/>
      <c r="N920" s="1"/>
      <c r="AR920" s="500"/>
      <c r="AS920" s="533"/>
      <c r="AT920" s="569" t="s">
        <v>188</v>
      </c>
      <c r="AU920" s="561"/>
      <c r="AV920" s="561"/>
      <c r="AW920" s="561"/>
      <c r="AX920" s="561"/>
      <c r="AY920" s="561"/>
      <c r="AZ920" s="561"/>
      <c r="BA920" s="562">
        <f>SUM(D387:D509)</f>
        <v>4225210</v>
      </c>
      <c r="BB920" s="561"/>
      <c r="BC920" s="561">
        <v>1</v>
      </c>
      <c r="BD920" s="561"/>
      <c r="BE920" s="563">
        <f>+BC920*BA920</f>
        <v>4225210</v>
      </c>
      <c r="BF920" s="561"/>
      <c r="BG920" s="561"/>
      <c r="BH920" s="533"/>
      <c r="BI920" s="500"/>
      <c r="BP920" s="56"/>
    </row>
    <row r="921" spans="2:72" x14ac:dyDescent="0.3">
      <c r="AR921" s="500"/>
      <c r="AS921" s="533"/>
      <c r="AT921" s="628" t="s">
        <v>189</v>
      </c>
      <c r="AU921" s="628"/>
      <c r="AV921" s="628"/>
      <c r="AW921" s="628"/>
      <c r="AX921" s="628"/>
      <c r="AY921" s="628"/>
      <c r="AZ921" s="628"/>
      <c r="BA921" s="585">
        <f>SUM(D510:D635)</f>
        <v>11511436</v>
      </c>
      <c r="BB921" s="561"/>
      <c r="BC921" s="561"/>
      <c r="BD921" s="561"/>
      <c r="BE921" s="563"/>
      <c r="BF921" s="561"/>
      <c r="BG921" s="561"/>
      <c r="BH921" s="533"/>
      <c r="BI921" s="500"/>
      <c r="BP921" s="56">
        <f>+BA919-BA920</f>
        <v>-27281</v>
      </c>
    </row>
    <row r="922" spans="2:72" ht="15" thickBot="1" x14ac:dyDescent="0.35">
      <c r="D922" s="56">
        <f>+BE922+D919</f>
        <v>177585275.5714286</v>
      </c>
      <c r="H922" s="59">
        <f>+D922/320000000</f>
        <v>0.55495398616071434</v>
      </c>
      <c r="AR922" s="500"/>
      <c r="AS922" s="533"/>
      <c r="AT922" s="561"/>
      <c r="AU922" s="561"/>
      <c r="AV922" s="561"/>
      <c r="AW922" s="561"/>
      <c r="AX922" s="561"/>
      <c r="AY922" s="561"/>
      <c r="AZ922" s="561"/>
      <c r="BA922" s="564">
        <f>SUM(BA916:BA921)</f>
        <v>46654362</v>
      </c>
      <c r="BB922" s="561"/>
      <c r="BC922" s="561"/>
      <c r="BD922" s="561"/>
      <c r="BE922" s="564">
        <f>SUM(BE916:BE921)</f>
        <v>109013847</v>
      </c>
      <c r="BF922" s="561"/>
      <c r="BG922" s="565">
        <f>+BE922/320000000</f>
        <v>0.34066827187499998</v>
      </c>
      <c r="BH922" s="533"/>
      <c r="BI922" s="500"/>
      <c r="BP922" s="59">
        <f>+BP921/BA919</f>
        <v>-6.4986806589630271E-3</v>
      </c>
    </row>
    <row r="923" spans="2:72" ht="15" thickTop="1" x14ac:dyDescent="0.3">
      <c r="D923" s="56"/>
      <c r="H923" s="59"/>
      <c r="AR923" s="500"/>
      <c r="AS923" s="533"/>
      <c r="AT923" s="575" t="s">
        <v>185</v>
      </c>
      <c r="AU923" s="561"/>
      <c r="AV923" s="561"/>
      <c r="AW923" s="561"/>
      <c r="AX923" s="561"/>
      <c r="AY923" s="561"/>
      <c r="AZ923" s="561"/>
      <c r="BA923" s="484">
        <f>+BY943</f>
        <v>0.61144144144144141</v>
      </c>
      <c r="BB923" s="561"/>
      <c r="BC923" s="561"/>
      <c r="BD923" s="561"/>
      <c r="BE923" s="574"/>
      <c r="BF923" s="561"/>
      <c r="BG923" s="484"/>
      <c r="BH923" s="533"/>
      <c r="BI923" s="500"/>
      <c r="BP923" s="59"/>
    </row>
    <row r="924" spans="2:72" x14ac:dyDescent="0.3">
      <c r="D924" s="56"/>
      <c r="H924" s="59"/>
      <c r="AR924" s="500"/>
      <c r="AS924" s="533"/>
      <c r="AT924" s="575" t="s">
        <v>187</v>
      </c>
      <c r="AU924" s="561"/>
      <c r="AV924" s="561"/>
      <c r="AW924" s="561"/>
      <c r="AX924" s="561"/>
      <c r="AY924" s="561"/>
      <c r="AZ924" s="561"/>
      <c r="BA924" s="576">
        <f>+BA922*BA923</f>
        <v>28526410.350810811</v>
      </c>
      <c r="BB924" s="561"/>
      <c r="BC924" s="561"/>
      <c r="BD924" s="561"/>
      <c r="BE924" s="574"/>
      <c r="BF924" s="561"/>
      <c r="BG924" s="484"/>
      <c r="BH924" s="533"/>
      <c r="BI924" s="500"/>
      <c r="BP924" s="59"/>
    </row>
    <row r="925" spans="2:72" ht="15" thickBot="1" x14ac:dyDescent="0.35">
      <c r="D925" s="56"/>
      <c r="H925" s="59"/>
      <c r="AR925" s="500"/>
      <c r="AS925" s="533"/>
      <c r="AT925" s="575" t="s">
        <v>186</v>
      </c>
      <c r="AU925" s="561"/>
      <c r="AV925" s="561"/>
      <c r="AW925" s="561"/>
      <c r="AX925" s="561"/>
      <c r="AY925" s="561"/>
      <c r="AZ925" s="561"/>
      <c r="BA925" s="564">
        <f>+BA922-BA924</f>
        <v>18127951.649189189</v>
      </c>
      <c r="BB925" s="561"/>
      <c r="BC925" s="561"/>
      <c r="BD925" s="561"/>
      <c r="BE925" s="574"/>
      <c r="BF925" s="561"/>
      <c r="BG925" s="484"/>
      <c r="BH925" s="533"/>
      <c r="BI925" s="500"/>
      <c r="BP925" s="59"/>
    </row>
    <row r="926" spans="2:72" ht="15" thickTop="1" x14ac:dyDescent="0.3">
      <c r="AR926" s="500"/>
      <c r="AS926" s="533"/>
      <c r="AT926" s="561"/>
      <c r="AU926" s="561"/>
      <c r="AV926" s="561"/>
      <c r="AW926" s="561"/>
      <c r="AX926" s="561"/>
      <c r="AY926" s="561"/>
      <c r="AZ926" s="561"/>
      <c r="BA926" s="561"/>
      <c r="BB926" s="561"/>
      <c r="BC926" s="561"/>
      <c r="BD926" s="561"/>
      <c r="BE926" s="561"/>
      <c r="BF926" s="561"/>
      <c r="BG926" s="561"/>
      <c r="BH926" s="533"/>
      <c r="BI926" s="500"/>
      <c r="BP926">
        <v>35761323</v>
      </c>
      <c r="BR926" s="56">
        <f>+BA922-BP926</f>
        <v>10893039</v>
      </c>
    </row>
    <row r="927" spans="2:72" x14ac:dyDescent="0.3">
      <c r="AR927" s="500"/>
      <c r="AS927" s="500"/>
      <c r="AT927" s="500"/>
      <c r="AU927" s="500"/>
      <c r="AV927" s="500"/>
      <c r="AW927" s="500"/>
      <c r="AX927" s="500"/>
      <c r="AY927" s="500"/>
      <c r="AZ927" s="500"/>
      <c r="BA927" s="500"/>
      <c r="BB927" s="500"/>
      <c r="BC927" s="500"/>
      <c r="BD927" s="500"/>
      <c r="BE927" s="500"/>
      <c r="BF927" s="500"/>
      <c r="BG927" s="500"/>
      <c r="BH927" s="500"/>
      <c r="BI927" s="500"/>
    </row>
    <row r="928" spans="2:72" x14ac:dyDescent="0.3">
      <c r="BP928" s="586">
        <v>221538504.58886749</v>
      </c>
      <c r="BQ928" s="587"/>
      <c r="BR928" s="587"/>
      <c r="BS928" s="587"/>
      <c r="BT928" s="587"/>
    </row>
    <row r="929" spans="44:90" x14ac:dyDescent="0.3">
      <c r="AV929" t="s">
        <v>153</v>
      </c>
      <c r="BA929" s="56">
        <f>+H235</f>
        <v>9935229</v>
      </c>
    </row>
    <row r="931" spans="44:90" x14ac:dyDescent="0.3">
      <c r="AV931" t="s">
        <v>164</v>
      </c>
      <c r="BA931" s="56">
        <f>+H327</f>
        <v>26719787</v>
      </c>
    </row>
    <row r="932" spans="44:90" x14ac:dyDescent="0.3">
      <c r="BA932" s="56"/>
    </row>
    <row r="933" spans="44:90" x14ac:dyDescent="0.3">
      <c r="AR933" s="500"/>
      <c r="AS933" s="500"/>
      <c r="AT933" s="500"/>
      <c r="AU933" s="500"/>
      <c r="AV933" s="500"/>
      <c r="AW933" s="500"/>
      <c r="AX933" s="500"/>
      <c r="AY933" s="500"/>
      <c r="AZ933" s="500"/>
      <c r="BA933" s="557"/>
      <c r="BB933" s="500"/>
      <c r="BC933" s="500"/>
      <c r="BD933" s="500"/>
      <c r="BE933" s="500"/>
      <c r="BF933" s="500"/>
      <c r="BG933" s="500"/>
      <c r="BH933" s="500"/>
      <c r="BI933" s="500"/>
      <c r="BJ933" s="500"/>
      <c r="BK933" s="500"/>
      <c r="BL933" s="500"/>
      <c r="BM933" s="500"/>
      <c r="BN933" s="500"/>
      <c r="BO933" s="500"/>
      <c r="BP933" s="500"/>
      <c r="BQ933" s="500"/>
      <c r="BR933" s="500"/>
      <c r="BS933" s="500"/>
      <c r="BT933" s="500"/>
      <c r="BU933" s="500"/>
      <c r="BV933" s="500"/>
      <c r="BW933" s="500"/>
    </row>
    <row r="934" spans="44:90" ht="14.4" customHeight="1" x14ac:dyDescent="0.3">
      <c r="AR934" s="500"/>
      <c r="AS934" s="533"/>
      <c r="AT934" s="608" t="s">
        <v>176</v>
      </c>
      <c r="AU934" s="608"/>
      <c r="AV934" s="608"/>
      <c r="AW934" s="608"/>
      <c r="AX934" s="608"/>
      <c r="AY934" s="608"/>
      <c r="AZ934" s="608"/>
      <c r="BA934" s="608"/>
      <c r="BB934" s="608"/>
      <c r="BC934" s="608"/>
      <c r="BD934" s="608"/>
      <c r="BE934" s="608"/>
      <c r="BF934" s="608"/>
      <c r="BG934" s="608"/>
      <c r="BH934" s="608"/>
      <c r="BI934" s="608"/>
      <c r="BJ934" s="608"/>
      <c r="BK934" s="608"/>
      <c r="BL934" s="608"/>
      <c r="BM934" s="608"/>
      <c r="BN934" s="608"/>
      <c r="BO934" s="608"/>
      <c r="BP934" s="608"/>
      <c r="BQ934" s="608"/>
      <c r="BR934" s="608"/>
      <c r="BS934" s="608"/>
      <c r="BT934" s="608"/>
      <c r="BU934" s="608"/>
      <c r="BV934" s="608"/>
      <c r="BW934" s="500"/>
    </row>
    <row r="935" spans="44:90" ht="14.4" customHeight="1" x14ac:dyDescent="0.3">
      <c r="AR935" s="500"/>
      <c r="AS935" s="533"/>
      <c r="AT935" s="533"/>
      <c r="AU935" s="533"/>
      <c r="AV935" s="533"/>
      <c r="AW935" s="533"/>
      <c r="AX935" s="533"/>
      <c r="AY935" s="533"/>
      <c r="AZ935" s="533"/>
      <c r="BA935" s="629" t="s">
        <v>172</v>
      </c>
      <c r="BB935" s="629"/>
      <c r="BC935" s="629"/>
      <c r="BD935" s="629"/>
      <c r="BE935" s="629"/>
      <c r="BF935" s="561"/>
      <c r="BG935" s="608" t="s">
        <v>180</v>
      </c>
      <c r="BH935" s="608"/>
      <c r="BI935" s="608"/>
      <c r="BJ935" s="608"/>
      <c r="BK935" s="608"/>
      <c r="BL935" s="608"/>
      <c r="BM935" s="608"/>
      <c r="BN935" s="608"/>
      <c r="BO935" s="608"/>
      <c r="BP935" s="608"/>
      <c r="BQ935" s="533"/>
      <c r="BR935" s="635" t="s">
        <v>176</v>
      </c>
      <c r="BS935" s="635"/>
      <c r="BT935" s="635"/>
      <c r="BU935" s="635"/>
      <c r="BV935" s="635"/>
      <c r="BW935" s="500"/>
    </row>
    <row r="936" spans="44:90" x14ac:dyDescent="0.3">
      <c r="AR936" s="500"/>
      <c r="AS936" s="533"/>
      <c r="AT936" s="533"/>
      <c r="AU936" s="533"/>
      <c r="AV936" s="533"/>
      <c r="AW936" s="533"/>
      <c r="AX936" s="533"/>
      <c r="AY936" s="533"/>
      <c r="AZ936" s="533"/>
      <c r="BA936" s="570" t="s">
        <v>177</v>
      </c>
      <c r="BB936" s="571"/>
      <c r="BC936" s="572" t="s">
        <v>182</v>
      </c>
      <c r="BD936" s="571"/>
      <c r="BE936" s="572" t="s">
        <v>178</v>
      </c>
      <c r="BF936" s="561"/>
      <c r="BG936" s="570"/>
      <c r="BH936" s="571"/>
      <c r="BI936" s="630"/>
      <c r="BJ936" s="630"/>
      <c r="BK936" s="630"/>
      <c r="BL936" s="630"/>
      <c r="BM936" s="630"/>
      <c r="BN936" s="630"/>
      <c r="BO936" s="473"/>
      <c r="BP936" s="572"/>
      <c r="BQ936" s="533"/>
      <c r="BR936" s="636"/>
      <c r="BS936" s="636"/>
      <c r="BT936" s="636"/>
      <c r="BU936" s="636"/>
      <c r="BV936" s="636"/>
      <c r="BW936" s="500"/>
    </row>
    <row r="937" spans="44:90" x14ac:dyDescent="0.3">
      <c r="AR937" s="500"/>
      <c r="AS937" s="533"/>
      <c r="AT937" s="533"/>
      <c r="AU937" s="533"/>
      <c r="AV937" s="533"/>
      <c r="AW937" s="533"/>
      <c r="AX937" s="533"/>
      <c r="AY937" s="533"/>
      <c r="AZ937" s="533"/>
      <c r="BA937" s="568" t="s">
        <v>173</v>
      </c>
      <c r="BB937" s="566"/>
      <c r="BC937" s="568" t="s">
        <v>175</v>
      </c>
      <c r="BD937" s="566"/>
      <c r="BE937" s="568" t="s">
        <v>174</v>
      </c>
      <c r="BF937" s="561"/>
      <c r="BG937" s="567" t="s">
        <v>180</v>
      </c>
      <c r="BH937" s="561"/>
      <c r="BI937" s="595" t="s">
        <v>184</v>
      </c>
      <c r="BJ937" s="595"/>
      <c r="BK937" s="595"/>
      <c r="BL937" s="595"/>
      <c r="BM937" s="595"/>
      <c r="BN937" s="595"/>
      <c r="BO937" s="561"/>
      <c r="BP937" s="568" t="s">
        <v>181</v>
      </c>
      <c r="BQ937" s="533"/>
      <c r="BR937" s="637" t="s">
        <v>179</v>
      </c>
      <c r="BS937" s="637"/>
      <c r="BT937" s="637"/>
      <c r="BU937" s="637"/>
      <c r="BV937" s="637"/>
      <c r="BW937" s="500"/>
    </row>
    <row r="938" spans="44:90" x14ac:dyDescent="0.3">
      <c r="AR938" s="500"/>
      <c r="AS938" s="533"/>
      <c r="AT938" s="628" t="s">
        <v>162</v>
      </c>
      <c r="AU938" s="628"/>
      <c r="AV938" s="628"/>
      <c r="AW938" s="628"/>
      <c r="AX938" s="628"/>
      <c r="AY938" s="561"/>
      <c r="AZ938" s="561"/>
      <c r="BA938" s="562">
        <f>+BA916</f>
        <v>6826001</v>
      </c>
      <c r="BB938" s="561"/>
      <c r="BC938" s="562">
        <f>+BE938-BA938</f>
        <v>61434009</v>
      </c>
      <c r="BD938" s="561"/>
      <c r="BE938" s="562">
        <f>+BE916</f>
        <v>68260010</v>
      </c>
      <c r="BF938" s="533"/>
      <c r="BG938" s="563">
        <v>0</v>
      </c>
      <c r="BH938" s="563"/>
      <c r="BI938" s="563"/>
      <c r="BJ938" s="563"/>
      <c r="BK938" s="563"/>
      <c r="BL938" s="563"/>
      <c r="BM938" s="563"/>
      <c r="BN938" s="563">
        <f>+BG938</f>
        <v>0</v>
      </c>
      <c r="BO938" s="563"/>
      <c r="BP938" s="563">
        <f>+BN938*0.5</f>
        <v>0</v>
      </c>
      <c r="BQ938" s="561"/>
      <c r="BR938" s="586">
        <f t="shared" ref="BR938:BR943" si="3511">+BE938+BP938</f>
        <v>68260010</v>
      </c>
      <c r="BS938" s="587"/>
      <c r="BT938" s="587"/>
      <c r="BU938" s="587"/>
      <c r="BV938" s="587"/>
      <c r="BW938" s="500"/>
      <c r="CA938" s="56">
        <f>+BR938</f>
        <v>68260010</v>
      </c>
    </row>
    <row r="939" spans="44:90" x14ac:dyDescent="0.3">
      <c r="AR939" s="500"/>
      <c r="AS939" s="533"/>
      <c r="AT939" s="628" t="s">
        <v>171</v>
      </c>
      <c r="AU939" s="628"/>
      <c r="AV939" s="628"/>
      <c r="AW939" s="628"/>
      <c r="AX939" s="628"/>
      <c r="AY939" s="561"/>
      <c r="AZ939" s="561"/>
      <c r="BA939" s="562">
        <f>+BA938+BA917</f>
        <v>9935229</v>
      </c>
      <c r="BB939" s="561"/>
      <c r="BC939" s="562">
        <f>+BE939-BA939</f>
        <v>73870921</v>
      </c>
      <c r="BD939" s="561"/>
      <c r="BE939" s="562">
        <f>+BE938+BE917</f>
        <v>83806150</v>
      </c>
      <c r="BF939" s="533"/>
      <c r="BG939" s="563">
        <v>0</v>
      </c>
      <c r="BH939" s="563"/>
      <c r="BI939" s="563"/>
      <c r="BJ939" s="563"/>
      <c r="BK939" s="563"/>
      <c r="BL939" s="563"/>
      <c r="BM939" s="563"/>
      <c r="BN939" s="563">
        <f>+BN938+BG939</f>
        <v>0</v>
      </c>
      <c r="BO939" s="563"/>
      <c r="BP939" s="563">
        <f>+BN939*0.5</f>
        <v>0</v>
      </c>
      <c r="BQ939" s="561"/>
      <c r="BR939" s="586">
        <f t="shared" si="3511"/>
        <v>83806150</v>
      </c>
      <c r="BS939" s="587"/>
      <c r="BT939" s="587"/>
      <c r="BU939" s="587"/>
      <c r="BV939" s="587"/>
      <c r="BW939" s="500"/>
    </row>
    <row r="940" spans="44:90" x14ac:dyDescent="0.3">
      <c r="AR940" s="500"/>
      <c r="AS940" s="533"/>
      <c r="AT940" s="628" t="s">
        <v>163</v>
      </c>
      <c r="AU940" s="628"/>
      <c r="AV940" s="628"/>
      <c r="AW940" s="628"/>
      <c r="AX940" s="628"/>
      <c r="AY940" s="628"/>
      <c r="AZ940" s="628"/>
      <c r="BA940" s="562">
        <f>+BA939+BA918</f>
        <v>26719787</v>
      </c>
      <c r="BB940" s="561"/>
      <c r="BC940" s="562">
        <f>(+BE940-BA940)*(1-0.2)</f>
        <v>59096736.800000004</v>
      </c>
      <c r="BD940" s="561"/>
      <c r="BE940" s="562">
        <f>+BE939+BE918</f>
        <v>100590708</v>
      </c>
      <c r="BF940" s="533"/>
      <c r="BG940" s="563">
        <f>13400000+5660000</f>
        <v>19060000</v>
      </c>
      <c r="BH940" s="563"/>
      <c r="BI940" s="588"/>
      <c r="BJ940" s="588"/>
      <c r="BK940" s="588"/>
      <c r="BL940" s="588"/>
      <c r="BM940" s="588"/>
      <c r="BN940" s="588"/>
      <c r="BO940" s="563"/>
      <c r="BP940" s="563">
        <f>+BG940</f>
        <v>19060000</v>
      </c>
      <c r="BQ940" s="561"/>
      <c r="BR940" s="586">
        <f t="shared" si="3511"/>
        <v>119650708</v>
      </c>
      <c r="BS940" s="587"/>
      <c r="BT940" s="587"/>
      <c r="BU940" s="587"/>
      <c r="BV940" s="587"/>
      <c r="BW940" s="500"/>
    </row>
    <row r="941" spans="44:90" x14ac:dyDescent="0.3">
      <c r="AR941" s="500"/>
      <c r="AS941" s="533"/>
      <c r="AT941" s="569" t="s">
        <v>183</v>
      </c>
      <c r="AU941" s="561"/>
      <c r="AV941" s="561"/>
      <c r="AW941" s="561"/>
      <c r="AX941" s="561"/>
      <c r="AY941" s="561"/>
      <c r="AZ941" s="561"/>
      <c r="BA941" s="562">
        <f>+BA940+BA919</f>
        <v>30917716</v>
      </c>
      <c r="BB941" s="561"/>
      <c r="BC941" s="562">
        <f>(+BE941-BA941)*(1-0.34)</f>
        <v>48754807.859999992</v>
      </c>
      <c r="BD941" s="561"/>
      <c r="BE941" s="562">
        <f>+BE940+BE919</f>
        <v>104788637</v>
      </c>
      <c r="BF941" s="533"/>
      <c r="BG941" s="563">
        <f>53420000-BG940</f>
        <v>34360000</v>
      </c>
      <c r="BH941" s="563"/>
      <c r="BI941" s="588"/>
      <c r="BJ941" s="588"/>
      <c r="BK941" s="588"/>
      <c r="BL941" s="588"/>
      <c r="BM941" s="588"/>
      <c r="BN941" s="588"/>
      <c r="BO941" s="563"/>
      <c r="BP941" s="563">
        <f>+BP940+BG941</f>
        <v>53420000</v>
      </c>
      <c r="BQ941" s="561"/>
      <c r="BR941" s="586">
        <f t="shared" si="3511"/>
        <v>158208637</v>
      </c>
      <c r="BS941" s="587"/>
      <c r="BT941" s="587"/>
      <c r="BU941" s="587"/>
      <c r="BV941" s="587"/>
      <c r="BW941" s="500"/>
    </row>
    <row r="942" spans="44:90" x14ac:dyDescent="0.3">
      <c r="AR942" s="500"/>
      <c r="AS942" s="533"/>
      <c r="AT942" s="569" t="s">
        <v>188</v>
      </c>
      <c r="AU942" s="561"/>
      <c r="AV942" s="561"/>
      <c r="AW942" s="561"/>
      <c r="AX942" s="561"/>
      <c r="AY942" s="561"/>
      <c r="AZ942" s="561"/>
      <c r="BA942" s="562">
        <v>17702720</v>
      </c>
      <c r="BB942" s="561"/>
      <c r="BC942" s="562">
        <v>36659557</v>
      </c>
      <c r="BD942" s="561"/>
      <c r="BE942" s="562">
        <f>+BA942+BC942</f>
        <v>54362277</v>
      </c>
      <c r="BF942" s="533"/>
      <c r="BG942" s="563">
        <f>164760000-BP941</f>
        <v>111340000</v>
      </c>
      <c r="BH942" s="563"/>
      <c r="BI942" s="588"/>
      <c r="BJ942" s="588"/>
      <c r="BK942" s="588"/>
      <c r="BL942" s="588"/>
      <c r="BM942" s="588"/>
      <c r="BN942" s="588"/>
      <c r="BO942" s="563"/>
      <c r="BP942" s="563">
        <f>+BP941+BG942</f>
        <v>164760000</v>
      </c>
      <c r="BQ942" s="561"/>
      <c r="BR942" s="586">
        <f t="shared" si="3511"/>
        <v>219122277</v>
      </c>
      <c r="BS942" s="587"/>
      <c r="BT942" s="587"/>
      <c r="BU942" s="587"/>
      <c r="BV942" s="587"/>
      <c r="BW942" s="500"/>
      <c r="CL942" s="1">
        <v>333000000</v>
      </c>
    </row>
    <row r="943" spans="44:90" x14ac:dyDescent="0.3">
      <c r="AR943" s="500"/>
      <c r="AS943" s="533"/>
      <c r="AT943" s="569" t="s">
        <v>189</v>
      </c>
      <c r="AU943" s="561"/>
      <c r="AV943" s="561"/>
      <c r="AW943" s="561"/>
      <c r="AX943" s="561"/>
      <c r="AY943" s="561"/>
      <c r="AZ943" s="561"/>
      <c r="BA943" s="562">
        <f>+BA925</f>
        <v>18127951.649189189</v>
      </c>
      <c r="BB943" s="561"/>
      <c r="BC943" s="562">
        <f>+BC939*BY943</f>
        <v>45167742.416846842</v>
      </c>
      <c r="BD943" s="561"/>
      <c r="BE943" s="562">
        <f>+BA943+BC943</f>
        <v>63295694.066036031</v>
      </c>
      <c r="BF943" s="533"/>
      <c r="BG943" s="563">
        <f>203610000-BP942</f>
        <v>38850000</v>
      </c>
      <c r="BH943" s="563"/>
      <c r="BI943" s="588"/>
      <c r="BJ943" s="588"/>
      <c r="BK943" s="588"/>
      <c r="BL943" s="588"/>
      <c r="BM943" s="588"/>
      <c r="BN943" s="588"/>
      <c r="BO943" s="563"/>
      <c r="BP943" s="563">
        <f>+BP942+BG943</f>
        <v>203610000</v>
      </c>
      <c r="BQ943" s="561"/>
      <c r="BR943" s="586">
        <f t="shared" si="3511"/>
        <v>266905694.06603605</v>
      </c>
      <c r="BS943" s="586"/>
      <c r="BT943" s="586"/>
      <c r="BU943" s="586"/>
      <c r="BV943" s="586"/>
      <c r="BW943" s="500"/>
      <c r="BY943" s="59">
        <f>+BP943/CL942</f>
        <v>0.61144144144144141</v>
      </c>
      <c r="CL943" s="1"/>
    </row>
    <row r="944" spans="44:90" x14ac:dyDescent="0.3">
      <c r="AR944" s="500"/>
      <c r="AS944" s="500"/>
      <c r="AT944" s="500"/>
      <c r="AU944" s="500"/>
      <c r="AV944" s="500"/>
      <c r="AW944" s="500"/>
      <c r="AX944" s="500"/>
      <c r="AY944" s="500"/>
      <c r="AZ944" s="500"/>
      <c r="BA944" s="500"/>
      <c r="BB944" s="500"/>
      <c r="BC944" s="500"/>
      <c r="BD944" s="500"/>
      <c r="BE944" s="500"/>
      <c r="BF944" s="500"/>
      <c r="BG944" s="500"/>
      <c r="BH944" s="500"/>
      <c r="BI944" s="500"/>
      <c r="BJ944" s="500"/>
      <c r="BK944" s="500"/>
      <c r="BL944" s="500"/>
      <c r="BM944" s="500"/>
      <c r="BN944" s="500"/>
      <c r="BO944" s="500"/>
      <c r="BP944" s="500"/>
      <c r="BQ944" s="500"/>
      <c r="BR944" s="500"/>
      <c r="BS944" s="500"/>
      <c r="BT944" s="500"/>
      <c r="BU944" s="500"/>
      <c r="BV944" s="500"/>
      <c r="BW944" s="500"/>
      <c r="CL944" s="59">
        <f>+BR943/CL942</f>
        <v>0.80151860079890702</v>
      </c>
    </row>
    <row r="946" spans="42:90" x14ac:dyDescent="0.3">
      <c r="BA946" s="56">
        <f>+BR942+BA924</f>
        <v>247648687.35081083</v>
      </c>
      <c r="BC946" s="59">
        <f>+BA946/CL942</f>
        <v>0.74368975180423669</v>
      </c>
      <c r="BE946" s="56"/>
      <c r="BG946" s="1">
        <v>202530000</v>
      </c>
      <c r="BP946" s="1">
        <f>+(BP943-BP942)/2</f>
        <v>19425000</v>
      </c>
      <c r="CL946" s="56">
        <f>+CL942-BR942</f>
        <v>113877723</v>
      </c>
    </row>
    <row r="947" spans="42:90" x14ac:dyDescent="0.3">
      <c r="BG947" s="56">
        <f>+BP943-BG946</f>
        <v>1080000</v>
      </c>
      <c r="BP947" s="56">
        <v>1800000</v>
      </c>
    </row>
    <row r="948" spans="42:90" ht="15" thickBot="1" x14ac:dyDescent="0.35">
      <c r="BP948" s="578">
        <f>+BP946-BP947</f>
        <v>17625000</v>
      </c>
    </row>
    <row r="949" spans="42:90" ht="15" thickTop="1" x14ac:dyDescent="0.3">
      <c r="CL949" s="59">
        <f>+BP942/CL942</f>
        <v>0.49477477477477477</v>
      </c>
    </row>
    <row r="951" spans="42:90" x14ac:dyDescent="0.3">
      <c r="BE951" s="500"/>
      <c r="BF951" s="500"/>
      <c r="BG951" s="500"/>
      <c r="BH951" s="500"/>
      <c r="BI951" s="500"/>
      <c r="BJ951" s="500"/>
      <c r="BK951" s="500"/>
      <c r="BL951" s="500"/>
      <c r="BM951" s="500"/>
      <c r="BN951" s="500"/>
      <c r="BO951" s="500"/>
      <c r="BP951" s="500"/>
      <c r="BQ951" s="500"/>
      <c r="BR951" s="500"/>
      <c r="BS951" s="500"/>
      <c r="BT951" s="500"/>
      <c r="BU951" s="500"/>
      <c r="BV951" s="500"/>
      <c r="BW951" s="500"/>
      <c r="BX951" s="500"/>
      <c r="BY951" s="500"/>
    </row>
    <row r="952" spans="42:90" x14ac:dyDescent="0.3">
      <c r="BE952" s="500"/>
      <c r="BF952" s="500"/>
      <c r="BG952" s="500"/>
      <c r="BH952" s="500"/>
      <c r="BI952" s="500"/>
      <c r="BJ952" s="500"/>
      <c r="BK952" s="500"/>
      <c r="BL952" s="500"/>
      <c r="BM952" s="500"/>
      <c r="BN952" s="500"/>
      <c r="BO952" s="500"/>
      <c r="BP952" s="500"/>
      <c r="BQ952" s="500"/>
      <c r="BR952" s="500"/>
      <c r="BS952" s="500"/>
      <c r="BT952" s="500"/>
      <c r="BU952" s="500"/>
      <c r="BV952" s="500"/>
      <c r="BW952" s="500"/>
      <c r="BX952" s="500"/>
      <c r="BY952" s="500"/>
    </row>
    <row r="953" spans="42:90" x14ac:dyDescent="0.3">
      <c r="AP953" s="1">
        <v>1500000</v>
      </c>
      <c r="BE953" s="500"/>
      <c r="BF953" s="500"/>
      <c r="BG953" s="500"/>
      <c r="BH953" s="500"/>
      <c r="BI953" s="500"/>
      <c r="BJ953" s="500"/>
      <c r="BK953" s="500"/>
      <c r="BL953" s="500"/>
      <c r="BM953" s="500"/>
      <c r="BN953" s="500"/>
      <c r="BO953" s="500"/>
      <c r="BP953" s="500"/>
      <c r="BQ953" s="500"/>
      <c r="BR953" s="500"/>
      <c r="BS953" s="500"/>
      <c r="BT953" s="500"/>
      <c r="BU953" s="500"/>
      <c r="BV953" s="500"/>
      <c r="BW953" s="500"/>
      <c r="BX953" s="500"/>
      <c r="BY953" s="500"/>
    </row>
    <row r="954" spans="42:90" x14ac:dyDescent="0.3">
      <c r="AP954">
        <v>7</v>
      </c>
      <c r="BE954" s="500"/>
      <c r="BY954" s="500"/>
      <c r="CL954">
        <v>177090000</v>
      </c>
    </row>
    <row r="955" spans="42:90" x14ac:dyDescent="0.3">
      <c r="AP955" s="1">
        <f>+AP953*AP954</f>
        <v>10500000</v>
      </c>
      <c r="BE955" s="500"/>
      <c r="BY955" s="500"/>
      <c r="CL955" s="231">
        <f>+CL954/CL942</f>
        <v>0.53180180180180181</v>
      </c>
    </row>
    <row r="956" spans="42:90" x14ac:dyDescent="0.3">
      <c r="BE956" s="500"/>
      <c r="BY956" s="500"/>
    </row>
    <row r="957" spans="42:90" x14ac:dyDescent="0.3">
      <c r="BE957" s="500"/>
      <c r="BY957" s="500"/>
    </row>
    <row r="958" spans="42:90" x14ac:dyDescent="0.3">
      <c r="BE958" s="500"/>
      <c r="BY958" s="500"/>
      <c r="CL958" s="56">
        <f>+BR942+27420000</f>
        <v>246542277</v>
      </c>
    </row>
    <row r="959" spans="42:90" x14ac:dyDescent="0.3">
      <c r="BE959" s="500"/>
      <c r="BY959" s="500"/>
    </row>
    <row r="960" spans="42:90" x14ac:dyDescent="0.3">
      <c r="BE960" s="500"/>
      <c r="BY960" s="500"/>
      <c r="CL960" s="59">
        <f>+CL958/CL942</f>
        <v>0.74036719819819818</v>
      </c>
    </row>
    <row r="961" spans="57:77" x14ac:dyDescent="0.3">
      <c r="BE961" s="500"/>
      <c r="BY961" s="500"/>
    </row>
    <row r="962" spans="57:77" x14ac:dyDescent="0.3">
      <c r="BE962" s="500"/>
      <c r="BY962" s="500"/>
    </row>
    <row r="963" spans="57:77" x14ac:dyDescent="0.3">
      <c r="BE963" s="500"/>
      <c r="BY963" s="500"/>
    </row>
    <row r="964" spans="57:77" x14ac:dyDescent="0.3">
      <c r="BE964" s="500"/>
      <c r="BY964" s="500"/>
    </row>
    <row r="965" spans="57:77" x14ac:dyDescent="0.3">
      <c r="BE965" s="500"/>
      <c r="BY965" s="500"/>
    </row>
    <row r="966" spans="57:77" x14ac:dyDescent="0.3">
      <c r="BE966" s="500"/>
      <c r="BY966" s="500"/>
    </row>
    <row r="967" spans="57:77" x14ac:dyDescent="0.3">
      <c r="BE967" s="500"/>
      <c r="BF967" s="500"/>
      <c r="BG967" s="500"/>
      <c r="BH967" s="500"/>
      <c r="BI967" s="500"/>
      <c r="BJ967" s="500"/>
      <c r="BK967" s="500"/>
      <c r="BL967" s="500"/>
      <c r="BM967" s="500"/>
      <c r="BN967" s="500"/>
      <c r="BO967" s="500"/>
      <c r="BP967" s="500"/>
      <c r="BQ967" s="500"/>
      <c r="BR967" s="500"/>
      <c r="BS967" s="500"/>
      <c r="BT967" s="500"/>
      <c r="BU967" s="500"/>
      <c r="BV967" s="500"/>
      <c r="BW967" s="500"/>
      <c r="BX967" s="500"/>
      <c r="BY967" s="500"/>
    </row>
    <row r="968" spans="57:77" x14ac:dyDescent="0.3">
      <c r="BE968" s="500"/>
      <c r="BF968" s="500"/>
      <c r="BG968" s="500"/>
      <c r="BH968" s="500"/>
      <c r="BI968" s="500"/>
      <c r="BJ968" s="500"/>
      <c r="BK968" s="500"/>
      <c r="BL968" s="500"/>
      <c r="BM968" s="500"/>
      <c r="BN968" s="500"/>
      <c r="BO968" s="500"/>
      <c r="BP968" s="500"/>
      <c r="BQ968" s="500"/>
      <c r="BR968" s="500"/>
      <c r="BS968" s="500"/>
      <c r="BT968" s="500"/>
      <c r="BU968" s="500"/>
      <c r="BV968" s="500"/>
      <c r="BW968" s="500"/>
      <c r="BX968" s="500"/>
      <c r="BY968" s="500"/>
    </row>
    <row r="969" spans="57:77" x14ac:dyDescent="0.3">
      <c r="BE969" s="500"/>
      <c r="BF969" s="500"/>
      <c r="BG969" s="500"/>
      <c r="BH969" s="500"/>
      <c r="BI969" s="500"/>
      <c r="BJ969" s="500"/>
      <c r="BK969" s="500"/>
      <c r="BL969" s="500"/>
      <c r="BM969" s="500"/>
      <c r="BN969" s="500"/>
      <c r="BO969" s="500"/>
      <c r="BP969" s="500"/>
      <c r="BQ969" s="500"/>
      <c r="BR969" s="500"/>
      <c r="BS969" s="500"/>
      <c r="BT969" s="500"/>
      <c r="BU969" s="500"/>
      <c r="BV969" s="500"/>
      <c r="BW969" s="500"/>
      <c r="BX969" s="500"/>
      <c r="BY969" s="500"/>
    </row>
    <row r="970" spans="57:77" x14ac:dyDescent="0.3">
      <c r="BE970" s="500"/>
      <c r="BF970" s="500"/>
      <c r="BG970" s="500"/>
      <c r="BH970" s="500"/>
      <c r="BI970" s="500"/>
      <c r="BJ970" s="500"/>
      <c r="BK970" s="500"/>
      <c r="BL970" s="500"/>
      <c r="BM970" s="500"/>
      <c r="BN970" s="500"/>
      <c r="BO970" s="500"/>
      <c r="BP970" s="500"/>
      <c r="BQ970" s="500"/>
      <c r="BR970" s="500"/>
      <c r="BS970" s="500"/>
      <c r="BT970" s="500"/>
      <c r="BU970" s="500"/>
      <c r="BV970" s="500"/>
      <c r="BW970" s="500"/>
      <c r="BX970" s="500"/>
      <c r="BY970" s="500"/>
    </row>
    <row r="971" spans="57:77" x14ac:dyDescent="0.3">
      <c r="BE971" s="500"/>
      <c r="BF971" s="500"/>
      <c r="BG971" s="500"/>
      <c r="BH971" s="500"/>
      <c r="BI971" s="500"/>
      <c r="BJ971" s="500"/>
      <c r="BK971" s="500"/>
      <c r="BL971" s="500"/>
      <c r="BM971" s="500"/>
      <c r="BN971" s="500"/>
      <c r="BO971" s="500"/>
      <c r="BP971" s="500"/>
      <c r="BQ971" s="500"/>
      <c r="BR971" s="500"/>
      <c r="BS971" s="500"/>
      <c r="BT971" s="500"/>
      <c r="BU971" s="500"/>
      <c r="BV971" s="500"/>
      <c r="BW971" s="500"/>
      <c r="BX971" s="500"/>
      <c r="BY971" s="500"/>
    </row>
    <row r="972" spans="57:77" x14ac:dyDescent="0.3">
      <c r="BE972" s="500"/>
      <c r="BF972" s="500"/>
      <c r="BG972" s="500"/>
      <c r="BH972" s="500"/>
      <c r="BI972" s="500"/>
      <c r="BJ972" s="500"/>
      <c r="BK972" s="500"/>
      <c r="BL972" s="500"/>
      <c r="BM972" s="500"/>
      <c r="BN972" s="500"/>
      <c r="BO972" s="500"/>
      <c r="BP972" s="500"/>
      <c r="BQ972" s="500"/>
      <c r="BR972" s="500"/>
      <c r="BS972" s="500"/>
      <c r="BT972" s="500"/>
      <c r="BU972" s="500"/>
      <c r="BV972" s="500"/>
      <c r="BW972" s="500"/>
      <c r="BX972" s="500"/>
      <c r="BY972" s="500"/>
    </row>
    <row r="973" spans="57:77" x14ac:dyDescent="0.3">
      <c r="BE973" s="500"/>
      <c r="BF973" s="500"/>
      <c r="BG973" s="500"/>
      <c r="BH973" s="500"/>
      <c r="BI973" s="500"/>
      <c r="BJ973" s="500"/>
      <c r="BK973" s="500"/>
      <c r="BL973" s="500"/>
      <c r="BM973" s="500"/>
      <c r="BN973" s="500"/>
      <c r="BO973" s="500"/>
      <c r="BP973" s="500"/>
      <c r="BQ973" s="500"/>
      <c r="BR973" s="500"/>
      <c r="BS973" s="500"/>
      <c r="BT973" s="500"/>
      <c r="BU973" s="500"/>
      <c r="BV973" s="500"/>
      <c r="BW973" s="500"/>
      <c r="BX973" s="500"/>
      <c r="BY973" s="500"/>
    </row>
    <row r="974" spans="57:77" x14ac:dyDescent="0.3">
      <c r="BE974" s="500"/>
      <c r="BF974" s="500"/>
      <c r="BG974" s="500"/>
      <c r="BH974" s="500"/>
      <c r="BI974" s="500"/>
      <c r="BJ974" s="500"/>
      <c r="BK974" s="500"/>
      <c r="BL974" s="500"/>
      <c r="BM974" s="500"/>
      <c r="BN974" s="500"/>
      <c r="BO974" s="500"/>
      <c r="BP974" s="500"/>
      <c r="BQ974" s="500"/>
      <c r="BR974" s="500"/>
      <c r="BS974" s="500"/>
      <c r="BT974" s="500"/>
      <c r="BU974" s="500"/>
      <c r="BV974" s="500"/>
      <c r="BW974" s="500"/>
      <c r="BX974" s="500"/>
      <c r="BY974" s="500"/>
    </row>
  </sheetData>
  <mergeCells count="60">
    <mergeCell ref="BR943:BV943"/>
    <mergeCell ref="AV907:AY907"/>
    <mergeCell ref="BE914:BE915"/>
    <mergeCell ref="AV890:AX890"/>
    <mergeCell ref="BR935:BV936"/>
    <mergeCell ref="BR937:BV937"/>
    <mergeCell ref="AT917:AX917"/>
    <mergeCell ref="AT921:AZ921"/>
    <mergeCell ref="AT915:AY915"/>
    <mergeCell ref="AT918:AZ918"/>
    <mergeCell ref="AT934:BV934"/>
    <mergeCell ref="BG914:BG915"/>
    <mergeCell ref="AT916:AX916"/>
    <mergeCell ref="BP928:BT928"/>
    <mergeCell ref="BI942:BN942"/>
    <mergeCell ref="BR938:BV938"/>
    <mergeCell ref="AK847:AN847"/>
    <mergeCell ref="AS913:BH913"/>
    <mergeCell ref="H875:J875"/>
    <mergeCell ref="AK852:AN852"/>
    <mergeCell ref="BI943:BN943"/>
    <mergeCell ref="AT938:AX938"/>
    <mergeCell ref="AT939:AX939"/>
    <mergeCell ref="AT940:AZ940"/>
    <mergeCell ref="BA935:BE935"/>
    <mergeCell ref="BG935:BP935"/>
    <mergeCell ref="BI937:BN937"/>
    <mergeCell ref="BI936:BN936"/>
    <mergeCell ref="AK843:AN843"/>
    <mergeCell ref="AK853:AN853"/>
    <mergeCell ref="AV902:AX902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42:AV842"/>
    <mergeCell ref="AK844:AN844"/>
    <mergeCell ref="AK845:AN845"/>
    <mergeCell ref="AK846:AN846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39:BV939"/>
    <mergeCell ref="BR940:BV940"/>
    <mergeCell ref="BR942:BV942"/>
    <mergeCell ref="BI941:BN941"/>
    <mergeCell ref="BR941:BV941"/>
    <mergeCell ref="BI940:BN940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848:AP850 AR848:AR85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42"/>
  <sheetViews>
    <sheetView workbookViewId="0">
      <selection activeCell="Y20" sqref="Y20"/>
    </sheetView>
  </sheetViews>
  <sheetFormatPr defaultRowHeight="14.4" outlineLevelRow="1" x14ac:dyDescent="0.3"/>
  <cols>
    <col min="1" max="2" width="2.109375" customWidth="1"/>
    <col min="3" max="3" width="10.88671875" customWidth="1"/>
    <col min="4" max="4" width="2.77734375" customWidth="1"/>
    <col min="5" max="5" width="11" bestFit="1" customWidth="1"/>
    <col min="6" max="6" width="1.33203125" customWidth="1"/>
    <col min="7" max="7" width="11" bestFit="1" customWidth="1"/>
    <col min="8" max="8" width="1.88671875" customWidth="1"/>
    <col min="9" max="9" width="10" bestFit="1" customWidth="1"/>
    <col min="10" max="10" width="1.88671875" customWidth="1"/>
    <col min="11" max="11" width="10.77734375" customWidth="1"/>
    <col min="12" max="12" width="1.5546875" customWidth="1"/>
    <col min="14" max="14" width="2.109375" customWidth="1"/>
    <col min="15" max="15" width="3.33203125" customWidth="1"/>
    <col min="16" max="16" width="1" customWidth="1"/>
    <col min="17" max="17" width="9.21875" customWidth="1"/>
    <col min="18" max="18" width="2.33203125" customWidth="1"/>
    <col min="20" max="20" width="2.44140625" customWidth="1"/>
    <col min="22" max="22" width="2.33203125" customWidth="1"/>
    <col min="23" max="23" width="5.6640625" customWidth="1"/>
    <col min="24" max="24" width="12.5546875" customWidth="1"/>
    <col min="26" max="26" width="1.88671875" customWidth="1"/>
    <col min="27" max="27" width="2.5546875" customWidth="1"/>
    <col min="28" max="28" width="7.6640625" customWidth="1"/>
    <col min="29" max="29" width="2.44140625" customWidth="1"/>
    <col min="30" max="30" width="12" customWidth="1"/>
    <col min="31" max="31" width="1.6640625" customWidth="1"/>
    <col min="32" max="32" width="11" customWidth="1"/>
    <col min="33" max="33" width="1.88671875" customWidth="1"/>
    <col min="35" max="35" width="1.5546875" customWidth="1"/>
    <col min="37" max="37" width="1.88671875" customWidth="1"/>
    <col min="38" max="38" width="8.88671875" customWidth="1"/>
    <col min="40" max="40" width="8.88671875" customWidth="1"/>
    <col min="41" max="41" width="14.6640625" customWidth="1"/>
  </cols>
  <sheetData>
    <row r="1" spans="3:40" ht="15.6" x14ac:dyDescent="0.3">
      <c r="C1" s="153" t="s">
        <v>5</v>
      </c>
      <c r="D1" s="153"/>
      <c r="E1" s="153"/>
    </row>
    <row r="2" spans="3:40" ht="15.6" x14ac:dyDescent="0.3">
      <c r="C2" s="153" t="s">
        <v>6</v>
      </c>
      <c r="D2" s="153"/>
      <c r="E2" s="153"/>
    </row>
    <row r="3" spans="3:40" x14ac:dyDescent="0.3">
      <c r="C3" s="154" t="s">
        <v>13</v>
      </c>
      <c r="D3" s="154"/>
    </row>
    <row r="4" spans="3:40" x14ac:dyDescent="0.3">
      <c r="D4" s="154"/>
      <c r="E4" s="154"/>
    </row>
    <row r="5" spans="3:40" x14ac:dyDescent="0.3">
      <c r="C5" s="111" t="s">
        <v>38</v>
      </c>
      <c r="D5" s="112"/>
      <c r="E5" s="112" t="s">
        <v>40</v>
      </c>
    </row>
    <row r="6" spans="3:40" ht="15" thickBot="1" x14ac:dyDescent="0.35"/>
    <row r="7" spans="3:40" x14ac:dyDescent="0.3">
      <c r="C7" s="58" t="s">
        <v>70</v>
      </c>
      <c r="E7" s="639" t="s">
        <v>7</v>
      </c>
      <c r="F7" s="640"/>
      <c r="G7" s="644">
        <v>0.7</v>
      </c>
      <c r="H7" s="644"/>
      <c r="I7" s="644"/>
      <c r="J7" s="644"/>
      <c r="K7" s="644"/>
      <c r="L7" s="644"/>
      <c r="M7" s="644"/>
      <c r="N7" s="644"/>
      <c r="O7" s="644"/>
      <c r="P7" s="644"/>
      <c r="Q7" s="644"/>
      <c r="R7" s="644"/>
      <c r="S7" s="644"/>
      <c r="T7" s="644"/>
      <c r="U7" s="645"/>
    </row>
    <row r="8" spans="3:40" x14ac:dyDescent="0.3">
      <c r="E8" s="641" t="s">
        <v>110</v>
      </c>
      <c r="F8" s="642"/>
      <c r="G8" s="642"/>
      <c r="H8" s="642"/>
      <c r="I8" s="642"/>
      <c r="J8" s="642"/>
      <c r="K8" s="642"/>
      <c r="L8" s="642"/>
      <c r="M8" s="642"/>
      <c r="N8" s="642"/>
      <c r="O8" s="642"/>
      <c r="P8" s="642"/>
      <c r="Q8" s="642"/>
      <c r="R8" s="642"/>
      <c r="S8" s="642"/>
      <c r="T8" s="642"/>
      <c r="U8" s="643"/>
    </row>
    <row r="9" spans="3:40" x14ac:dyDescent="0.3">
      <c r="E9" s="659" t="s">
        <v>35</v>
      </c>
      <c r="F9" s="660"/>
      <c r="G9" s="660"/>
      <c r="H9" s="660"/>
      <c r="I9" s="660"/>
      <c r="J9" s="660"/>
      <c r="K9" s="660"/>
      <c r="L9" s="660"/>
      <c r="M9" s="660"/>
      <c r="N9" s="660"/>
      <c r="O9" s="660"/>
      <c r="P9" s="661"/>
      <c r="Q9" s="657" t="s">
        <v>103</v>
      </c>
      <c r="R9" s="5"/>
      <c r="S9" s="654" t="s">
        <v>4</v>
      </c>
      <c r="T9" s="655"/>
      <c r="U9" s="656"/>
      <c r="W9" s="58" t="s">
        <v>18</v>
      </c>
    </row>
    <row r="10" spans="3:40" x14ac:dyDescent="0.3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8"/>
      <c r="R10" s="6"/>
      <c r="S10" s="4" t="s">
        <v>4</v>
      </c>
      <c r="T10" s="6"/>
      <c r="U10" s="240" t="s">
        <v>72</v>
      </c>
    </row>
    <row r="11" spans="3:40" x14ac:dyDescent="0.3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" thickBot="1" x14ac:dyDescent="0.35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" thickBot="1" x14ac:dyDescent="0.35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" thickBot="1" x14ac:dyDescent="0.35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1" t="s">
        <v>46</v>
      </c>
      <c r="AE14" s="652"/>
      <c r="AF14" s="653"/>
      <c r="AG14" s="193"/>
      <c r="AH14" s="649" t="s">
        <v>30</v>
      </c>
      <c r="AI14" s="194"/>
      <c r="AJ14" s="194"/>
      <c r="AK14" s="195"/>
      <c r="AL14" s="98"/>
      <c r="AM14" s="98"/>
      <c r="AN14" s="98"/>
    </row>
    <row r="15" spans="3:40" ht="15" thickBot="1" x14ac:dyDescent="0.35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0"/>
      <c r="AI15" s="198"/>
      <c r="AJ15" s="199" t="s">
        <v>4</v>
      </c>
      <c r="AK15" s="200"/>
      <c r="AL15" s="98"/>
      <c r="AM15" s="98"/>
      <c r="AN15" s="98"/>
    </row>
    <row r="16" spans="3:40" x14ac:dyDescent="0.3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+K830</f>
        <v>8763394</v>
      </c>
      <c r="AG16" s="187"/>
      <c r="AH16" s="201">
        <f>+AJ31</f>
        <v>27555.602230078301</v>
      </c>
      <c r="AI16" s="201"/>
      <c r="AJ16" s="202">
        <f>+S830</f>
        <v>114124</v>
      </c>
      <c r="AK16" s="203"/>
      <c r="AL16" s="98"/>
      <c r="AM16" s="98"/>
      <c r="AN16" s="98"/>
    </row>
    <row r="17" spans="3:41" x14ac:dyDescent="0.3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1894169</v>
      </c>
      <c r="AG17" s="188"/>
      <c r="AH17" s="149">
        <v>27482</v>
      </c>
      <c r="AI17" s="201"/>
      <c r="AJ17" s="148">
        <v>20735</v>
      </c>
      <c r="AK17" s="205"/>
      <c r="AL17" s="98"/>
      <c r="AM17" s="78"/>
      <c r="AN17" s="78"/>
    </row>
    <row r="18" spans="3:41" x14ac:dyDescent="0.3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2954750</v>
      </c>
      <c r="AG18" s="188"/>
      <c r="AH18" s="149">
        <v>23080</v>
      </c>
      <c r="AI18" s="201"/>
      <c r="AJ18" s="148">
        <v>45413</v>
      </c>
      <c r="AK18" s="205"/>
      <c r="AL18" s="98"/>
      <c r="AM18" s="78"/>
      <c r="AN18" s="78"/>
    </row>
    <row r="19" spans="3:41" ht="15" thickBot="1" x14ac:dyDescent="0.35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13612313</v>
      </c>
      <c r="AG19" s="188"/>
      <c r="AH19" s="188"/>
      <c r="AI19" s="188"/>
      <c r="AJ19" s="206">
        <f>SUM(AJ16:AJ18)</f>
        <v>180272</v>
      </c>
      <c r="AK19" s="205"/>
      <c r="AL19" s="98"/>
      <c r="AM19" s="78"/>
      <c r="AN19" s="78"/>
    </row>
    <row r="20" spans="3:41" ht="15" thickTop="1" x14ac:dyDescent="0.3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" thickBot="1" x14ac:dyDescent="0.35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Table'!H829</f>
        <v>0.18055465267777868</v>
      </c>
      <c r="AG21" s="188"/>
      <c r="AH21" s="188"/>
      <c r="AI21" s="188"/>
      <c r="AJ21" s="208">
        <f>+AJ19/'Main Table'!AA829</f>
        <v>0.20032537093175212</v>
      </c>
      <c r="AK21" s="205"/>
      <c r="AL21" s="98"/>
      <c r="AM21" s="84"/>
      <c r="AN21" s="78"/>
    </row>
    <row r="22" spans="3:41" ht="15.6" thickTop="1" thickBot="1" x14ac:dyDescent="0.35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3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" thickBot="1" x14ac:dyDescent="0.35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" thickBot="1" x14ac:dyDescent="0.35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1" t="s">
        <v>120</v>
      </c>
      <c r="AB25" s="652"/>
      <c r="AC25" s="652"/>
      <c r="AD25" s="652"/>
      <c r="AE25" s="652"/>
      <c r="AF25" s="652"/>
      <c r="AG25" s="652"/>
      <c r="AH25" s="652"/>
      <c r="AI25" s="652"/>
      <c r="AJ25" s="652"/>
      <c r="AK25" s="653"/>
      <c r="AL25" s="142"/>
      <c r="AM25" s="142"/>
      <c r="AN25" s="78"/>
      <c r="AO25" s="106"/>
    </row>
    <row r="26" spans="3:41" x14ac:dyDescent="0.3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3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+E830</f>
        <v>5509507</v>
      </c>
      <c r="AE27" s="155"/>
      <c r="AF27" s="186">
        <v>28321</v>
      </c>
      <c r="AG27" s="155"/>
      <c r="AH27" s="177">
        <f>+AD27/AD$31</f>
        <v>0.51695748831135224</v>
      </c>
      <c r="AI27" s="177"/>
      <c r="AJ27" s="155">
        <f>+AF27*AH27</f>
        <v>14640.753026465807</v>
      </c>
      <c r="AK27" s="178"/>
      <c r="AL27" s="106"/>
      <c r="AM27" s="78"/>
      <c r="AN27" s="78"/>
      <c r="AO27" s="106"/>
    </row>
    <row r="28" spans="3:41" x14ac:dyDescent="0.3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+G830</f>
        <v>2437531</v>
      </c>
      <c r="AE28" s="155"/>
      <c r="AF28" s="186">
        <v>27443</v>
      </c>
      <c r="AG28" s="155"/>
      <c r="AH28" s="177">
        <f>+AD28/AD$31</f>
        <v>0.22871373127233685</v>
      </c>
      <c r="AI28" s="177"/>
      <c r="AJ28" s="155">
        <f>+AF28*AH28</f>
        <v>6276.59092730674</v>
      </c>
      <c r="AK28" s="178"/>
      <c r="AL28" s="106"/>
      <c r="AM28" s="78"/>
      <c r="AN28" s="78"/>
      <c r="AO28" s="106"/>
    </row>
    <row r="29" spans="3:41" x14ac:dyDescent="0.3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+I830</f>
        <v>816356</v>
      </c>
      <c r="AE29" s="155"/>
      <c r="AF29" s="186">
        <v>22897</v>
      </c>
      <c r="AG29" s="155"/>
      <c r="AH29" s="177">
        <f>+AD29/AD$31</f>
        <v>7.6598749639106053E-2</v>
      </c>
      <c r="AI29" s="177"/>
      <c r="AJ29" s="155">
        <f>+AF29*AH29</f>
        <v>1753.8815704866113</v>
      </c>
      <c r="AK29" s="178"/>
      <c r="AL29" s="106"/>
      <c r="AM29" s="78"/>
      <c r="AN29" s="78"/>
      <c r="AO29" s="106"/>
    </row>
    <row r="30" spans="3:41" x14ac:dyDescent="0.3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1894169</v>
      </c>
      <c r="AE30" s="237"/>
      <c r="AF30" s="155">
        <f>+AH17</f>
        <v>27482</v>
      </c>
      <c r="AG30" s="237"/>
      <c r="AH30" s="177">
        <f>+AD30/AD$31</f>
        <v>0.17773003077720489</v>
      </c>
      <c r="AI30" s="237"/>
      <c r="AJ30" s="155">
        <f>+AF30*AH30</f>
        <v>4884.3767058191452</v>
      </c>
      <c r="AK30" s="178"/>
      <c r="AL30" s="106"/>
      <c r="AM30" s="78"/>
      <c r="AN30" s="78"/>
      <c r="AO30" s="106"/>
    </row>
    <row r="31" spans="3:41" ht="15" thickBot="1" x14ac:dyDescent="0.35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10657563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27555.602230078301</v>
      </c>
      <c r="AK31" s="178"/>
      <c r="AL31" s="106"/>
      <c r="AM31" s="78"/>
      <c r="AN31" s="78"/>
      <c r="AO31" s="106"/>
    </row>
    <row r="32" spans="3:41" ht="15.6" thickTop="1" thickBot="1" x14ac:dyDescent="0.35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3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3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" thickBot="1" x14ac:dyDescent="0.35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" thickBot="1" x14ac:dyDescent="0.35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6" t="s">
        <v>29</v>
      </c>
      <c r="AB36" s="647"/>
      <c r="AC36" s="647"/>
      <c r="AD36" s="647"/>
      <c r="AE36" s="647"/>
      <c r="AF36" s="647"/>
      <c r="AG36" s="647"/>
      <c r="AH36" s="647"/>
      <c r="AI36" s="648"/>
      <c r="AJ36" s="142"/>
      <c r="AK36" s="142"/>
      <c r="AL36" s="142"/>
      <c r="AM36" s="83"/>
      <c r="AN36" s="83"/>
    </row>
    <row r="37" spans="3:40" x14ac:dyDescent="0.3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3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3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3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" thickBot="1" x14ac:dyDescent="0.35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" thickTop="1" x14ac:dyDescent="0.3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" thickBot="1" x14ac:dyDescent="0.35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5.6" thickTop="1" thickBot="1" x14ac:dyDescent="0.35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3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3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3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3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3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Table'!AA829</f>
        <v>899896</v>
      </c>
      <c r="AJ49" s="56">
        <f>+AJ19</f>
        <v>180272</v>
      </c>
    </row>
    <row r="50" spans="3:36" x14ac:dyDescent="0.3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180272</v>
      </c>
      <c r="AF50" s="231"/>
    </row>
    <row r="51" spans="3:36" x14ac:dyDescent="0.3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719624</v>
      </c>
    </row>
    <row r="52" spans="3:36" x14ac:dyDescent="0.3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3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302242.08</v>
      </c>
    </row>
    <row r="54" spans="3:36" x14ac:dyDescent="0.3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3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417381.92</v>
      </c>
    </row>
    <row r="56" spans="3:36" x14ac:dyDescent="0.3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3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0.46381128485958378</v>
      </c>
    </row>
    <row r="58" spans="3:36" x14ac:dyDescent="0.3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3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3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3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3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3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3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3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3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3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3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3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3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3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3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3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3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3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3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3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3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3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3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3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3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3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3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3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3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3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3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3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3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3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3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3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3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3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3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3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3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3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3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3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3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3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3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3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3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3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3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3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3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3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3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3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3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3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3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3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3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3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3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3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3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3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3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3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3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3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3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3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3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3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3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3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3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3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3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3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3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3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3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3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3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3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3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3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3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3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3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3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3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3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3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3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3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3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3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3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3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3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3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3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3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3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3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3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3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3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3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3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3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3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3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3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3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3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3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3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3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3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3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3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3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3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3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3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3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3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3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3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3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3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3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3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3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3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3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3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3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3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3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3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3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3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3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3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3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3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3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3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3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3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3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3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3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3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3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3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3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3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3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3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3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3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3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3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3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3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3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3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3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3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3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3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3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3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3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3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3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3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3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3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3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3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3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3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3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3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3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3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3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3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3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3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3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3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3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3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3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3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3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3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3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3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3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3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3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3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3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3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3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3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3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3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3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3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3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3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3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3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3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3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3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3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3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3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3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3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3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3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3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3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3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3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3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3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3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3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3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3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3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3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3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3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3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3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3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3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3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3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3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3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3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3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3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3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3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3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3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3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3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3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3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3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3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3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3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3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3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3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3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3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3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3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3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3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3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3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3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3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3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3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3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3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3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3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3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3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3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3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3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3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3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3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3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3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3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3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3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3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3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3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3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3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3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3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3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3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3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3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3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3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3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3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3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3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3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3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3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3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3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3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3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3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3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3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3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3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3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3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3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3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3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3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3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3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3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3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3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3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3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3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3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3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3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3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3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3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3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3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3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3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3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3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3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3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3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3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3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3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3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3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3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3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3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3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3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3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3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3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3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3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3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3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3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3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3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3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3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3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3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3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3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3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3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3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3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3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3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3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3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3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3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3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3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3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3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3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3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3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3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3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3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3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3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3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3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3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3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3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3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3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3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3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3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3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3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3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3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3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3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3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3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3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3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3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3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3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3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3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3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3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3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3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3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3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3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3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3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3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3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3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3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3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3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3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3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3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3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3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3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3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3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3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3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3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3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3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3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3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3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3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3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3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3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3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3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3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3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3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3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3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3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3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3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3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3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3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3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3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3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3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3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3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3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3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3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3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3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3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3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3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3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3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3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3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3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3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3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3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3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3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3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3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3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3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3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3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3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3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3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3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3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3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3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3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3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3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3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3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3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3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3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3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3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3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3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3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3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3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3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3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3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3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3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3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3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3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3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3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3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3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3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3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3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3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3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3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3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3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3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3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3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3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3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3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3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3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3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3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3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3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3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3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3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3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3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3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3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3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3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3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3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3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3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3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3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3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3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3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3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3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3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3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3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3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3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3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3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3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3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3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3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3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3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3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3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3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3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3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3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3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3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3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3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3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3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3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3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3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3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3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3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3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3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3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3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3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3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3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3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3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3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3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3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3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3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3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3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3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3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3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3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3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3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3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3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3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3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3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3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3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3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3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3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3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3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3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3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3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3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3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3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3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3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3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3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3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3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3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3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3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3">
      <c r="C722" s="158">
        <f t="shared" ref="C722:C828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3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3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3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3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3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3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3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3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3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3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3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3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3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3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3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3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3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3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3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3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3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3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3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3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3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3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3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3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3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3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3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3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3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3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3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3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3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3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3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3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3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3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3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3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3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3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3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3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3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3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3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3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3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3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3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3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3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3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3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3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3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3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3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3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3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3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3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3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3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3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3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3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3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3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25" si="467">+W795+1</f>
        <v>786</v>
      </c>
      <c r="Y796" s="56"/>
    </row>
    <row r="797" spans="3:25" x14ac:dyDescent="0.3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3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3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3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3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3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3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3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3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3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3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3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3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3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3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3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3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3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3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3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3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3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3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3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3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3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3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3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3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3">
      <c r="C826" s="158">
        <f t="shared" si="244"/>
        <v>44725</v>
      </c>
      <c r="E826" s="241"/>
      <c r="F826" s="7"/>
      <c r="G826" s="7"/>
      <c r="H826" s="581"/>
      <c r="I826" s="7"/>
      <c r="J826" s="244"/>
      <c r="K826" s="7"/>
      <c r="L826" s="6"/>
      <c r="M826" s="438"/>
      <c r="N826" s="29"/>
      <c r="O826" s="29"/>
      <c r="P826" s="29"/>
      <c r="Q826" s="332"/>
      <c r="R826" s="6"/>
      <c r="S826" s="7"/>
      <c r="T826" s="6"/>
      <c r="U826" s="243"/>
      <c r="Y826" s="56"/>
    </row>
    <row r="827" spans="3:25" x14ac:dyDescent="0.3">
      <c r="C827" s="158">
        <f t="shared" si="244"/>
        <v>44726</v>
      </c>
      <c r="E827" s="241"/>
      <c r="F827" s="7"/>
      <c r="G827" s="7"/>
      <c r="H827" s="7"/>
      <c r="I827" s="7"/>
      <c r="J827" s="244"/>
      <c r="K827" s="7"/>
      <c r="L827" s="6"/>
      <c r="M827" s="438"/>
      <c r="N827" s="29"/>
      <c r="O827" s="29"/>
      <c r="P827" s="29"/>
      <c r="Q827" s="332"/>
      <c r="R827" s="6"/>
      <c r="S827" s="7"/>
      <c r="T827" s="6"/>
      <c r="U827" s="243"/>
      <c r="Y827" s="56"/>
    </row>
    <row r="828" spans="3:25" ht="15" thickBot="1" x14ac:dyDescent="0.35">
      <c r="C828" s="158">
        <f t="shared" si="244"/>
        <v>44727</v>
      </c>
      <c r="E828" s="245"/>
      <c r="F828" s="246"/>
      <c r="G828" s="246"/>
      <c r="H828" s="246"/>
      <c r="I828" s="246"/>
      <c r="J828" s="246"/>
      <c r="K828" s="246"/>
      <c r="L828" s="247"/>
      <c r="M828" s="248"/>
      <c r="N828" s="248"/>
      <c r="O828" s="248"/>
      <c r="P828" s="248"/>
      <c r="Q828" s="331"/>
      <c r="R828" s="247"/>
      <c r="S828" s="247"/>
      <c r="T828" s="247"/>
      <c r="U828" s="249"/>
      <c r="W828">
        <f>+W405+1</f>
        <v>396</v>
      </c>
      <c r="Y828" s="59"/>
    </row>
    <row r="829" spans="3:25" x14ac:dyDescent="0.3">
      <c r="E829" s="56"/>
      <c r="F829" s="1"/>
      <c r="G829" s="56"/>
      <c r="H829" s="56"/>
      <c r="I829" s="56"/>
      <c r="J829" s="1"/>
      <c r="K829" s="56"/>
      <c r="S829" s="56"/>
    </row>
    <row r="830" spans="3:25" x14ac:dyDescent="0.3">
      <c r="C830" s="166" t="s">
        <v>73</v>
      </c>
      <c r="E830" s="56">
        <f>+E825</f>
        <v>5509507</v>
      </c>
      <c r="F830" s="56"/>
      <c r="G830" s="56">
        <f t="shared" ref="G830:U830" si="552">+G825</f>
        <v>2437531</v>
      </c>
      <c r="H830" s="56">
        <f t="shared" si="552"/>
        <v>0</v>
      </c>
      <c r="I830" s="56">
        <f t="shared" si="552"/>
        <v>816356</v>
      </c>
      <c r="J830" s="56">
        <f t="shared" si="552"/>
        <v>0</v>
      </c>
      <c r="K830" s="56">
        <f t="shared" si="552"/>
        <v>8763394</v>
      </c>
      <c r="L830" s="56">
        <f t="shared" si="552"/>
        <v>0</v>
      </c>
      <c r="M830" s="56">
        <f t="shared" si="552"/>
        <v>5.9955632147134391E-4</v>
      </c>
      <c r="N830" s="56">
        <f t="shared" si="552"/>
        <v>0</v>
      </c>
      <c r="O830" s="56">
        <f t="shared" si="552"/>
        <v>0</v>
      </c>
      <c r="P830" s="56">
        <f t="shared" si="552"/>
        <v>0</v>
      </c>
      <c r="Q830" s="56">
        <f t="shared" si="552"/>
        <v>5251</v>
      </c>
      <c r="R830" s="56">
        <f t="shared" si="552"/>
        <v>0</v>
      </c>
      <c r="S830" s="56">
        <f t="shared" si="552"/>
        <v>114124</v>
      </c>
      <c r="T830" s="56">
        <f t="shared" si="552"/>
        <v>0</v>
      </c>
      <c r="U830" s="56">
        <f t="shared" si="552"/>
        <v>2.402125115017657E-2</v>
      </c>
      <c r="V830" s="56">
        <f>+V259</f>
        <v>0</v>
      </c>
    </row>
    <row r="831" spans="3:25" x14ac:dyDescent="0.3">
      <c r="E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</row>
    <row r="832" spans="3:25" x14ac:dyDescent="0.3">
      <c r="E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3:41" x14ac:dyDescent="0.3">
      <c r="C833" s="111"/>
      <c r="D833" s="112"/>
      <c r="E833" s="349"/>
      <c r="F833" s="10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</row>
    <row r="834" spans="3:41" x14ac:dyDescent="0.3">
      <c r="E834" s="56"/>
      <c r="K834" s="56"/>
      <c r="Q834" s="56"/>
    </row>
    <row r="835" spans="3:41" x14ac:dyDescent="0.3">
      <c r="D835" s="549" t="s">
        <v>26</v>
      </c>
      <c r="E835" t="s">
        <v>158</v>
      </c>
      <c r="K835" s="549"/>
      <c r="Q835" s="56"/>
      <c r="S835" s="59"/>
    </row>
    <row r="837" spans="3:41" x14ac:dyDescent="0.3">
      <c r="U837" s="549"/>
    </row>
    <row r="838" spans="3:41" x14ac:dyDescent="0.3">
      <c r="AO838" s="1">
        <v>3797000</v>
      </c>
    </row>
    <row r="839" spans="3:41" x14ac:dyDescent="0.3">
      <c r="C839" s="1"/>
    </row>
    <row r="840" spans="3:41" x14ac:dyDescent="0.3">
      <c r="C840" s="1"/>
      <c r="AO840" s="1">
        <v>30000</v>
      </c>
    </row>
    <row r="841" spans="3:41" x14ac:dyDescent="0.3">
      <c r="C841" s="59"/>
    </row>
    <row r="842" spans="3:41" x14ac:dyDescent="0.3">
      <c r="AO842" s="235">
        <f>+AO840/AO838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18"/>
  <sheetViews>
    <sheetView topLeftCell="A749" workbookViewId="0">
      <selection activeCell="AH774" sqref="AH774"/>
    </sheetView>
  </sheetViews>
  <sheetFormatPr defaultRowHeight="14.4" outlineLevelRow="1" x14ac:dyDescent="0.3"/>
  <cols>
    <col min="1" max="1" width="2.5546875" customWidth="1"/>
    <col min="2" max="2" width="3.88671875" customWidth="1"/>
    <col min="3" max="3" width="3.21875" customWidth="1"/>
    <col min="4" max="4" width="2" customWidth="1"/>
    <col min="5" max="5" width="3.6640625" customWidth="1"/>
    <col min="6" max="6" width="13.77734375" customWidth="1"/>
    <col min="9" max="9" width="11.5546875" customWidth="1"/>
    <col min="10" max="10" width="2.6640625" customWidth="1"/>
    <col min="11" max="11" width="3.109375" customWidth="1"/>
    <col min="13" max="13" width="2.44140625" customWidth="1"/>
    <col min="15" max="15" width="2" customWidth="1"/>
    <col min="16" max="16" width="9.6640625" bestFit="1" customWidth="1"/>
    <col min="17" max="17" width="1.44140625" customWidth="1"/>
    <col min="18" max="18" width="16.77734375" customWidth="1"/>
    <col min="19" max="19" width="2" customWidth="1"/>
    <col min="20" max="20" width="2.33203125" customWidth="1"/>
    <col min="21" max="21" width="9.109375" bestFit="1" customWidth="1"/>
    <col min="22" max="22" width="2.21875" customWidth="1"/>
    <col min="23" max="23" width="14.6640625" bestFit="1" customWidth="1"/>
    <col min="24" max="24" width="1.88671875" customWidth="1"/>
    <col min="25" max="25" width="10.109375" bestFit="1" customWidth="1"/>
    <col min="26" max="26" width="2" customWidth="1"/>
    <col min="27" max="27" width="11.109375" bestFit="1" customWidth="1"/>
    <col min="28" max="28" width="2.33203125" customWidth="1"/>
    <col min="29" max="29" width="1.88671875" customWidth="1"/>
    <col min="30" max="30" width="2.44140625" customWidth="1"/>
    <col min="36" max="36" width="11.44140625" customWidth="1"/>
  </cols>
  <sheetData>
    <row r="1" spans="2:30" ht="15.6" x14ac:dyDescent="0.3">
      <c r="B1" s="216" t="s">
        <v>5</v>
      </c>
      <c r="C1" s="216"/>
      <c r="D1" s="216"/>
    </row>
    <row r="2" spans="2:30" ht="16.2" thickBot="1" x14ac:dyDescent="0.35">
      <c r="B2" s="216" t="s">
        <v>6</v>
      </c>
      <c r="C2" s="216"/>
      <c r="D2" s="216"/>
    </row>
    <row r="3" spans="2:30" ht="16.2" thickBot="1" x14ac:dyDescent="0.35">
      <c r="B3" s="215" t="s">
        <v>13</v>
      </c>
      <c r="C3" s="215"/>
      <c r="D3" s="153"/>
      <c r="T3" s="715" t="s">
        <v>101</v>
      </c>
      <c r="U3" s="716"/>
      <c r="V3" s="716"/>
      <c r="W3" s="716"/>
      <c r="X3" s="716"/>
      <c r="Y3" s="716"/>
      <c r="Z3" s="716"/>
      <c r="AA3" s="716"/>
      <c r="AB3" s="716"/>
      <c r="AC3" s="716"/>
      <c r="AD3" s="717"/>
    </row>
    <row r="4" spans="2:30" ht="15.6" x14ac:dyDescent="0.3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5.6" x14ac:dyDescent="0.3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5.6" x14ac:dyDescent="0.3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5.6" x14ac:dyDescent="0.3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5.6" x14ac:dyDescent="0.3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5.6" x14ac:dyDescent="0.3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5.6" x14ac:dyDescent="0.3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5.6" x14ac:dyDescent="0.3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5.6" x14ac:dyDescent="0.3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1.1686798361447167E-2</v>
      </c>
      <c r="Z12" s="6"/>
      <c r="AA12" s="254">
        <f t="shared" si="0"/>
        <v>1046</v>
      </c>
      <c r="AB12" s="6"/>
      <c r="AC12" s="258"/>
      <c r="AD12" s="251"/>
    </row>
    <row r="13" spans="2:30" ht="15.6" x14ac:dyDescent="0.3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5.6" x14ac:dyDescent="0.3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3">
      <c r="B15" s="215"/>
      <c r="E15" s="718" t="s">
        <v>91</v>
      </c>
      <c r="F15" s="718"/>
      <c r="G15" s="718"/>
      <c r="H15" s="718"/>
      <c r="I15" s="718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3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" thickBot="1" x14ac:dyDescent="0.35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" thickBot="1" x14ac:dyDescent="0.35">
      <c r="C18" s="1"/>
      <c r="D18" s="724" t="s">
        <v>44</v>
      </c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6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" thickBot="1" x14ac:dyDescent="0.35">
      <c r="C19" s="1"/>
      <c r="D19" s="133"/>
      <c r="E19" s="727" t="s">
        <v>67</v>
      </c>
      <c r="F19" s="727"/>
      <c r="G19" s="727"/>
      <c r="H19" s="727"/>
      <c r="I19" s="134" t="s">
        <v>66</v>
      </c>
      <c r="J19" s="135"/>
      <c r="K19" s="732" t="s">
        <v>64</v>
      </c>
      <c r="L19" s="732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3">
      <c r="C20" s="1"/>
      <c r="D20" s="113"/>
      <c r="E20" s="114" t="s">
        <v>157</v>
      </c>
      <c r="F20" s="115"/>
      <c r="G20" s="114"/>
      <c r="H20" s="114"/>
      <c r="I20" s="81">
        <f>+'Main Table'!H812</f>
        <v>74513374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3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Table'!AA829</f>
        <v>899896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3">
      <c r="C22" s="1"/>
      <c r="D22" s="113"/>
      <c r="E22" s="114"/>
      <c r="F22" s="114" t="s">
        <v>43</v>
      </c>
      <c r="G22" s="114"/>
      <c r="H22" s="114"/>
      <c r="I22" s="146">
        <v>2812</v>
      </c>
      <c r="J22" s="116"/>
      <c r="K22" s="127"/>
      <c r="L22" s="238">
        <v>2833</v>
      </c>
      <c r="M22" s="127"/>
      <c r="N22" s="147">
        <f>+(I22-L22)/I22</f>
        <v>-7.4679943100995731E-3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3">
      <c r="C23" s="1"/>
      <c r="D23" s="113"/>
      <c r="E23" s="114"/>
      <c r="F23" s="124" t="s">
        <v>62</v>
      </c>
      <c r="G23" s="124"/>
      <c r="H23" s="124"/>
      <c r="I23" s="117">
        <f>+I20-I21-I22</f>
        <v>73610666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3">
      <c r="C24" s="1"/>
      <c r="D24" s="113"/>
      <c r="E24" s="114" t="s">
        <v>69</v>
      </c>
      <c r="F24" s="116"/>
      <c r="G24" s="116"/>
      <c r="H24" s="116"/>
      <c r="I24" s="118">
        <f>+'Main Table'!AP829</f>
        <v>83159792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3">
      <c r="C25" s="1"/>
      <c r="D25" s="728" t="s">
        <v>47</v>
      </c>
      <c r="E25" s="729"/>
      <c r="F25" s="729"/>
      <c r="G25" s="729"/>
      <c r="H25" s="729"/>
      <c r="I25" s="119">
        <f>+I23-I24</f>
        <v>-9549126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3">
      <c r="C26" s="1"/>
      <c r="D26" s="113"/>
      <c r="E26" s="114" t="s">
        <v>63</v>
      </c>
      <c r="F26" s="116"/>
      <c r="G26" s="116"/>
      <c r="H26" s="116"/>
      <c r="I26" s="118">
        <f>+I24</f>
        <v>83159792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" thickBot="1" x14ac:dyDescent="0.35">
      <c r="C27" s="1"/>
      <c r="D27" s="728" t="s">
        <v>44</v>
      </c>
      <c r="E27" s="729"/>
      <c r="F27" s="729"/>
      <c r="G27" s="729"/>
      <c r="H27" s="729"/>
      <c r="I27" s="136">
        <f>+I25+I26</f>
        <v>73610666</v>
      </c>
      <c r="J27" s="116"/>
      <c r="K27" s="733">
        <v>73559783</v>
      </c>
      <c r="L27" s="733"/>
      <c r="M27" s="127"/>
      <c r="N27" s="137">
        <f>+I27-K27</f>
        <v>50883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5.6" thickTop="1" thickBot="1" x14ac:dyDescent="0.35">
      <c r="C28" s="10"/>
      <c r="D28" s="122"/>
      <c r="E28" s="730" t="s">
        <v>61</v>
      </c>
      <c r="F28" s="730"/>
      <c r="G28" s="730"/>
      <c r="H28" s="124"/>
      <c r="I28" s="232">
        <f>+I27/I32</f>
        <v>0.97637691941185689</v>
      </c>
      <c r="J28" s="127"/>
      <c r="K28" s="127"/>
      <c r="L28" s="127"/>
      <c r="M28" s="98"/>
      <c r="N28" s="463">
        <f>+N27/K27</f>
        <v>6.9172308460996952E-4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5.6" thickTop="1" thickBot="1" x14ac:dyDescent="0.35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" thickBot="1" x14ac:dyDescent="0.35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2" thickBot="1" x14ac:dyDescent="0.35">
      <c r="C31" s="78"/>
      <c r="D31" s="230"/>
      <c r="E31" s="709" t="s">
        <v>101</v>
      </c>
      <c r="F31" s="710"/>
      <c r="G31" s="710"/>
      <c r="H31" s="710"/>
      <c r="I31" s="710"/>
      <c r="J31" s="711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3">
      <c r="C32" s="10"/>
      <c r="D32" s="217"/>
      <c r="E32" s="218" t="s">
        <v>75</v>
      </c>
      <c r="F32" s="24"/>
      <c r="G32" s="24"/>
      <c r="H32" s="24"/>
      <c r="I32" s="704">
        <f>+'Main Table'!H829</f>
        <v>75391649</v>
      </c>
      <c r="J32" s="704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3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3">
      <c r="D34" s="220"/>
      <c r="E34" s="22"/>
      <c r="F34" s="221" t="s">
        <v>100</v>
      </c>
      <c r="G34" s="221"/>
      <c r="H34" s="22"/>
      <c r="I34" s="705">
        <f>+I27</f>
        <v>73610666</v>
      </c>
      <c r="J34" s="706"/>
      <c r="K34" s="22"/>
      <c r="L34" s="25">
        <f>+I34/$I$32</f>
        <v>0.97637691941185689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3">
      <c r="D35" s="220"/>
      <c r="E35" s="22"/>
      <c r="F35" s="22" t="s">
        <v>76</v>
      </c>
      <c r="G35" s="22"/>
      <c r="H35" s="22"/>
      <c r="I35" s="712">
        <f>+I21</f>
        <v>899896</v>
      </c>
      <c r="J35" s="713"/>
      <c r="K35" s="22"/>
      <c r="L35" s="25">
        <f>+I35/$I$32</f>
        <v>1.1936282226695957E-2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" thickBot="1" x14ac:dyDescent="0.35">
      <c r="D36" s="220"/>
      <c r="E36" s="731" t="s">
        <v>101</v>
      </c>
      <c r="F36" s="731"/>
      <c r="G36" s="731"/>
      <c r="H36" s="233"/>
      <c r="I36" s="707">
        <f>+I32-I34-I35</f>
        <v>881087</v>
      </c>
      <c r="J36" s="708"/>
      <c r="K36" s="259"/>
      <c r="L36" s="234">
        <f>+I36/$I$32</f>
        <v>1.1686798361447167E-2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5.6" thickTop="1" thickBot="1" x14ac:dyDescent="0.35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3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3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" thickBot="1" x14ac:dyDescent="0.35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" thickBot="1" x14ac:dyDescent="0.35">
      <c r="D41" s="719" t="s">
        <v>114</v>
      </c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1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" thickBot="1" x14ac:dyDescent="0.35">
      <c r="D42" s="277"/>
      <c r="E42" s="722" t="s">
        <v>67</v>
      </c>
      <c r="F42" s="722"/>
      <c r="G42" s="722"/>
      <c r="H42" s="722"/>
      <c r="I42" s="260" t="s">
        <v>66</v>
      </c>
      <c r="J42" s="261"/>
      <c r="K42" s="723" t="s">
        <v>35</v>
      </c>
      <c r="L42" s="723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3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3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3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3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3">
      <c r="D47" s="279"/>
      <c r="E47" s="264" t="s">
        <v>69</v>
      </c>
      <c r="F47" s="266"/>
      <c r="G47" s="266"/>
      <c r="H47" s="266"/>
      <c r="I47" s="338">
        <f>+'Main Table'!AP847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3">
      <c r="D48" s="688" t="s">
        <v>47</v>
      </c>
      <c r="E48" s="689"/>
      <c r="F48" s="689"/>
      <c r="G48" s="689"/>
      <c r="H48" s="689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3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" thickBot="1" x14ac:dyDescent="0.35">
      <c r="D50" s="688" t="s">
        <v>44</v>
      </c>
      <c r="E50" s="689"/>
      <c r="F50" s="689"/>
      <c r="G50" s="689"/>
      <c r="H50" s="689"/>
      <c r="I50" s="340">
        <f>+I48+I49</f>
        <v>22172</v>
      </c>
      <c r="J50" s="336"/>
      <c r="K50" s="690">
        <v>30167</v>
      </c>
      <c r="L50" s="690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5.6" thickTop="1" thickBot="1" x14ac:dyDescent="0.35">
      <c r="D51" s="270"/>
      <c r="E51" s="691" t="s">
        <v>61</v>
      </c>
      <c r="F51" s="691"/>
      <c r="G51" s="691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5.6" thickTop="1" thickBot="1" x14ac:dyDescent="0.35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" thickBot="1" x14ac:dyDescent="0.35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2" thickBot="1" x14ac:dyDescent="0.35">
      <c r="D54" s="317"/>
      <c r="E54" s="692" t="s">
        <v>115</v>
      </c>
      <c r="F54" s="693"/>
      <c r="G54" s="693"/>
      <c r="H54" s="693"/>
      <c r="I54" s="693"/>
      <c r="J54" s="694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3">
      <c r="D55" s="279"/>
      <c r="E55" s="311" t="s">
        <v>75</v>
      </c>
      <c r="F55" s="266"/>
      <c r="G55" s="266"/>
      <c r="H55" s="266"/>
      <c r="I55" s="695">
        <f>+K50</f>
        <v>30167</v>
      </c>
      <c r="J55" s="695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3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3">
      <c r="D57" s="270"/>
      <c r="E57" s="267"/>
      <c r="F57" s="313" t="s">
        <v>100</v>
      </c>
      <c r="G57" s="313"/>
      <c r="H57" s="267"/>
      <c r="I57" s="696">
        <f>+I50</f>
        <v>22172</v>
      </c>
      <c r="J57" s="697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3">
      <c r="D58" s="270"/>
      <c r="E58" s="267"/>
      <c r="F58" s="267" t="s">
        <v>76</v>
      </c>
      <c r="G58" s="267"/>
      <c r="H58" s="267"/>
      <c r="I58" s="698">
        <f>+I44</f>
        <v>1836</v>
      </c>
      <c r="J58" s="699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" thickBot="1" x14ac:dyDescent="0.35">
      <c r="D59" s="270"/>
      <c r="E59" s="700" t="s">
        <v>101</v>
      </c>
      <c r="F59" s="700"/>
      <c r="G59" s="700"/>
      <c r="H59" s="267"/>
      <c r="I59" s="701">
        <f>+I55-I57-I58</f>
        <v>6159</v>
      </c>
      <c r="J59" s="702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" thickTop="1" x14ac:dyDescent="0.3">
      <c r="D60" s="270"/>
      <c r="E60" s="424"/>
      <c r="F60" s="424" t="s">
        <v>116</v>
      </c>
      <c r="G60" s="424"/>
      <c r="H60" s="267"/>
      <c r="I60" s="703">
        <f>+I45</f>
        <v>1397</v>
      </c>
      <c r="J60" s="703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" thickBot="1" x14ac:dyDescent="0.35">
      <c r="D61" s="270"/>
      <c r="E61" s="333"/>
      <c r="F61" s="333" t="s">
        <v>117</v>
      </c>
      <c r="G61" s="333"/>
      <c r="H61" s="267"/>
      <c r="I61" s="701">
        <f>+I59-I60</f>
        <v>4762</v>
      </c>
      <c r="J61" s="701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5.6" thickTop="1" thickBot="1" x14ac:dyDescent="0.35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" thickBot="1" x14ac:dyDescent="0.35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" thickBot="1" x14ac:dyDescent="0.35">
      <c r="E64" s="692" t="s">
        <v>104</v>
      </c>
      <c r="F64" s="693"/>
      <c r="G64" s="693"/>
      <c r="H64" s="693"/>
      <c r="I64" s="693"/>
      <c r="J64" s="693"/>
      <c r="K64" s="693"/>
      <c r="L64" s="693"/>
      <c r="M64" s="694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3">
      <c r="E65" s="322"/>
      <c r="F65" s="275" t="s">
        <v>96</v>
      </c>
      <c r="G65" s="275"/>
      <c r="H65" s="275"/>
      <c r="I65" s="687">
        <v>11690000</v>
      </c>
      <c r="J65" s="687"/>
      <c r="K65" s="687"/>
      <c r="L65" s="687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3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3">
      <c r="E67" s="322"/>
      <c r="F67" s="714" t="s">
        <v>95</v>
      </c>
      <c r="G67" s="714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" thickBot="1" x14ac:dyDescent="0.35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3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3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" thickBot="1" x14ac:dyDescent="0.35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" thickBot="1" x14ac:dyDescent="0.35">
      <c r="D72" s="662" t="s">
        <v>118</v>
      </c>
      <c r="E72" s="663"/>
      <c r="F72" s="663"/>
      <c r="G72" s="663"/>
      <c r="H72" s="663"/>
      <c r="I72" s="663"/>
      <c r="J72" s="663"/>
      <c r="K72" s="663"/>
      <c r="L72" s="663"/>
      <c r="M72" s="663"/>
      <c r="N72" s="663"/>
      <c r="O72" s="664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" thickBot="1" x14ac:dyDescent="0.35">
      <c r="D73" s="354"/>
      <c r="E73" s="665" t="s">
        <v>67</v>
      </c>
      <c r="F73" s="665"/>
      <c r="G73" s="665"/>
      <c r="H73" s="665"/>
      <c r="I73" s="355" t="s">
        <v>66</v>
      </c>
      <c r="J73" s="356"/>
      <c r="K73" s="666" t="s">
        <v>35</v>
      </c>
      <c r="L73" s="666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3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3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3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3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3">
      <c r="D78" s="360"/>
      <c r="E78" s="361" t="s">
        <v>69</v>
      </c>
      <c r="F78" s="16"/>
      <c r="G78" s="16"/>
      <c r="H78" s="16"/>
      <c r="I78" s="366">
        <f>+'Main Table'!AP888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3">
      <c r="D79" s="667" t="s">
        <v>47</v>
      </c>
      <c r="E79" s="668"/>
      <c r="F79" s="668"/>
      <c r="G79" s="668"/>
      <c r="H79" s="668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3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" thickBot="1" x14ac:dyDescent="0.35">
      <c r="D81" s="667" t="s">
        <v>44</v>
      </c>
      <c r="E81" s="668"/>
      <c r="F81" s="668"/>
      <c r="G81" s="668"/>
      <c r="H81" s="668"/>
      <c r="I81" s="370">
        <f>+I79+I80</f>
        <v>36684</v>
      </c>
      <c r="J81" s="363"/>
      <c r="K81" s="670">
        <v>48675</v>
      </c>
      <c r="L81" s="670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5.6" thickTop="1" thickBot="1" x14ac:dyDescent="0.35">
      <c r="D82" s="372"/>
      <c r="E82" s="669" t="s">
        <v>61</v>
      </c>
      <c r="F82" s="669"/>
      <c r="G82" s="669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5.6" thickTop="1" thickBot="1" x14ac:dyDescent="0.35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3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3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3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3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3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3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3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3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3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3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3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3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3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3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3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3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3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3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3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3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3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3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3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3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3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3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3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3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3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3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3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3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3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3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3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3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3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3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1.1686798361447167E-2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3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3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3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3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3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3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3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3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3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3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3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3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3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3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3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3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3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3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3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3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3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3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3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3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3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3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3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3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3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3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3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3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3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3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3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3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3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3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3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3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3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3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3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3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3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3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3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3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3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3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3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3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3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3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3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3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3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3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3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3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3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3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3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3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3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3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3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3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3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3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3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3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3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3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3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3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3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3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3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3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3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3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3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3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3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3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3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3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3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3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3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3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3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1.1686798361447167E-2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3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3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3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3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3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3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3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3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3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3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3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3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3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3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3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3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3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3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3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3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3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3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3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3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3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3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3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3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3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3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1.1686798361447167E-2</v>
      </c>
      <c r="Z244" s="6"/>
      <c r="AA244" s="254">
        <f t="shared" si="12"/>
        <v>6958</v>
      </c>
      <c r="AB244" s="6"/>
      <c r="AC244" s="258"/>
      <c r="AD244" s="251"/>
    </row>
    <row r="245" spans="15:30" x14ac:dyDescent="0.3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3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3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3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3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3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3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3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3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3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3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3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3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3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3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3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3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3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3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3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3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3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3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3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3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3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3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3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3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3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3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3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3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3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3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3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3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3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3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3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3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3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3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3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3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3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3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3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3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3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3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3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3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3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3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3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3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3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3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3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3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3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3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3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3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3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3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3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3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3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3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3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3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3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3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3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3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3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3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3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3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3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3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3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3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3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3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3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3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3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3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3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3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3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3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3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3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3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3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3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3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3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3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3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3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3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1.1686798361447167E-2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3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3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3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3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3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3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3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3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3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3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3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3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3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3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3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3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3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3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3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3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3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3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3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3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3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3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3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3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3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3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3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3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3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3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3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3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3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3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3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3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3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3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3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3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3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3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3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3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3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3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3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3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3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3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3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3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3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3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3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3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3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3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3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3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3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3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3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3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3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3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3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3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3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3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3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3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3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3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3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3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3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3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3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3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3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3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3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3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3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3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3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3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3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3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3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3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3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3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3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3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3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3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3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3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3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3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3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3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3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3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3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3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3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3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3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3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3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3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3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3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3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3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3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3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3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3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3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3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3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3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3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3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3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3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3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3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3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3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3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3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3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3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3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3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3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3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3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3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3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3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3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3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3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3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3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3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3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3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3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3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3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3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3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3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3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3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3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3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3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3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3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3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3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3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3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3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3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3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3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3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3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3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3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3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3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3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3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3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3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3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3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3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3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3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3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3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3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3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3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3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3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3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3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3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3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3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3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3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3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3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3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3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3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3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3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3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3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3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3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3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3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3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3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3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3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3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3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3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3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3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3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3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3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3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3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3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3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3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3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3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3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3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3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3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3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3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3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3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3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3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3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3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3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3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3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3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3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3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3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3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3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3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3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3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3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3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3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3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3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3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3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3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3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3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3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3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3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3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3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3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3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3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3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3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3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3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3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3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3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3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3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3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3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3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3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3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3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3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3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3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3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3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3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3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3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3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3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3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3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3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3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3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3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3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3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3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3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3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3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3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3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3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3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3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3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3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3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3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3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3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3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3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3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3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3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3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3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3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3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3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3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3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3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3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3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3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3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3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3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3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3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3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3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3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3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3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3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3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3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3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3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3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3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3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3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3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3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3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3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3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3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3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3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3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3">
      <c r="O725" s="98"/>
      <c r="T725" s="250"/>
      <c r="U725" s="252">
        <f t="shared" ref="U725:U782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3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3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3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3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3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3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3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3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3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3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3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3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3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3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3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3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3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3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3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3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3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3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3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3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3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3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3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3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3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3">
      <c r="O755" s="98"/>
      <c r="T755" s="250"/>
      <c r="U755" s="252">
        <f t="shared" ref="U755:U781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3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3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3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3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3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3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3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3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3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3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3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3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3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0" x14ac:dyDescent="0.3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0" x14ac:dyDescent="0.3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0" x14ac:dyDescent="0.3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0" x14ac:dyDescent="0.3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0" x14ac:dyDescent="0.3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0" x14ac:dyDescent="0.3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0" x14ac:dyDescent="0.3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0" x14ac:dyDescent="0.3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0" x14ac:dyDescent="0.3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</row>
    <row r="778" spans="15:30" x14ac:dyDescent="0.3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</row>
    <row r="779" spans="15:30" x14ac:dyDescent="0.3">
      <c r="O779" s="98"/>
      <c r="T779" s="250"/>
      <c r="U779" s="573">
        <f t="shared" si="157"/>
        <v>44724</v>
      </c>
      <c r="V779" s="6"/>
      <c r="W779" s="580">
        <f>+I$36</f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0" x14ac:dyDescent="0.3">
      <c r="O780" s="98"/>
      <c r="T780" s="250"/>
      <c r="U780" s="252">
        <f t="shared" si="157"/>
        <v>44725</v>
      </c>
      <c r="V780" s="6"/>
      <c r="W780" s="253"/>
      <c r="X780" s="6"/>
      <c r="Y780" s="44"/>
      <c r="Z780" s="6"/>
      <c r="AA780" s="254"/>
      <c r="AB780" s="6"/>
      <c r="AC780" s="258"/>
      <c r="AD780" s="251"/>
    </row>
    <row r="781" spans="15:30" x14ac:dyDescent="0.3">
      <c r="O781" s="98"/>
      <c r="T781" s="250"/>
      <c r="U781" s="252">
        <f t="shared" si="157"/>
        <v>44726</v>
      </c>
      <c r="V781" s="6"/>
      <c r="W781" s="253"/>
      <c r="X781" s="6"/>
      <c r="Y781" s="44"/>
      <c r="Z781" s="6"/>
      <c r="AA781" s="254"/>
      <c r="AB781" s="6"/>
      <c r="AC781" s="258"/>
      <c r="AD781" s="251"/>
    </row>
    <row r="782" spans="15:30" ht="15" thickBot="1" x14ac:dyDescent="0.35">
      <c r="O782" s="98"/>
      <c r="T782" s="255"/>
      <c r="U782" s="350">
        <f t="shared" si="125"/>
        <v>44727</v>
      </c>
      <c r="V782" s="247"/>
      <c r="W782" s="351"/>
      <c r="X782" s="247"/>
      <c r="Y782" s="256"/>
      <c r="Z782" s="247"/>
      <c r="AA782" s="352"/>
      <c r="AB782" s="247"/>
      <c r="AC782" s="353"/>
      <c r="AD782" s="257"/>
    </row>
    <row r="783" spans="15:30" x14ac:dyDescent="0.3">
      <c r="O783" s="98"/>
    </row>
    <row r="784" spans="15:30" x14ac:dyDescent="0.3">
      <c r="O784" s="98"/>
      <c r="P784" s="57"/>
      <c r="Q784" s="57"/>
      <c r="R784" s="57"/>
      <c r="W784" s="56"/>
    </row>
    <row r="785" spans="4:36" x14ac:dyDescent="0.3">
      <c r="O785" s="98"/>
    </row>
    <row r="786" spans="4:36" ht="15" thickBot="1" x14ac:dyDescent="0.35">
      <c r="O786" s="98"/>
    </row>
    <row r="787" spans="4:36" ht="15.6" thickTop="1" thickBot="1" x14ac:dyDescent="0.35">
      <c r="Q787" s="441"/>
      <c r="R787" s="442"/>
      <c r="S787" s="442"/>
      <c r="T787" s="442"/>
      <c r="U787" s="442"/>
      <c r="V787" s="442"/>
      <c r="W787" s="442"/>
      <c r="X787" s="442"/>
      <c r="Y787" s="442"/>
      <c r="Z787" s="442"/>
      <c r="AA787" s="442"/>
      <c r="AB787" s="443"/>
    </row>
    <row r="788" spans="4:36" ht="15" thickBot="1" x14ac:dyDescent="0.35">
      <c r="E788" s="674" t="s">
        <v>106</v>
      </c>
      <c r="F788" s="675"/>
      <c r="G788" s="675"/>
      <c r="H788" s="675"/>
      <c r="I788" s="675"/>
      <c r="J788" s="675"/>
      <c r="K788" s="675"/>
      <c r="L788" s="675"/>
      <c r="M788" s="676"/>
      <c r="Q788" s="444"/>
      <c r="R788" s="6"/>
      <c r="S788" s="6"/>
      <c r="T788" s="6"/>
      <c r="U788" s="5" t="s">
        <v>132</v>
      </c>
      <c r="V788" s="5"/>
      <c r="W788" s="5"/>
      <c r="X788" s="5"/>
      <c r="Y788" s="5"/>
      <c r="Z788" s="5"/>
      <c r="AA788" s="5" t="s">
        <v>28</v>
      </c>
      <c r="AB788" s="445"/>
    </row>
    <row r="789" spans="4:36" x14ac:dyDescent="0.3">
      <c r="E789" s="395"/>
      <c r="F789" s="396" t="s">
        <v>107</v>
      </c>
      <c r="G789" s="396"/>
      <c r="H789" s="396"/>
      <c r="I789" s="677">
        <v>21477737</v>
      </c>
      <c r="J789" s="677"/>
      <c r="K789" s="677"/>
      <c r="L789" s="677"/>
      <c r="M789" s="397"/>
      <c r="Q789" s="444"/>
      <c r="R789" s="437" t="s">
        <v>134</v>
      </c>
      <c r="S789" s="6"/>
      <c r="T789" s="6"/>
      <c r="U789" s="437" t="s">
        <v>133</v>
      </c>
      <c r="V789" s="5"/>
      <c r="W789" s="437" t="s">
        <v>20</v>
      </c>
      <c r="X789" s="5"/>
      <c r="Y789" s="437" t="s">
        <v>4</v>
      </c>
      <c r="Z789" s="5"/>
      <c r="AA789" s="446" t="s">
        <v>131</v>
      </c>
      <c r="AB789" s="445"/>
    </row>
    <row r="790" spans="4:36" x14ac:dyDescent="0.3">
      <c r="E790" s="395"/>
      <c r="F790" s="396" t="s">
        <v>97</v>
      </c>
      <c r="G790" s="396"/>
      <c r="H790" s="396"/>
      <c r="I790" s="396"/>
      <c r="J790" s="396"/>
      <c r="K790" s="396"/>
      <c r="L790" s="398">
        <f>+I802/I789</f>
        <v>4.5847474526762295E-4</v>
      </c>
      <c r="M790" s="397"/>
      <c r="Q790" s="444"/>
      <c r="R790" s="6" t="s">
        <v>121</v>
      </c>
      <c r="S790" s="6"/>
      <c r="T790" s="6"/>
      <c r="U790" s="7">
        <v>2003</v>
      </c>
      <c r="V790" s="6"/>
      <c r="W790" s="7">
        <v>389666</v>
      </c>
      <c r="X790" s="6"/>
      <c r="Y790" s="7">
        <v>31257</v>
      </c>
      <c r="Z790" s="6"/>
      <c r="AA790" s="253">
        <f>+AJ790</f>
        <v>19500</v>
      </c>
      <c r="AB790" s="445"/>
      <c r="AJ790" s="1">
        <v>19500</v>
      </c>
    </row>
    <row r="791" spans="4:36" x14ac:dyDescent="0.3">
      <c r="E791" s="395"/>
      <c r="F791" s="678" t="s">
        <v>95</v>
      </c>
      <c r="G791" s="678"/>
      <c r="H791" s="396"/>
      <c r="I791" s="396"/>
      <c r="J791" s="396"/>
      <c r="K791" s="396"/>
      <c r="L791" s="399">
        <f>+I802/(I789/100000)</f>
        <v>45.847474526762298</v>
      </c>
      <c r="M791" s="397"/>
      <c r="Q791" s="444"/>
      <c r="R791" s="6" t="s">
        <v>122</v>
      </c>
      <c r="S791" s="6"/>
      <c r="T791" s="6"/>
      <c r="U791" s="7">
        <v>1913</v>
      </c>
      <c r="V791" s="6"/>
      <c r="W791" s="7">
        <v>169892</v>
      </c>
      <c r="X791" s="6"/>
      <c r="Y791" s="7">
        <v>13076</v>
      </c>
      <c r="Z791" s="6"/>
      <c r="AA791" s="253">
        <f t="shared" ref="AA791:AA799" si="183">+AJ791</f>
        <v>8900</v>
      </c>
      <c r="AB791" s="445"/>
      <c r="AJ791" s="1">
        <v>8900</v>
      </c>
    </row>
    <row r="792" spans="4:36" x14ac:dyDescent="0.3">
      <c r="E792" s="395"/>
      <c r="F792" s="400"/>
      <c r="G792" s="400"/>
      <c r="H792" s="396"/>
      <c r="I792" s="396"/>
      <c r="J792" s="396"/>
      <c r="K792" s="396"/>
      <c r="L792" s="399"/>
      <c r="M792" s="397"/>
      <c r="Q792" s="444"/>
      <c r="R792" s="6" t="s">
        <v>123</v>
      </c>
      <c r="S792" s="6"/>
      <c r="T792" s="6"/>
      <c r="U792" s="7">
        <v>1568</v>
      </c>
      <c r="V792" s="6"/>
      <c r="W792" s="7">
        <v>16606</v>
      </c>
      <c r="X792" s="6"/>
      <c r="Y792" s="7">
        <v>912</v>
      </c>
      <c r="Z792" s="6"/>
      <c r="AA792" s="253">
        <f t="shared" si="183"/>
        <v>1100</v>
      </c>
      <c r="AB792" s="445"/>
      <c r="AJ792" s="1">
        <v>1100</v>
      </c>
    </row>
    <row r="793" spans="4:36" x14ac:dyDescent="0.3">
      <c r="E793" s="395"/>
      <c r="F793" s="400" t="s">
        <v>108</v>
      </c>
      <c r="G793" s="400"/>
      <c r="H793" s="678" t="s">
        <v>109</v>
      </c>
      <c r="I793" s="678"/>
      <c r="J793" s="396"/>
      <c r="K793" s="396"/>
      <c r="L793" s="399"/>
      <c r="M793" s="397"/>
      <c r="Q793" s="444"/>
      <c r="R793" s="6" t="s">
        <v>56</v>
      </c>
      <c r="S793" s="6"/>
      <c r="T793" s="6"/>
      <c r="U793" s="7">
        <v>1561</v>
      </c>
      <c r="V793" s="6"/>
      <c r="W793" s="7">
        <v>107611</v>
      </c>
      <c r="X793" s="6"/>
      <c r="Y793" s="7">
        <v>7937</v>
      </c>
      <c r="Z793" s="6"/>
      <c r="AA793" s="253">
        <f t="shared" si="183"/>
        <v>7000</v>
      </c>
      <c r="AB793" s="445"/>
      <c r="AJ793" s="1">
        <v>7000</v>
      </c>
    </row>
    <row r="794" spans="4:36" ht="15" thickBot="1" x14ac:dyDescent="0.35">
      <c r="E794" s="401"/>
      <c r="F794" s="402"/>
      <c r="G794" s="402"/>
      <c r="H794" s="402"/>
      <c r="I794" s="402"/>
      <c r="J794" s="402"/>
      <c r="K794" s="402"/>
      <c r="L794" s="402"/>
      <c r="M794" s="403"/>
      <c r="Q794" s="444"/>
      <c r="R794" s="6" t="s">
        <v>128</v>
      </c>
      <c r="S794" s="6"/>
      <c r="T794" s="6"/>
      <c r="U794" s="7">
        <v>1435</v>
      </c>
      <c r="V794" s="6"/>
      <c r="W794" s="7">
        <v>10128</v>
      </c>
      <c r="X794" s="6"/>
      <c r="Y794" s="7">
        <v>541</v>
      </c>
      <c r="Z794" s="6"/>
      <c r="AA794" s="253">
        <f t="shared" si="183"/>
        <v>700</v>
      </c>
      <c r="AB794" s="445"/>
      <c r="AJ794" s="1">
        <v>700</v>
      </c>
    </row>
    <row r="795" spans="4:36" x14ac:dyDescent="0.3">
      <c r="Q795" s="444"/>
      <c r="R795" s="6" t="s">
        <v>124</v>
      </c>
      <c r="S795" s="6"/>
      <c r="T795" s="6"/>
      <c r="U795" s="7">
        <v>1288</v>
      </c>
      <c r="V795" s="6"/>
      <c r="W795" s="7">
        <v>45913</v>
      </c>
      <c r="X795" s="6"/>
      <c r="Y795" s="7">
        <v>4287</v>
      </c>
      <c r="Z795" s="6"/>
      <c r="AA795" s="253">
        <f t="shared" si="183"/>
        <v>3600</v>
      </c>
      <c r="AB795" s="445"/>
      <c r="AJ795" s="1">
        <v>3600</v>
      </c>
    </row>
    <row r="796" spans="4:36" ht="15" thickBot="1" x14ac:dyDescent="0.35">
      <c r="D796" s="78"/>
      <c r="E796" s="139"/>
      <c r="F796" s="139"/>
      <c r="G796" s="139"/>
      <c r="H796" s="139"/>
      <c r="I796" s="310"/>
      <c r="J796" s="78"/>
      <c r="K796" s="98"/>
      <c r="L796" s="98"/>
      <c r="M796" s="98"/>
      <c r="N796" s="98"/>
      <c r="Q796" s="444"/>
      <c r="R796" s="6" t="s">
        <v>129</v>
      </c>
      <c r="S796" s="6"/>
      <c r="T796" s="6"/>
      <c r="U796" s="7">
        <v>1129</v>
      </c>
      <c r="V796" s="6"/>
      <c r="W796" s="7">
        <v>52477</v>
      </c>
      <c r="X796" s="6"/>
      <c r="Y796" s="7">
        <v>3152</v>
      </c>
      <c r="Z796" s="6"/>
      <c r="AA796" s="253">
        <f t="shared" si="183"/>
        <v>4600</v>
      </c>
      <c r="AB796" s="445"/>
      <c r="AJ796" s="1">
        <v>4600</v>
      </c>
    </row>
    <row r="797" spans="4:36" ht="16.2" thickBot="1" x14ac:dyDescent="0.35">
      <c r="D797" s="381"/>
      <c r="E797" s="679" t="s">
        <v>119</v>
      </c>
      <c r="F797" s="680"/>
      <c r="G797" s="680"/>
      <c r="H797" s="680"/>
      <c r="I797" s="680"/>
      <c r="J797" s="681"/>
      <c r="K797" s="382"/>
      <c r="L797" s="394" t="s">
        <v>10</v>
      </c>
      <c r="M797" s="383"/>
      <c r="N797" s="98"/>
      <c r="Q797" s="444"/>
      <c r="R797" s="6" t="s">
        <v>125</v>
      </c>
      <c r="S797" s="6"/>
      <c r="T797" s="6"/>
      <c r="U797" s="7">
        <v>1118</v>
      </c>
      <c r="V797" s="6"/>
      <c r="W797" s="7">
        <v>10889</v>
      </c>
      <c r="X797" s="6"/>
      <c r="Y797" s="7">
        <v>505</v>
      </c>
      <c r="Z797" s="6"/>
      <c r="AA797" s="253">
        <f t="shared" si="183"/>
        <v>980</v>
      </c>
      <c r="AB797" s="445"/>
      <c r="AJ797" s="1">
        <v>980</v>
      </c>
    </row>
    <row r="798" spans="4:36" x14ac:dyDescent="0.3">
      <c r="D798" s="360"/>
      <c r="E798" s="384" t="s">
        <v>75</v>
      </c>
      <c r="F798" s="16"/>
      <c r="G798" s="16"/>
      <c r="H798" s="16"/>
      <c r="I798" s="682">
        <f>+K81</f>
        <v>48675</v>
      </c>
      <c r="J798" s="682"/>
      <c r="K798" s="16"/>
      <c r="L798" s="60">
        <f>+I798/$I$798</f>
        <v>1</v>
      </c>
      <c r="M798" s="385"/>
      <c r="N798" s="98"/>
      <c r="Q798" s="444"/>
      <c r="R798" s="6" t="s">
        <v>126</v>
      </c>
      <c r="S798" s="6"/>
      <c r="T798" s="6"/>
      <c r="U798" s="7">
        <v>1093</v>
      </c>
      <c r="V798" s="6"/>
      <c r="W798" s="7">
        <v>138546</v>
      </c>
      <c r="X798" s="6"/>
      <c r="Y798" s="7">
        <v>6770</v>
      </c>
      <c r="Z798" s="6"/>
      <c r="AA798" s="253">
        <f t="shared" si="183"/>
        <v>12700</v>
      </c>
      <c r="AB798" s="445"/>
      <c r="AJ798" s="1">
        <v>12700</v>
      </c>
    </row>
    <row r="799" spans="4:36" x14ac:dyDescent="0.3">
      <c r="D799" s="360"/>
      <c r="E799" s="384"/>
      <c r="F799" s="16"/>
      <c r="G799" s="16"/>
      <c r="H799" s="16"/>
      <c r="I799" s="16"/>
      <c r="J799" s="16"/>
      <c r="K799" s="16"/>
      <c r="L799" s="16"/>
      <c r="M799" s="385"/>
      <c r="N799" s="98"/>
      <c r="Q799" s="444"/>
      <c r="R799" s="6" t="s">
        <v>127</v>
      </c>
      <c r="S799" s="6"/>
      <c r="T799" s="6"/>
      <c r="U799" s="447">
        <v>1081</v>
      </c>
      <c r="V799" s="6"/>
      <c r="W799" s="447">
        <v>65337</v>
      </c>
      <c r="X799" s="6"/>
      <c r="Y799" s="447">
        <v>3108</v>
      </c>
      <c r="Z799" s="6"/>
      <c r="AA799" s="448">
        <f t="shared" si="183"/>
        <v>6100</v>
      </c>
      <c r="AB799" s="445"/>
      <c r="AJ799" s="439">
        <v>6100</v>
      </c>
    </row>
    <row r="800" spans="4:36" x14ac:dyDescent="0.3">
      <c r="D800" s="372"/>
      <c r="E800" s="15"/>
      <c r="F800" s="386" t="s">
        <v>100</v>
      </c>
      <c r="G800" s="386"/>
      <c r="H800" s="15"/>
      <c r="I800" s="683">
        <f>+I81</f>
        <v>36684</v>
      </c>
      <c r="J800" s="684"/>
      <c r="K800" s="15"/>
      <c r="L800" s="60">
        <f>+I800/$I$798</f>
        <v>0.75365177195685673</v>
      </c>
      <c r="M800" s="365"/>
      <c r="N800" s="98"/>
      <c r="Q800" s="444"/>
      <c r="R800" s="5" t="s">
        <v>31</v>
      </c>
      <c r="S800" s="6"/>
      <c r="T800" s="6"/>
      <c r="U800" s="253">
        <f>+W800/(AA800/100)</f>
        <v>1545.0521632402579</v>
      </c>
      <c r="V800" s="6"/>
      <c r="W800" s="253">
        <f>SUM(W790:W799)</f>
        <v>1007065</v>
      </c>
      <c r="X800" s="6"/>
      <c r="Y800" s="253">
        <f>SUM(Y790:Y799)</f>
        <v>71545</v>
      </c>
      <c r="Z800" s="6"/>
      <c r="AA800" s="253">
        <f>SUM(AA790:AA799)</f>
        <v>65180</v>
      </c>
      <c r="AB800" s="445"/>
      <c r="AJ800" s="56">
        <f>SUM(AJ790:AJ799)</f>
        <v>65180</v>
      </c>
    </row>
    <row r="801" spans="4:36" x14ac:dyDescent="0.3">
      <c r="D801" s="372"/>
      <c r="E801" s="15"/>
      <c r="F801" s="15" t="s">
        <v>76</v>
      </c>
      <c r="G801" s="15"/>
      <c r="H801" s="15"/>
      <c r="I801" s="685">
        <f>+I75</f>
        <v>2144</v>
      </c>
      <c r="J801" s="686"/>
      <c r="K801" s="15"/>
      <c r="L801" s="60">
        <f>+I801/$I$798</f>
        <v>4.4047252182845401E-2</v>
      </c>
      <c r="M801" s="365"/>
      <c r="N801" s="98"/>
      <c r="Q801" s="444"/>
      <c r="R801" s="5"/>
      <c r="S801" s="6"/>
      <c r="T801" s="6"/>
      <c r="U801" s="6"/>
      <c r="V801" s="6"/>
      <c r="W801" s="253"/>
      <c r="X801" s="6"/>
      <c r="Y801" s="253"/>
      <c r="Z801" s="6"/>
      <c r="AA801" s="6"/>
      <c r="AB801" s="445"/>
      <c r="AJ801" s="56"/>
    </row>
    <row r="802" spans="4:36" ht="15" thickBot="1" x14ac:dyDescent="0.35">
      <c r="D802" s="372"/>
      <c r="E802" s="671" t="s">
        <v>101</v>
      </c>
      <c r="F802" s="671"/>
      <c r="G802" s="671"/>
      <c r="H802" s="15"/>
      <c r="I802" s="672">
        <f>+I798-I800-I801</f>
        <v>9847</v>
      </c>
      <c r="J802" s="673"/>
      <c r="K802" s="387"/>
      <c r="L802" s="388">
        <f>+I802/$I$798</f>
        <v>0.20230097586029788</v>
      </c>
      <c r="M802" s="365"/>
      <c r="N802" s="98"/>
      <c r="Q802" s="444"/>
      <c r="R802" s="5" t="s">
        <v>57</v>
      </c>
      <c r="S802" s="6"/>
      <c r="T802" s="6"/>
      <c r="U802" s="7">
        <v>7441</v>
      </c>
      <c r="V802" s="6"/>
      <c r="W802" s="7">
        <f>+'Main Table'!H106</f>
        <v>3029734</v>
      </c>
      <c r="X802" s="6"/>
      <c r="Y802" s="7">
        <f>+'Main Table'!AA106</f>
        <v>129682</v>
      </c>
      <c r="Z802" s="6"/>
      <c r="AA802" s="253">
        <f>+AJ802</f>
        <v>333000</v>
      </c>
      <c r="AB802" s="445"/>
      <c r="AJ802" s="56">
        <v>333000</v>
      </c>
    </row>
    <row r="803" spans="4:36" ht="15.6" thickTop="1" thickBot="1" x14ac:dyDescent="0.35">
      <c r="D803" s="372"/>
      <c r="E803" s="389"/>
      <c r="F803" s="389"/>
      <c r="G803" s="389"/>
      <c r="H803" s="15"/>
      <c r="I803" s="390"/>
      <c r="J803" s="389"/>
      <c r="K803" s="387"/>
      <c r="L803" s="391"/>
      <c r="M803" s="365"/>
      <c r="N803" s="98"/>
      <c r="Q803" s="444"/>
      <c r="R803" s="5" t="s">
        <v>130</v>
      </c>
      <c r="S803" s="6"/>
      <c r="T803" s="6"/>
      <c r="U803" s="449"/>
      <c r="V803" s="6"/>
      <c r="W803" s="450">
        <f>+W800/W802</f>
        <v>0.33239386692033029</v>
      </c>
      <c r="X803" s="6"/>
      <c r="Y803" s="450">
        <f>+Y800/Y802</f>
        <v>0.55169568637127742</v>
      </c>
      <c r="Z803" s="6"/>
      <c r="AA803" s="450">
        <f>+AA800/AA802</f>
        <v>0.19573573573573574</v>
      </c>
      <c r="AB803" s="445"/>
      <c r="AJ803" s="440">
        <f>+AJ800/AJ802</f>
        <v>0.19573573573573574</v>
      </c>
    </row>
    <row r="804" spans="4:36" ht="15.6" thickTop="1" thickBot="1" x14ac:dyDescent="0.35">
      <c r="D804" s="392"/>
      <c r="E804" s="393"/>
      <c r="F804" s="393"/>
      <c r="G804" s="393"/>
      <c r="H804" s="393"/>
      <c r="I804" s="393"/>
      <c r="J804" s="393"/>
      <c r="K804" s="393"/>
      <c r="L804" s="393"/>
      <c r="M804" s="380"/>
      <c r="N804" s="98"/>
      <c r="Q804" s="451"/>
      <c r="R804" s="452"/>
      <c r="S804" s="452"/>
      <c r="T804" s="452"/>
      <c r="U804" s="452"/>
      <c r="V804" s="452"/>
      <c r="W804" s="452"/>
      <c r="X804" s="452"/>
      <c r="Y804" s="452"/>
      <c r="Z804" s="452"/>
      <c r="AA804" s="452"/>
      <c r="AB804" s="453"/>
    </row>
    <row r="808" spans="4:36" x14ac:dyDescent="0.3">
      <c r="F808" s="1">
        <v>1248371</v>
      </c>
    </row>
    <row r="809" spans="4:36" x14ac:dyDescent="0.3">
      <c r="W809" s="1"/>
    </row>
    <row r="810" spans="4:36" x14ac:dyDescent="0.3">
      <c r="F810">
        <v>700</v>
      </c>
    </row>
    <row r="811" spans="4:36" x14ac:dyDescent="0.3">
      <c r="F811" s="76">
        <f>+F810/F808</f>
        <v>5.6073074430597954E-4</v>
      </c>
    </row>
    <row r="813" spans="4:36" x14ac:dyDescent="0.3">
      <c r="F813" s="1">
        <v>60000</v>
      </c>
    </row>
    <row r="814" spans="4:36" x14ac:dyDescent="0.3">
      <c r="F814">
        <f>+F811*F813</f>
        <v>33.643844658358773</v>
      </c>
    </row>
    <row r="816" spans="4:36" x14ac:dyDescent="0.3">
      <c r="F816" s="1">
        <v>331000000</v>
      </c>
    </row>
    <row r="817" spans="6:6" x14ac:dyDescent="0.3">
      <c r="F817" s="56">
        <f>+W86</f>
        <v>811067</v>
      </c>
    </row>
    <row r="818" spans="6:6" x14ac:dyDescent="0.3">
      <c r="F818" s="57">
        <f>+F817/F816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02:G802"/>
    <mergeCell ref="I802:J802"/>
    <mergeCell ref="E788:M788"/>
    <mergeCell ref="I789:L789"/>
    <mergeCell ref="F791:G791"/>
    <mergeCell ref="E797:J797"/>
    <mergeCell ref="I798:J798"/>
    <mergeCell ref="I800:J800"/>
    <mergeCell ref="I801:J801"/>
    <mergeCell ref="H793:I793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2022-06-14T10:13:42Z</dcterms:modified>
</cp:coreProperties>
</file>